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7" l="1"/>
  <c r="G37" i="8"/>
  <c r="H91" i="8"/>
  <c r="I91" i="8"/>
  <c r="G38" i="8"/>
  <c r="H92" i="8"/>
  <c r="I92" i="8"/>
  <c r="G39" i="8"/>
  <c r="H93" i="8"/>
  <c r="I93" i="8"/>
  <c r="G40" i="8"/>
  <c r="H94" i="8"/>
  <c r="I94" i="8"/>
  <c r="G41" i="8"/>
  <c r="H95" i="8"/>
  <c r="I95" i="8"/>
  <c r="G42" i="8"/>
  <c r="H96" i="8"/>
  <c r="I96" i="8"/>
  <c r="G43" i="8"/>
  <c r="H97" i="8"/>
  <c r="I97" i="8"/>
  <c r="G44" i="8"/>
  <c r="H98" i="8"/>
  <c r="I98" i="8"/>
  <c r="G45" i="8"/>
  <c r="H99" i="8"/>
  <c r="I99" i="8"/>
  <c r="G46" i="8"/>
  <c r="H100" i="8"/>
  <c r="I100" i="8"/>
  <c r="G47" i="8"/>
  <c r="H101" i="8"/>
  <c r="I101" i="8"/>
  <c r="G48" i="8"/>
  <c r="H102" i="8"/>
  <c r="I102" i="8"/>
  <c r="G49" i="8"/>
  <c r="H103" i="8"/>
  <c r="I103" i="8"/>
  <c r="G50" i="8"/>
  <c r="H104" i="8"/>
  <c r="I104" i="8"/>
  <c r="G51" i="8"/>
  <c r="H105" i="8"/>
  <c r="I105" i="8"/>
  <c r="G52" i="8"/>
  <c r="H106" i="8"/>
  <c r="I106" i="8"/>
  <c r="G53" i="8"/>
  <c r="H107" i="8"/>
  <c r="I107" i="8"/>
  <c r="G54" i="8"/>
  <c r="H108" i="8"/>
  <c r="I108" i="8"/>
  <c r="G55" i="8"/>
  <c r="H109" i="8"/>
  <c r="I109" i="8"/>
  <c r="G56" i="8"/>
  <c r="H110" i="8"/>
  <c r="I110" i="8"/>
  <c r="G57" i="8"/>
  <c r="H111" i="8"/>
  <c r="I111" i="8"/>
  <c r="G58" i="8"/>
  <c r="H112" i="8"/>
  <c r="I112" i="8"/>
  <c r="G59" i="8"/>
  <c r="H113" i="8"/>
  <c r="I113" i="8"/>
  <c r="G60" i="8"/>
  <c r="H114" i="8"/>
  <c r="I114" i="8"/>
  <c r="G61" i="8"/>
  <c r="H115" i="8"/>
  <c r="I115" i="8"/>
  <c r="G62" i="8"/>
  <c r="H116" i="8"/>
  <c r="I116" i="8"/>
  <c r="G63" i="8"/>
  <c r="H117" i="8"/>
  <c r="I117" i="8"/>
  <c r="G64" i="8"/>
  <c r="H118" i="8"/>
  <c r="I118" i="8"/>
  <c r="I119" i="8"/>
  <c r="H124" i="8"/>
  <c r="I124" i="8"/>
  <c r="I30" i="8"/>
  <c r="I32" i="8"/>
  <c r="H125" i="8"/>
  <c r="H126" i="8"/>
  <c r="H127" i="8"/>
  <c r="H91" i="7"/>
  <c r="I91" i="7"/>
  <c r="G38" i="1"/>
  <c r="G38" i="7"/>
  <c r="H92" i="7"/>
  <c r="I92" i="7"/>
  <c r="G39" i="1"/>
  <c r="G39" i="7"/>
  <c r="H93" i="7"/>
  <c r="I93" i="7"/>
  <c r="G40" i="1"/>
  <c r="G40" i="7"/>
  <c r="H94" i="7"/>
  <c r="I94" i="7"/>
  <c r="G41" i="1"/>
  <c r="G41" i="7"/>
  <c r="H95" i="7"/>
  <c r="I95" i="7"/>
  <c r="G42" i="1"/>
  <c r="G42" i="7"/>
  <c r="H96" i="7"/>
  <c r="I96" i="7"/>
  <c r="G43" i="1"/>
  <c r="G43" i="7"/>
  <c r="H97" i="7"/>
  <c r="I97" i="7"/>
  <c r="G44" i="1"/>
  <c r="G44" i="7"/>
  <c r="H98" i="7"/>
  <c r="I98" i="7"/>
  <c r="G45" i="1"/>
  <c r="G45" i="7"/>
  <c r="H99" i="7"/>
  <c r="I99" i="7"/>
  <c r="G46" i="1"/>
  <c r="G46" i="7"/>
  <c r="H100" i="7"/>
  <c r="I100" i="7"/>
  <c r="G47" i="1"/>
  <c r="G47" i="7"/>
  <c r="H101" i="7"/>
  <c r="I101" i="7"/>
  <c r="G48" i="1"/>
  <c r="G48" i="7"/>
  <c r="H102" i="7"/>
  <c r="I102" i="7"/>
  <c r="G49" i="1"/>
  <c r="G49" i="7"/>
  <c r="H103" i="7"/>
  <c r="I103" i="7"/>
  <c r="G50" i="1"/>
  <c r="G50" i="7"/>
  <c r="H104" i="7"/>
  <c r="I104" i="7"/>
  <c r="G51" i="1"/>
  <c r="G51" i="7"/>
  <c r="H105" i="7"/>
  <c r="I105" i="7"/>
  <c r="G52" i="1"/>
  <c r="G52" i="7"/>
  <c r="H106" i="7"/>
  <c r="I106" i="7"/>
  <c r="G53" i="1"/>
  <c r="G53" i="7"/>
  <c r="H107" i="7"/>
  <c r="I107" i="7"/>
  <c r="G54" i="1"/>
  <c r="G54" i="7"/>
  <c r="H108" i="7"/>
  <c r="I108" i="7"/>
  <c r="G55" i="1"/>
  <c r="G55" i="7"/>
  <c r="H109" i="7"/>
  <c r="I109" i="7"/>
  <c r="G56" i="1"/>
  <c r="G56" i="7"/>
  <c r="H110" i="7"/>
  <c r="I110" i="7"/>
  <c r="G57" i="1"/>
  <c r="G57" i="7"/>
  <c r="H111" i="7"/>
  <c r="I111" i="7"/>
  <c r="G58" i="1"/>
  <c r="G58" i="7"/>
  <c r="H112" i="7"/>
  <c r="I112" i="7"/>
  <c r="G59" i="1"/>
  <c r="G59" i="7"/>
  <c r="H113" i="7"/>
  <c r="I113" i="7"/>
  <c r="G60" i="1"/>
  <c r="G60" i="7"/>
  <c r="H114" i="7"/>
  <c r="I114" i="7"/>
  <c r="G61" i="1"/>
  <c r="G61" i="7"/>
  <c r="H115" i="7"/>
  <c r="I115" i="7"/>
  <c r="G62" i="1"/>
  <c r="G62" i="7"/>
  <c r="H116" i="7"/>
  <c r="I116" i="7"/>
  <c r="G63" i="1"/>
  <c r="G63" i="7"/>
  <c r="H117" i="7"/>
  <c r="I117" i="7"/>
  <c r="G64" i="1"/>
  <c r="G64" i="7"/>
  <c r="H118" i="7"/>
  <c r="I118" i="7"/>
  <c r="I119" i="7"/>
  <c r="H124" i="7"/>
  <c r="I124" i="7"/>
  <c r="I30" i="7"/>
  <c r="I32" i="7"/>
  <c r="H125" i="7"/>
  <c r="H126" i="7"/>
  <c r="H127" i="7"/>
  <c r="G37" i="12"/>
  <c r="H91" i="12"/>
  <c r="I91" i="12"/>
  <c r="G38" i="12"/>
  <c r="H92" i="12"/>
  <c r="I92" i="12"/>
  <c r="G39" i="12"/>
  <c r="H93" i="12"/>
  <c r="I93" i="12"/>
  <c r="G40" i="12"/>
  <c r="H94" i="12"/>
  <c r="I94" i="12"/>
  <c r="G41" i="12"/>
  <c r="H95" i="12"/>
  <c r="I95" i="12"/>
  <c r="G42" i="12"/>
  <c r="H96" i="12"/>
  <c r="I96" i="12"/>
  <c r="G43" i="12"/>
  <c r="H97" i="12"/>
  <c r="I97" i="12"/>
  <c r="G44" i="12"/>
  <c r="H98" i="12"/>
  <c r="I98" i="12"/>
  <c r="G45" i="12"/>
  <c r="H99" i="12"/>
  <c r="I99" i="12"/>
  <c r="G46" i="12"/>
  <c r="H100" i="12"/>
  <c r="I100" i="12"/>
  <c r="G47" i="12"/>
  <c r="H101" i="12"/>
  <c r="I101" i="12"/>
  <c r="G48" i="12"/>
  <c r="H102" i="12"/>
  <c r="I102" i="12"/>
  <c r="G49" i="12"/>
  <c r="H103" i="12"/>
  <c r="I103" i="12"/>
  <c r="G50" i="12"/>
  <c r="H104" i="12"/>
  <c r="I104" i="12"/>
  <c r="G51" i="12"/>
  <c r="H105" i="12"/>
  <c r="I105" i="12"/>
  <c r="G52" i="12"/>
  <c r="H106" i="12"/>
  <c r="I106" i="12"/>
  <c r="G53" i="12"/>
  <c r="H107" i="12"/>
  <c r="I107" i="12"/>
  <c r="G54" i="12"/>
  <c r="H108" i="12"/>
  <c r="I108" i="12"/>
  <c r="G55" i="12"/>
  <c r="H109" i="12"/>
  <c r="I109" i="12"/>
  <c r="G56" i="12"/>
  <c r="H110" i="12"/>
  <c r="I110" i="12"/>
  <c r="G57" i="12"/>
  <c r="H111" i="12"/>
  <c r="I111" i="12"/>
  <c r="G58" i="12"/>
  <c r="H112" i="12"/>
  <c r="I112" i="12"/>
  <c r="G59" i="12"/>
  <c r="H113" i="12"/>
  <c r="I113" i="12"/>
  <c r="G60" i="12"/>
  <c r="H114" i="12"/>
  <c r="I114" i="12"/>
  <c r="G61" i="12"/>
  <c r="H115" i="12"/>
  <c r="I115" i="12"/>
  <c r="G62" i="12"/>
  <c r="H116" i="12"/>
  <c r="I116" i="12"/>
  <c r="G63" i="12"/>
  <c r="H117" i="12"/>
  <c r="I117" i="12"/>
  <c r="G64" i="12"/>
  <c r="H118" i="12"/>
  <c r="I118" i="12"/>
  <c r="I119" i="12"/>
  <c r="H124" i="12"/>
  <c r="I124" i="12"/>
  <c r="I30" i="12"/>
  <c r="I32" i="12"/>
  <c r="H125" i="12"/>
  <c r="H126" i="12"/>
  <c r="H127" i="12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4" i="8"/>
  <c r="L128" i="8"/>
  <c r="L127" i="8"/>
  <c r="L126" i="8"/>
  <c r="L125" i="8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4" i="7"/>
  <c r="L128" i="7"/>
  <c r="L127" i="7"/>
  <c r="L126" i="7"/>
  <c r="L125" i="7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L128" i="12"/>
  <c r="L127" i="12"/>
  <c r="L126" i="12"/>
  <c r="L125" i="12"/>
  <c r="L130" i="8"/>
  <c r="L129" i="8"/>
  <c r="K129" i="8"/>
  <c r="L30" i="8"/>
  <c r="L32" i="8"/>
  <c r="J33" i="8"/>
  <c r="J18" i="8"/>
  <c r="J19" i="8"/>
  <c r="J20" i="8"/>
  <c r="J21" i="8"/>
  <c r="J22" i="8"/>
  <c r="J23" i="8"/>
  <c r="J24" i="8"/>
  <c r="J25" i="8"/>
  <c r="L130" i="7"/>
  <c r="L129" i="7"/>
  <c r="K129" i="7"/>
  <c r="L30" i="7"/>
  <c r="L32" i="7"/>
  <c r="J33" i="7"/>
  <c r="J18" i="7"/>
  <c r="J19" i="7"/>
  <c r="J20" i="7"/>
  <c r="J21" i="7"/>
  <c r="J22" i="7"/>
  <c r="J23" i="7"/>
  <c r="J24" i="7"/>
  <c r="J25" i="7"/>
  <c r="L130" i="12"/>
  <c r="L129" i="12"/>
  <c r="K129" i="12"/>
  <c r="L30" i="12"/>
  <c r="L32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H124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L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L119" i="1"/>
  <c r="L124" i="1"/>
  <c r="H125" i="1"/>
  <c r="L125" i="1"/>
  <c r="H126" i="1"/>
  <c r="L128" i="1"/>
  <c r="L126" i="1"/>
  <c r="H127" i="1"/>
  <c r="L127" i="1"/>
  <c r="L130" i="1"/>
  <c r="L129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4" i="1"/>
  <c r="I30" i="1"/>
  <c r="I32" i="1"/>
  <c r="B75" i="1"/>
  <c r="L75" i="12"/>
  <c r="B129" i="8"/>
  <c r="B129" i="7"/>
  <c r="B129" i="1"/>
  <c r="B129" i="12"/>
  <c r="H83" i="8"/>
  <c r="I83" i="8"/>
  <c r="I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T21" i="8"/>
  <c r="R22" i="8"/>
  <c r="S22" i="8"/>
  <c r="H83" i="7"/>
  <c r="I83" i="7"/>
  <c r="I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T21" i="7"/>
  <c r="R22" i="7"/>
  <c r="S22" i="7"/>
  <c r="H83" i="12"/>
  <c r="I83" i="12"/>
  <c r="I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T12" i="12"/>
  <c r="R13" i="12"/>
  <c r="S13" i="12"/>
  <c r="M21" i="12"/>
  <c r="M22" i="12"/>
  <c r="R14" i="12"/>
  <c r="S14" i="12"/>
  <c r="R15" i="12"/>
  <c r="S15" i="12"/>
  <c r="T15" i="12"/>
  <c r="R16" i="12"/>
  <c r="S16" i="12"/>
  <c r="T16" i="12"/>
  <c r="R17" i="12"/>
  <c r="S17" i="12"/>
  <c r="T17" i="12"/>
  <c r="R18" i="12"/>
  <c r="S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A1" i="1"/>
  <c r="B1" i="1"/>
  <c r="B81" i="8"/>
  <c r="B70" i="8"/>
  <c r="B80" i="8"/>
  <c r="B82" i="8"/>
  <c r="B83" i="8"/>
  <c r="B124" i="8"/>
  <c r="B71" i="8"/>
  <c r="B125" i="8"/>
  <c r="B72" i="8"/>
  <c r="B126" i="8"/>
  <c r="B73" i="8"/>
  <c r="B127" i="8"/>
  <c r="B29" i="8"/>
  <c r="C29" i="8"/>
  <c r="D29" i="8"/>
  <c r="B28" i="8"/>
  <c r="C28" i="8"/>
  <c r="D28" i="8"/>
  <c r="B81" i="1"/>
  <c r="B81" i="7"/>
  <c r="B70" i="7"/>
  <c r="B80" i="7"/>
  <c r="B82" i="7"/>
  <c r="B83" i="7"/>
  <c r="B124" i="7"/>
  <c r="B71" i="7"/>
  <c r="B125" i="7"/>
  <c r="B72" i="7"/>
  <c r="B126" i="7"/>
  <c r="B73" i="7"/>
  <c r="B127" i="7"/>
  <c r="B29" i="7"/>
  <c r="C29" i="7"/>
  <c r="D29" i="7"/>
  <c r="B28" i="7"/>
  <c r="C28" i="7"/>
  <c r="D28" i="7"/>
  <c r="B81" i="12"/>
  <c r="B70" i="12"/>
  <c r="B80" i="12"/>
  <c r="B82" i="12"/>
  <c r="B83" i="12"/>
  <c r="B124" i="12"/>
  <c r="B71" i="12"/>
  <c r="B125" i="12"/>
  <c r="B72" i="12"/>
  <c r="B126" i="12"/>
  <c r="B73" i="12"/>
  <c r="B127" i="12"/>
  <c r="B29" i="12"/>
  <c r="C29" i="12"/>
  <c r="D29" i="12"/>
  <c r="B28" i="12"/>
  <c r="C28" i="12"/>
  <c r="D28" i="12"/>
  <c r="B70" i="1"/>
  <c r="B80" i="1"/>
  <c r="B82" i="1"/>
  <c r="B83" i="1"/>
  <c r="B124" i="1"/>
  <c r="F7" i="1"/>
  <c r="B71" i="1"/>
  <c r="B125" i="1"/>
  <c r="B72" i="1"/>
  <c r="B126" i="1"/>
  <c r="B73" i="1"/>
  <c r="B127" i="1"/>
  <c r="B29" i="1"/>
  <c r="C29" i="1"/>
  <c r="D29" i="1"/>
  <c r="H29" i="1"/>
  <c r="B28" i="1"/>
  <c r="C28" i="1"/>
  <c r="D28" i="1"/>
  <c r="H28" i="1"/>
  <c r="B37" i="8"/>
  <c r="B91" i="8"/>
  <c r="C37" i="8"/>
  <c r="C91" i="8"/>
  <c r="D91" i="8"/>
  <c r="B38" i="8"/>
  <c r="B92" i="8"/>
  <c r="C38" i="8"/>
  <c r="C92" i="8"/>
  <c r="D92" i="8"/>
  <c r="B39" i="8"/>
  <c r="B93" i="8"/>
  <c r="C39" i="8"/>
  <c r="C93" i="8"/>
  <c r="D93" i="8"/>
  <c r="B40" i="8"/>
  <c r="B94" i="8"/>
  <c r="C40" i="8"/>
  <c r="C94" i="8"/>
  <c r="D94" i="8"/>
  <c r="B41" i="8"/>
  <c r="B95" i="8"/>
  <c r="C41" i="8"/>
  <c r="C95" i="8"/>
  <c r="D95" i="8"/>
  <c r="B42" i="8"/>
  <c r="B96" i="8"/>
  <c r="C42" i="8"/>
  <c r="C96" i="8"/>
  <c r="D96" i="8"/>
  <c r="B43" i="8"/>
  <c r="B97" i="8"/>
  <c r="C43" i="8"/>
  <c r="C97" i="8"/>
  <c r="D97" i="8"/>
  <c r="B44" i="8"/>
  <c r="B98" i="8"/>
  <c r="C44" i="8"/>
  <c r="C98" i="8"/>
  <c r="D98" i="8"/>
  <c r="B45" i="8"/>
  <c r="B99" i="8"/>
  <c r="C45" i="8"/>
  <c r="C99" i="8"/>
  <c r="D99" i="8"/>
  <c r="B46" i="8"/>
  <c r="B100" i="8"/>
  <c r="C46" i="8"/>
  <c r="C100" i="8"/>
  <c r="D100" i="8"/>
  <c r="B47" i="8"/>
  <c r="B101" i="8"/>
  <c r="C47" i="8"/>
  <c r="C101" i="8"/>
  <c r="D101" i="8"/>
  <c r="B48" i="8"/>
  <c r="B102" i="8"/>
  <c r="C48" i="8"/>
  <c r="C102" i="8"/>
  <c r="D102" i="8"/>
  <c r="B49" i="8"/>
  <c r="B103" i="8"/>
  <c r="C49" i="8"/>
  <c r="C103" i="8"/>
  <c r="D103" i="8"/>
  <c r="B50" i="8"/>
  <c r="B104" i="8"/>
  <c r="C50" i="8"/>
  <c r="C104" i="8"/>
  <c r="D104" i="8"/>
  <c r="B51" i="8"/>
  <c r="B105" i="8"/>
  <c r="C51" i="8"/>
  <c r="C105" i="8"/>
  <c r="D105" i="8"/>
  <c r="B52" i="8"/>
  <c r="B106" i="8"/>
  <c r="C52" i="8"/>
  <c r="C106" i="8"/>
  <c r="D106" i="8"/>
  <c r="B53" i="8"/>
  <c r="B107" i="8"/>
  <c r="C53" i="8"/>
  <c r="C107" i="8"/>
  <c r="D107" i="8"/>
  <c r="B54" i="8"/>
  <c r="B108" i="8"/>
  <c r="C54" i="8"/>
  <c r="C108" i="8"/>
  <c r="D108" i="8"/>
  <c r="B55" i="8"/>
  <c r="B109" i="8"/>
  <c r="C55" i="8"/>
  <c r="C109" i="8"/>
  <c r="D109" i="8"/>
  <c r="B56" i="8"/>
  <c r="B110" i="8"/>
  <c r="C56" i="8"/>
  <c r="C110" i="8"/>
  <c r="D110" i="8"/>
  <c r="B57" i="8"/>
  <c r="B111" i="8"/>
  <c r="C57" i="8"/>
  <c r="C111" i="8"/>
  <c r="D111" i="8"/>
  <c r="B58" i="8"/>
  <c r="B112" i="8"/>
  <c r="C58" i="8"/>
  <c r="C112" i="8"/>
  <c r="D112" i="8"/>
  <c r="B59" i="8"/>
  <c r="B113" i="8"/>
  <c r="C59" i="8"/>
  <c r="C113" i="8"/>
  <c r="D113" i="8"/>
  <c r="B60" i="8"/>
  <c r="B114" i="8"/>
  <c r="C60" i="8"/>
  <c r="C114" i="8"/>
  <c r="D114" i="8"/>
  <c r="B61" i="8"/>
  <c r="B115" i="8"/>
  <c r="C61" i="8"/>
  <c r="C115" i="8"/>
  <c r="D115" i="8"/>
  <c r="B62" i="8"/>
  <c r="B116" i="8"/>
  <c r="C62" i="8"/>
  <c r="C116" i="8"/>
  <c r="D116" i="8"/>
  <c r="B63" i="8"/>
  <c r="B117" i="8"/>
  <c r="C63" i="8"/>
  <c r="C117" i="8"/>
  <c r="D117" i="8"/>
  <c r="B64" i="8"/>
  <c r="B118" i="8"/>
  <c r="C64" i="8"/>
  <c r="C118" i="8"/>
  <c r="D118" i="8"/>
  <c r="I127" i="8"/>
  <c r="I73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I28" i="8"/>
  <c r="I29" i="8"/>
  <c r="B30" i="8"/>
  <c r="B32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B119" i="8"/>
  <c r="K30" i="8"/>
  <c r="K26" i="8"/>
  <c r="L26" i="8"/>
  <c r="K27" i="8"/>
  <c r="L27" i="8"/>
  <c r="K28" i="8"/>
  <c r="L28" i="8"/>
  <c r="K29" i="8"/>
  <c r="L29" i="8"/>
  <c r="K127" i="8"/>
  <c r="I125" i="8"/>
  <c r="I71" i="8"/>
  <c r="I126" i="8"/>
  <c r="I72" i="8"/>
  <c r="B59" i="7"/>
  <c r="B113" i="7"/>
  <c r="C58" i="7"/>
  <c r="C112" i="7"/>
  <c r="B58" i="7"/>
  <c r="B112" i="7"/>
  <c r="C57" i="7"/>
  <c r="C111" i="7"/>
  <c r="B57" i="7"/>
  <c r="B111" i="7"/>
  <c r="C56" i="7"/>
  <c r="C110" i="7"/>
  <c r="B56" i="7"/>
  <c r="B110" i="7"/>
  <c r="B48" i="7"/>
  <c r="B102" i="7"/>
  <c r="C47" i="7"/>
  <c r="C101" i="7"/>
  <c r="B47" i="7"/>
  <c r="B101" i="7"/>
  <c r="C46" i="7"/>
  <c r="C100" i="7"/>
  <c r="B46" i="7"/>
  <c r="B100" i="7"/>
  <c r="B37" i="7"/>
  <c r="B91" i="7"/>
  <c r="B84" i="7"/>
  <c r="C64" i="7"/>
  <c r="C118" i="7"/>
  <c r="B64" i="7"/>
  <c r="B118" i="7"/>
  <c r="C63" i="7"/>
  <c r="C117" i="7"/>
  <c r="B63" i="7"/>
  <c r="B117" i="7"/>
  <c r="C62" i="7"/>
  <c r="C116" i="7"/>
  <c r="B62" i="7"/>
  <c r="B116" i="7"/>
  <c r="C61" i="7"/>
  <c r="C115" i="7"/>
  <c r="B61" i="7"/>
  <c r="B115" i="7"/>
  <c r="C60" i="7"/>
  <c r="C114" i="7"/>
  <c r="B60" i="7"/>
  <c r="B114" i="7"/>
  <c r="C59" i="7"/>
  <c r="C113" i="7"/>
  <c r="C55" i="7"/>
  <c r="C109" i="7"/>
  <c r="B55" i="7"/>
  <c r="B109" i="7"/>
  <c r="C54" i="7"/>
  <c r="C108" i="7"/>
  <c r="B54" i="7"/>
  <c r="B108" i="7"/>
  <c r="C53" i="7"/>
  <c r="C107" i="7"/>
  <c r="B53" i="7"/>
  <c r="B107" i="7"/>
  <c r="C52" i="7"/>
  <c r="C106" i="7"/>
  <c r="B52" i="7"/>
  <c r="B106" i="7"/>
  <c r="C51" i="7"/>
  <c r="C105" i="7"/>
  <c r="B51" i="7"/>
  <c r="B105" i="7"/>
  <c r="C50" i="7"/>
  <c r="C104" i="7"/>
  <c r="B50" i="7"/>
  <c r="B104" i="7"/>
  <c r="C49" i="7"/>
  <c r="C103" i="7"/>
  <c r="B49" i="7"/>
  <c r="B103" i="7"/>
  <c r="C48" i="7"/>
  <c r="C102" i="7"/>
  <c r="C45" i="7"/>
  <c r="C99" i="7"/>
  <c r="B45" i="7"/>
  <c r="B99" i="7"/>
  <c r="C44" i="7"/>
  <c r="C98" i="7"/>
  <c r="B44" i="7"/>
  <c r="B98" i="7"/>
  <c r="C43" i="7"/>
  <c r="C97" i="7"/>
  <c r="B43" i="7"/>
  <c r="B97" i="7"/>
  <c r="C42" i="7"/>
  <c r="C96" i="7"/>
  <c r="B42" i="7"/>
  <c r="B96" i="7"/>
  <c r="C41" i="7"/>
  <c r="C95" i="7"/>
  <c r="B41" i="7"/>
  <c r="B95" i="7"/>
  <c r="C40" i="7"/>
  <c r="C94" i="7"/>
  <c r="B40" i="7"/>
  <c r="B94" i="7"/>
  <c r="C39" i="7"/>
  <c r="C93" i="7"/>
  <c r="B39" i="7"/>
  <c r="B93" i="7"/>
  <c r="C38" i="7"/>
  <c r="C92" i="7"/>
  <c r="B38" i="7"/>
  <c r="B92" i="7"/>
  <c r="C37" i="7"/>
  <c r="C91" i="7"/>
  <c r="K94" i="7"/>
  <c r="K95" i="7"/>
  <c r="K96" i="7"/>
  <c r="K97" i="7"/>
  <c r="K98" i="7"/>
  <c r="K99" i="7"/>
  <c r="K103" i="7"/>
  <c r="K100" i="7"/>
  <c r="K101" i="7"/>
  <c r="K102" i="7"/>
  <c r="D91" i="7"/>
  <c r="D92" i="7"/>
  <c r="D93" i="7"/>
  <c r="D94" i="7"/>
  <c r="D95" i="7"/>
  <c r="D96" i="7"/>
  <c r="D97" i="7"/>
  <c r="D98" i="7"/>
  <c r="D99" i="7"/>
  <c r="D102" i="7"/>
  <c r="D103" i="7"/>
  <c r="D104" i="7"/>
  <c r="D105" i="7"/>
  <c r="D106" i="7"/>
  <c r="D107" i="7"/>
  <c r="D108" i="7"/>
  <c r="D109" i="7"/>
  <c r="D113" i="7"/>
  <c r="D114" i="7"/>
  <c r="D115" i="7"/>
  <c r="D116" i="7"/>
  <c r="D117" i="7"/>
  <c r="D118" i="7"/>
  <c r="D100" i="7"/>
  <c r="D101" i="7"/>
  <c r="D110" i="7"/>
  <c r="D111" i="7"/>
  <c r="D112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I28" i="7"/>
  <c r="I29" i="7"/>
  <c r="K6" i="7"/>
  <c r="K7" i="7"/>
  <c r="K8" i="7"/>
  <c r="L6" i="7"/>
  <c r="L7" i="7"/>
  <c r="L8" i="7"/>
  <c r="K92" i="7"/>
  <c r="K93" i="7"/>
  <c r="K91" i="7"/>
  <c r="K20" i="7"/>
  <c r="L20" i="7"/>
  <c r="K104" i="7"/>
  <c r="K105" i="7"/>
  <c r="K106" i="7"/>
  <c r="K107" i="7"/>
  <c r="K108" i="7"/>
  <c r="K109" i="7"/>
  <c r="K114" i="7"/>
  <c r="K115" i="7"/>
  <c r="K116" i="7"/>
  <c r="K117" i="7"/>
  <c r="K118" i="7"/>
  <c r="K110" i="7"/>
  <c r="K111" i="7"/>
  <c r="K112" i="7"/>
  <c r="K113" i="7"/>
  <c r="B119" i="7"/>
  <c r="B30" i="7"/>
  <c r="K30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127" i="7"/>
  <c r="S24" i="7"/>
  <c r="T24" i="7"/>
  <c r="B40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84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C37" i="12"/>
  <c r="C91" i="12"/>
  <c r="D91" i="12"/>
  <c r="C38" i="12"/>
  <c r="C92" i="12"/>
  <c r="D92" i="12"/>
  <c r="C39" i="12"/>
  <c r="C93" i="12"/>
  <c r="D93" i="12"/>
  <c r="C40" i="12"/>
  <c r="C94" i="12"/>
  <c r="D94" i="12"/>
  <c r="C41" i="12"/>
  <c r="C95" i="12"/>
  <c r="D95" i="12"/>
  <c r="C42" i="12"/>
  <c r="C96" i="12"/>
  <c r="D96" i="12"/>
  <c r="C43" i="12"/>
  <c r="C97" i="12"/>
  <c r="D97" i="12"/>
  <c r="C44" i="12"/>
  <c r="C98" i="12"/>
  <c r="D98" i="12"/>
  <c r="C45" i="12"/>
  <c r="C99" i="12"/>
  <c r="D99" i="12"/>
  <c r="C46" i="12"/>
  <c r="C100" i="12"/>
  <c r="D100" i="12"/>
  <c r="C47" i="12"/>
  <c r="C101" i="12"/>
  <c r="D101" i="12"/>
  <c r="C48" i="12"/>
  <c r="C102" i="12"/>
  <c r="D102" i="12"/>
  <c r="C49" i="12"/>
  <c r="C103" i="12"/>
  <c r="D103" i="12"/>
  <c r="C50" i="12"/>
  <c r="C104" i="12"/>
  <c r="D104" i="12"/>
  <c r="C51" i="12"/>
  <c r="C105" i="12"/>
  <c r="D105" i="12"/>
  <c r="C52" i="12"/>
  <c r="C106" i="12"/>
  <c r="D106" i="12"/>
  <c r="C53" i="12"/>
  <c r="C107" i="12"/>
  <c r="D107" i="12"/>
  <c r="C54" i="12"/>
  <c r="C108" i="12"/>
  <c r="D108" i="12"/>
  <c r="C55" i="12"/>
  <c r="C109" i="12"/>
  <c r="D109" i="12"/>
  <c r="C56" i="12"/>
  <c r="C110" i="12"/>
  <c r="D110" i="12"/>
  <c r="C57" i="12"/>
  <c r="C111" i="12"/>
  <c r="D111" i="12"/>
  <c r="C58" i="12"/>
  <c r="C112" i="12"/>
  <c r="D112" i="12"/>
  <c r="C59" i="12"/>
  <c r="C113" i="12"/>
  <c r="D113" i="12"/>
  <c r="C60" i="12"/>
  <c r="C114" i="12"/>
  <c r="D114" i="12"/>
  <c r="C61" i="12"/>
  <c r="C115" i="12"/>
  <c r="D115" i="12"/>
  <c r="C62" i="12"/>
  <c r="C116" i="12"/>
  <c r="D116" i="12"/>
  <c r="C63" i="12"/>
  <c r="C117" i="12"/>
  <c r="D117" i="12"/>
  <c r="C64" i="12"/>
  <c r="C118" i="12"/>
  <c r="D118" i="12"/>
  <c r="B26" i="12"/>
  <c r="C26" i="12"/>
  <c r="D26" i="12"/>
  <c r="I26" i="12"/>
  <c r="B27" i="12"/>
  <c r="C27" i="12"/>
  <c r="D27" i="12"/>
  <c r="I27" i="12"/>
  <c r="I28" i="12"/>
  <c r="I29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B119" i="12"/>
  <c r="B30" i="12"/>
  <c r="K30" i="12"/>
  <c r="K26" i="12"/>
  <c r="L26" i="12"/>
  <c r="K27" i="12"/>
  <c r="L27" i="12"/>
  <c r="K28" i="12"/>
  <c r="L28" i="12"/>
  <c r="K29" i="12"/>
  <c r="L29" i="12"/>
  <c r="B128" i="12"/>
  <c r="K128" i="12"/>
  <c r="K127" i="12"/>
  <c r="B84" i="1"/>
  <c r="B40" i="1"/>
  <c r="B94" i="1"/>
  <c r="K94" i="1"/>
  <c r="B41" i="1"/>
  <c r="B95" i="1"/>
  <c r="K95" i="1"/>
  <c r="B42" i="1"/>
  <c r="B96" i="1"/>
  <c r="K96" i="1"/>
  <c r="B43" i="1"/>
  <c r="B97" i="1"/>
  <c r="K97" i="1"/>
  <c r="B37" i="1"/>
  <c r="B91" i="1"/>
  <c r="K91" i="1"/>
  <c r="B38" i="1"/>
  <c r="B92" i="1"/>
  <c r="K92" i="1"/>
  <c r="B39" i="1"/>
  <c r="B93" i="1"/>
  <c r="K93" i="1"/>
  <c r="B44" i="1"/>
  <c r="B98" i="1"/>
  <c r="K98" i="1"/>
  <c r="B45" i="1"/>
  <c r="B99" i="1"/>
  <c r="K99" i="1"/>
  <c r="B46" i="1"/>
  <c r="B100" i="1"/>
  <c r="K100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R8" i="1"/>
  <c r="B6" i="1"/>
  <c r="K6" i="1"/>
  <c r="B7" i="1"/>
  <c r="K7" i="1"/>
  <c r="B8" i="1"/>
  <c r="K8" i="1"/>
  <c r="R9" i="1"/>
  <c r="R10" i="1"/>
  <c r="R11" i="1"/>
  <c r="B20" i="1"/>
  <c r="K20" i="1"/>
  <c r="R12" i="1"/>
  <c r="B21" i="1"/>
  <c r="K21" i="1"/>
  <c r="B22" i="1"/>
  <c r="K22" i="1"/>
  <c r="R13" i="1"/>
  <c r="R14" i="1"/>
  <c r="R15" i="1"/>
  <c r="R16" i="1"/>
  <c r="R17" i="1"/>
  <c r="B26" i="1"/>
  <c r="K26" i="1"/>
  <c r="R18" i="1"/>
  <c r="B23" i="1"/>
  <c r="K23" i="1"/>
  <c r="B24" i="1"/>
  <c r="K24" i="1"/>
  <c r="R19" i="1"/>
  <c r="R20" i="1"/>
  <c r="R21" i="1"/>
  <c r="R22" i="1"/>
  <c r="S8" i="1"/>
  <c r="C37" i="1"/>
  <c r="C91" i="1"/>
  <c r="D91" i="1"/>
  <c r="C38" i="1"/>
  <c r="C92" i="1"/>
  <c r="D92" i="1"/>
  <c r="C39" i="1"/>
  <c r="C93" i="1"/>
  <c r="D93" i="1"/>
  <c r="C40" i="1"/>
  <c r="C94" i="1"/>
  <c r="D94" i="1"/>
  <c r="C41" i="1"/>
  <c r="C95" i="1"/>
  <c r="D95" i="1"/>
  <c r="C42" i="1"/>
  <c r="C96" i="1"/>
  <c r="D96" i="1"/>
  <c r="C43" i="1"/>
  <c r="C97" i="1"/>
  <c r="D97" i="1"/>
  <c r="C44" i="1"/>
  <c r="C98" i="1"/>
  <c r="D98" i="1"/>
  <c r="C45" i="1"/>
  <c r="C99" i="1"/>
  <c r="D99" i="1"/>
  <c r="C46" i="1"/>
  <c r="C100" i="1"/>
  <c r="D100" i="1"/>
  <c r="C47" i="1"/>
  <c r="C101" i="1"/>
  <c r="D101" i="1"/>
  <c r="C48" i="1"/>
  <c r="C102" i="1"/>
  <c r="D102" i="1"/>
  <c r="C49" i="1"/>
  <c r="C103" i="1"/>
  <c r="D103" i="1"/>
  <c r="C50" i="1"/>
  <c r="C104" i="1"/>
  <c r="D104" i="1"/>
  <c r="C51" i="1"/>
  <c r="C105" i="1"/>
  <c r="D105" i="1"/>
  <c r="C52" i="1"/>
  <c r="C106" i="1"/>
  <c r="D106" i="1"/>
  <c r="C53" i="1"/>
  <c r="C107" i="1"/>
  <c r="D107" i="1"/>
  <c r="C54" i="1"/>
  <c r="C108" i="1"/>
  <c r="D108" i="1"/>
  <c r="C55" i="1"/>
  <c r="C109" i="1"/>
  <c r="D109" i="1"/>
  <c r="C56" i="1"/>
  <c r="C110" i="1"/>
  <c r="D110" i="1"/>
  <c r="C57" i="1"/>
  <c r="C111" i="1"/>
  <c r="D111" i="1"/>
  <c r="C58" i="1"/>
  <c r="C112" i="1"/>
  <c r="D112" i="1"/>
  <c r="C59" i="1"/>
  <c r="C113" i="1"/>
  <c r="D113" i="1"/>
  <c r="C60" i="1"/>
  <c r="C114" i="1"/>
  <c r="D114" i="1"/>
  <c r="C61" i="1"/>
  <c r="C115" i="1"/>
  <c r="D115" i="1"/>
  <c r="C62" i="1"/>
  <c r="C116" i="1"/>
  <c r="D116" i="1"/>
  <c r="C63" i="1"/>
  <c r="C117" i="1"/>
  <c r="D117" i="1"/>
  <c r="C64" i="1"/>
  <c r="C118" i="1"/>
  <c r="D118" i="1"/>
  <c r="C6" i="1"/>
  <c r="D6" i="1"/>
  <c r="H6" i="1"/>
  <c r="I6" i="1"/>
  <c r="C7" i="1"/>
  <c r="D7" i="1"/>
  <c r="H7" i="1"/>
  <c r="I7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C20" i="1"/>
  <c r="D20" i="1"/>
  <c r="H20" i="1"/>
  <c r="I20" i="1"/>
  <c r="C21" i="1"/>
  <c r="D21" i="1"/>
  <c r="H21" i="1"/>
  <c r="I21" i="1"/>
  <c r="C22" i="1"/>
  <c r="D22" i="1"/>
  <c r="H22" i="1"/>
  <c r="I22" i="1"/>
  <c r="C23" i="1"/>
  <c r="D23" i="1"/>
  <c r="H23" i="1"/>
  <c r="I23" i="1"/>
  <c r="C24" i="1"/>
  <c r="D24" i="1"/>
  <c r="H24" i="1"/>
  <c r="I24" i="1"/>
  <c r="B25" i="1"/>
  <c r="C25" i="1"/>
  <c r="D25" i="1"/>
  <c r="H25" i="1"/>
  <c r="I25" i="1"/>
  <c r="C26" i="1"/>
  <c r="D26" i="1"/>
  <c r="H26" i="1"/>
  <c r="I26" i="1"/>
  <c r="B27" i="1"/>
  <c r="C27" i="1"/>
  <c r="D27" i="1"/>
  <c r="H27" i="1"/>
  <c r="I27" i="1"/>
  <c r="I28" i="1"/>
  <c r="I29" i="1"/>
  <c r="I128" i="1"/>
  <c r="L6" i="1"/>
  <c r="L7" i="1"/>
  <c r="L8" i="1"/>
  <c r="S9" i="1"/>
  <c r="S10" i="1"/>
  <c r="T10" i="1"/>
  <c r="S11" i="1"/>
  <c r="L20" i="1"/>
  <c r="S12" i="1"/>
  <c r="B119" i="1"/>
  <c r="B30" i="1"/>
  <c r="K30" i="1"/>
  <c r="L30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B128" i="1"/>
  <c r="K128" i="1"/>
  <c r="K127" i="1"/>
  <c r="J33" i="1"/>
  <c r="J20" i="1"/>
  <c r="M20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B130" i="12"/>
  <c r="K130" i="12"/>
  <c r="I130" i="12"/>
  <c r="I127" i="12"/>
  <c r="K126" i="12"/>
  <c r="I126" i="12"/>
  <c r="K125" i="12"/>
  <c r="I125" i="12"/>
  <c r="K124" i="12"/>
  <c r="B130" i="1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B84" i="8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B130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B128" i="8"/>
  <c r="K128" i="8"/>
  <c r="B128" i="7"/>
  <c r="K128" i="7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B13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I13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J11" i="7"/>
  <c r="M11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I131" i="8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AE8" i="8"/>
  <c r="AE9" i="8"/>
  <c r="AE10" i="8"/>
  <c r="AE11" i="8"/>
  <c r="AA6" i="8"/>
  <c r="AA12" i="8"/>
  <c r="AA13" i="8"/>
  <c r="AA14" i="8"/>
  <c r="AA15" i="8"/>
  <c r="AA16" i="8"/>
  <c r="AA17" i="8"/>
  <c r="AA26" i="8"/>
  <c r="AA27" i="8"/>
  <c r="AA28" i="8"/>
  <c r="AA29" i="8"/>
  <c r="J8" i="8"/>
  <c r="M8" i="8"/>
  <c r="J7" i="8"/>
  <c r="M7" i="8"/>
  <c r="J9" i="8"/>
  <c r="M9" i="8"/>
  <c r="J10" i="8"/>
  <c r="M10" i="8"/>
  <c r="J11" i="8"/>
  <c r="M11" i="8"/>
  <c r="Y8" i="8"/>
  <c r="AA8" i="8"/>
  <c r="Y9" i="8"/>
  <c r="AA9" i="8"/>
  <c r="Y10" i="8"/>
  <c r="AA10" i="8"/>
  <c r="Y11" i="8"/>
  <c r="AA11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Y7" i="8"/>
  <c r="Z7" i="8"/>
  <c r="AB7" i="8"/>
  <c r="AD7" i="8"/>
  <c r="AF7" i="8"/>
  <c r="AG7" i="8"/>
  <c r="AC6" i="8"/>
  <c r="AC12" i="8"/>
  <c r="AC13" i="8"/>
  <c r="AC14" i="8"/>
  <c r="AC15" i="8"/>
  <c r="AC16" i="8"/>
  <c r="AC17" i="8"/>
  <c r="AC26" i="8"/>
  <c r="AC27" i="8"/>
  <c r="AC28" i="8"/>
  <c r="AC29" i="8"/>
  <c r="AC8" i="8"/>
  <c r="AB8" i="8"/>
  <c r="AD8" i="8"/>
  <c r="AF8" i="8"/>
  <c r="AG8" i="8"/>
  <c r="AC9" i="8"/>
  <c r="AB9" i="8"/>
  <c r="AD9" i="8"/>
  <c r="AF9" i="8"/>
  <c r="AG9" i="8"/>
  <c r="Z10" i="8"/>
  <c r="AC10" i="8"/>
  <c r="AB10" i="8"/>
  <c r="AD10" i="8"/>
  <c r="AF10" i="8"/>
  <c r="AG10" i="8"/>
  <c r="AC11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I131" i="1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J8" i="1"/>
  <c r="M8" i="1"/>
  <c r="Y8" i="1"/>
  <c r="Z8" i="1"/>
  <c r="Z39" i="1"/>
  <c r="AA39" i="1"/>
  <c r="J40" i="1"/>
  <c r="J9" i="1"/>
  <c r="M9" i="1"/>
  <c r="Y9" i="1"/>
  <c r="Z9" i="1"/>
  <c r="Z40" i="1"/>
  <c r="AA40" i="1"/>
  <c r="J41" i="1"/>
  <c r="J11" i="1"/>
  <c r="M1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J7" i="1"/>
  <c r="M7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J10" i="1"/>
  <c r="M10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I131" i="12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J11" i="12"/>
  <c r="M11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T20" i="8"/>
  <c r="I85" i="9"/>
  <c r="M104" i="8"/>
  <c r="T13" i="8"/>
  <c r="I78" i="9"/>
  <c r="M108" i="8"/>
  <c r="T17" i="8"/>
  <c r="I82" i="9"/>
  <c r="M105" i="8"/>
  <c r="M106" i="8"/>
  <c r="T14" i="8"/>
  <c r="I79" i="9"/>
  <c r="AH11" i="8"/>
  <c r="M94" i="8"/>
  <c r="M95" i="8"/>
  <c r="M96" i="8"/>
  <c r="M97" i="8"/>
  <c r="M91" i="8"/>
  <c r="M92" i="8"/>
  <c r="M93" i="8"/>
  <c r="M98" i="8"/>
  <c r="M99" i="8"/>
  <c r="M100" i="8"/>
  <c r="M101" i="8"/>
  <c r="M102" i="8"/>
  <c r="M103" i="8"/>
  <c r="M107" i="8"/>
  <c r="M110" i="8"/>
  <c r="M111" i="8"/>
  <c r="M112" i="8"/>
  <c r="M113" i="8"/>
  <c r="M114" i="8"/>
  <c r="M115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5" i="12"/>
  <c r="T14" i="12"/>
  <c r="F79" i="9"/>
  <c r="M94" i="12"/>
  <c r="M95" i="12"/>
  <c r="M96" i="12"/>
  <c r="M97" i="12"/>
  <c r="M91" i="12"/>
  <c r="M92" i="12"/>
  <c r="M93" i="12"/>
  <c r="M98" i="12"/>
  <c r="M99" i="12"/>
  <c r="M100" i="12"/>
  <c r="M101" i="12"/>
  <c r="M102" i="12"/>
  <c r="M103" i="12"/>
  <c r="M104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T11" i="7"/>
  <c r="H76" i="9"/>
  <c r="M105" i="7"/>
  <c r="M106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T13" i="7"/>
  <c r="H78" i="9"/>
  <c r="M94" i="7"/>
  <c r="M95" i="7"/>
  <c r="M96" i="7"/>
  <c r="M97" i="7"/>
  <c r="M98" i="7"/>
  <c r="M99" i="7"/>
  <c r="M100" i="7"/>
  <c r="M101" i="7"/>
  <c r="M102" i="7"/>
  <c r="M103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<sst xmlns="http://schemas.openxmlformats.org/spreadsheetml/2006/main" count="787" uniqueCount="146">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</sst>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0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9" fontId="30" fillId="0" borderId="16" xfId="0" applyNumberFormat="1" applyFont="1" applyBorder="1" applyAlignment="1">
      <alignment horizontal="center"/>
    </xf>
    <xf numFmtId="0" fontId="28" fillId="0" borderId="16" xfId="0" applyFont="1" applyBorder="1" applyAlignment="1"/>
    <xf numFmtId="0" fontId="29" fillId="0" borderId="0" xfId="0" applyFont="1" applyAlignment="1"/>
  </cellXfs>
  <cellStyles count="10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Percent" xfId="6" builtinId="5"/>
    <cellStyle name="Total" xfId="7" builtinId="25" customBuiltin="1"/>
  </cellStyles>
  <dxfs count="33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0.00834371108343711</c:v>
                </c:pt>
                <c:pt idx="2" formatCode="0.0%">
                  <c:v>0.00834371108343711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0.0261715733966376</c:v>
                </c:pt>
                <c:pt idx="2" formatCode="0.0%">
                  <c:v>0.0261715733966376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0.00860383795341439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0.28783272384807</c:v>
                </c:pt>
                <c:pt idx="1">
                  <c:v>0.28783272384807</c:v>
                </c:pt>
                <c:pt idx="2" formatCode="0.0%">
                  <c:v>0.4867471149321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0.418956990971357</c:v>
                </c:pt>
                <c:pt idx="1">
                  <c:v>0.418956990971357</c:v>
                </c:pt>
                <c:pt idx="2" formatCode="0.0%">
                  <c:v>0.273370419779492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502776"/>
        <c:axId val="-2078275368"/>
      </c:barChart>
      <c:catAx>
        <c:axId val="-212150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275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275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502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0.0580500972339129</c:v>
                </c:pt>
                <c:pt idx="2">
                  <c:v>0.0580500972339129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0.0435375729254346</c:v>
                </c:pt>
                <c:pt idx="2">
                  <c:v>0.0491734405243556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0.0145125243084782</c:v>
                </c:pt>
                <c:pt idx="2">
                  <c:v>0.0116945905090177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0.0362813107711955</c:v>
                </c:pt>
                <c:pt idx="2">
                  <c:v>0.0464963207942398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0.00287347981307869</c:v>
                </c:pt>
                <c:pt idx="2">
                  <c:v>0.00231552892078551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0.00584729525450887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0.00584729525450887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0.0224073375322904</c:v>
                </c:pt>
                <c:pt idx="2">
                  <c:v>0.0180564477459234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0.0116100194467826</c:v>
                </c:pt>
                <c:pt idx="2">
                  <c:v>0.0116100194467826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0.00290250486169564</c:v>
                </c:pt>
                <c:pt idx="2">
                  <c:v>0.00290250486169564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0.0218268365599512</c:v>
                </c:pt>
                <c:pt idx="2">
                  <c:v>0.0218268365599512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0.0124517458566743</c:v>
                </c:pt>
                <c:pt idx="2">
                  <c:v>0.0129353032966617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0.0626941050126259</c:v>
                </c:pt>
                <c:pt idx="2">
                  <c:v>0.0626941050126259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0.639131570545381</c:v>
                </c:pt>
                <c:pt idx="2">
                  <c:v>0.639131570545381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0.0107682930368908</c:v>
                </c:pt>
                <c:pt idx="2">
                  <c:v>0.0107682930368908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670840"/>
        <c:axId val="-2082996344"/>
      </c:barChart>
      <c:catAx>
        <c:axId val="-210067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99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99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7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0.138537734215357</c:v>
                </c:pt>
                <c:pt idx="2">
                  <c:v>0.14378743203801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0.043293041942299</c:v>
                </c:pt>
                <c:pt idx="2">
                  <c:v>0.0446054663979623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0.00952446922730578</c:v>
                </c:pt>
                <c:pt idx="2">
                  <c:v>0.00952446922730578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0.0113427769888823</c:v>
                </c:pt>
                <c:pt idx="2">
                  <c:v>0.0096235009519635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0.0216465209711495</c:v>
                </c:pt>
                <c:pt idx="2">
                  <c:v>0.0244682335508255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0.00171440446091504</c:v>
                </c:pt>
                <c:pt idx="2">
                  <c:v>0.00145454441869372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0.0129879125826897</c:v>
                </c:pt>
                <c:pt idx="2">
                  <c:v>0.0110192758991948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0.0197416271256884</c:v>
                </c:pt>
                <c:pt idx="2">
                  <c:v>0.0167492993667762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0.00484882069753749</c:v>
                </c:pt>
                <c:pt idx="2">
                  <c:v>0.00411386300236607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0.190489384546116</c:v>
                </c:pt>
                <c:pt idx="2">
                  <c:v>0.190489384546116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0.41145707061961</c:v>
                </c:pt>
                <c:pt idx="2">
                  <c:v>0.41145707061961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0.106708689779379</c:v>
                </c:pt>
                <c:pt idx="2">
                  <c:v>0.106708689779379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248216"/>
        <c:axId val="-2082626808"/>
      </c:barChart>
      <c:catAx>
        <c:axId val="2089248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2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62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248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2534952"/>
        <c:axId val="-2052845048"/>
      </c:barChart>
      <c:catAx>
        <c:axId val="-205253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4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84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53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2141.476099311332</c:v>
                </c:pt>
                <c:pt idx="1">
                  <c:v>2371.395568392533</c:v>
                </c:pt>
                <c:pt idx="2">
                  <c:v>3300.535722109002</c:v>
                </c:pt>
                <c:pt idx="3">
                  <c:v>3337.872154427523</c:v>
                </c:pt>
                <c:pt idx="4">
                  <c:v>2226.006486051664</c:v>
                </c:pt>
                <c:pt idx="5">
                  <c:v>2693.281405873587</c:v>
                </c:pt>
                <c:pt idx="6">
                  <c:v>3452.030030332778</c:v>
                </c:pt>
                <c:pt idx="7">
                  <c:v>3472.970194483946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5132.444444444444</c:v>
                </c:pt>
                <c:pt idx="4">
                  <c:v>0.0</c:v>
                </c:pt>
                <c:pt idx="5">
                  <c:v>150.0</c:v>
                </c:pt>
                <c:pt idx="6">
                  <c:v>3609.640906036441</c:v>
                </c:pt>
                <c:pt idx="7">
                  <c:v>4883.323291416296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151.4550861507912</c:v>
                </c:pt>
                <c:pt idx="1">
                  <c:v>234.0702323060057</c:v>
                </c:pt>
                <c:pt idx="2">
                  <c:v>403.3296965416698</c:v>
                </c:pt>
                <c:pt idx="3">
                  <c:v>1050.513106672243</c:v>
                </c:pt>
                <c:pt idx="4">
                  <c:v>151.4550861507912</c:v>
                </c:pt>
                <c:pt idx="5">
                  <c:v>234.0702323060057</c:v>
                </c:pt>
                <c:pt idx="6">
                  <c:v>403.3296965416698</c:v>
                </c:pt>
                <c:pt idx="7">
                  <c:v>1050.513106672243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500.0000000000001</c:v>
                </c:pt>
                <c:pt idx="2">
                  <c:v>3500.0</c:v>
                </c:pt>
                <c:pt idx="3">
                  <c:v>9822.22222222222</c:v>
                </c:pt>
                <c:pt idx="4">
                  <c:v>0.0</c:v>
                </c:pt>
                <c:pt idx="5">
                  <c:v>500.0000000000001</c:v>
                </c:pt>
                <c:pt idx="6">
                  <c:v>3694.172546385623</c:v>
                </c:pt>
                <c:pt idx="7">
                  <c:v>10159.0545005188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79.3865698403876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67.353588206918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1622.414364640884</c:v>
                </c:pt>
                <c:pt idx="2">
                  <c:v>752.0</c:v>
                </c:pt>
                <c:pt idx="3">
                  <c:v>0.0</c:v>
                </c:pt>
                <c:pt idx="4">
                  <c:v>0.0</c:v>
                </c:pt>
                <c:pt idx="5">
                  <c:v>1622.414364640884</c:v>
                </c:pt>
                <c:pt idx="6">
                  <c:v>752.0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30897.77777777778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371.0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445.6600044798865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2160.0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717.6338577263452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717.6338577263452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276.4506602439554</c:v>
                </c:pt>
                <c:pt idx="3">
                  <c:v>536.5007336043948</c:v>
                </c:pt>
                <c:pt idx="4">
                  <c:v>0.0</c:v>
                </c:pt>
                <c:pt idx="5">
                  <c:v>0.0</c:v>
                </c:pt>
                <c:pt idx="6">
                  <c:v>276.4506602439554</c:v>
                </c:pt>
                <c:pt idx="7">
                  <c:v>536.5007336043948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5477.333333333333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2309896"/>
        <c:axId val="203740080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17059.8252222761</c:v>
                </c:pt>
                <c:pt idx="5" formatCode="#,##0">
                  <c:v>17059.8252222761</c:v>
                </c:pt>
                <c:pt idx="6" formatCode="#,##0">
                  <c:v>17059.8252222761</c:v>
                </c:pt>
                <c:pt idx="7" formatCode="#,##0">
                  <c:v>17059.8252222761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31038.49188894277</c:v>
                </c:pt>
                <c:pt idx="1">
                  <c:v>31038.49188894277</c:v>
                </c:pt>
                <c:pt idx="2">
                  <c:v>31038.49188894277</c:v>
                </c:pt>
                <c:pt idx="3">
                  <c:v>31038.49188894276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31038.49188894277</c:v>
                </c:pt>
                <c:pt idx="5" formatCode="#,##0">
                  <c:v>31038.49188894277</c:v>
                </c:pt>
                <c:pt idx="6" formatCode="#,##0">
                  <c:v>31038.49188894277</c:v>
                </c:pt>
                <c:pt idx="7" formatCode="#,##0">
                  <c:v>31038.49188894276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58782.49188894278</c:v>
                </c:pt>
                <c:pt idx="1">
                  <c:v>58782.49188894278</c:v>
                </c:pt>
                <c:pt idx="2">
                  <c:v>58782.49188894278</c:v>
                </c:pt>
                <c:pt idx="3">
                  <c:v>58782.49188894278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58782.49188894278</c:v>
                </c:pt>
                <c:pt idx="5" formatCode="#,##0">
                  <c:v>58782.49188894278</c:v>
                </c:pt>
                <c:pt idx="6" formatCode="#,##0">
                  <c:v>58782.49188894278</c:v>
                </c:pt>
                <c:pt idx="7" formatCode="#,##0">
                  <c:v>58782.49188894278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09896"/>
        <c:axId val="2037400808"/>
      </c:lineChart>
      <c:catAx>
        <c:axId val="-205230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7400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7400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30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2141.476099311332</c:v>
                </c:pt>
                <c:pt idx="1">
                  <c:v>2371.395568392533</c:v>
                </c:pt>
                <c:pt idx="2">
                  <c:v>3300.535722109002</c:v>
                </c:pt>
                <c:pt idx="3">
                  <c:v>3337.872154427523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151.4550861507912</c:v>
                </c:pt>
                <c:pt idx="1">
                  <c:v>234.0702323060057</c:v>
                </c:pt>
                <c:pt idx="2">
                  <c:v>403.3296965416698</c:v>
                </c:pt>
                <c:pt idx="3">
                  <c:v>1050.513106672243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500.0000000000001</c:v>
                </c:pt>
                <c:pt idx="2">
                  <c:v>3500.0</c:v>
                </c:pt>
                <c:pt idx="3">
                  <c:v>9822.22222222222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79.3865698403876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1622.414364640884</c:v>
                </c:pt>
                <c:pt idx="2">
                  <c:v>752.0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717.6338577263452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276.4506602439554</c:v>
                </c:pt>
                <c:pt idx="3">
                  <c:v>536.5007336043948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186856"/>
        <c:axId val="-21041377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31038.49188894277</c:v>
                </c:pt>
                <c:pt idx="1">
                  <c:v>31038.49188894277</c:v>
                </c:pt>
                <c:pt idx="2">
                  <c:v>31038.49188894277</c:v>
                </c:pt>
                <c:pt idx="3">
                  <c:v>31038.49188894276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58782.49188894278</c:v>
                </c:pt>
                <c:pt idx="1">
                  <c:v>58782.49188894278</c:v>
                </c:pt>
                <c:pt idx="2">
                  <c:v>58782.49188894278</c:v>
                </c:pt>
                <c:pt idx="3">
                  <c:v>58782.49188894278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186856"/>
        <c:axId val="-2104137704"/>
      </c:lineChart>
      <c:catAx>
        <c:axId val="203818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13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137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8186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2141.476099311332</c:v>
                </c:pt>
                <c:pt idx="1">
                  <c:v>2141.476099311332</c:v>
                </c:pt>
                <c:pt idx="2">
                  <c:v>2141.476099311332</c:v>
                </c:pt>
                <c:pt idx="3">
                  <c:v>2141.476099311332</c:v>
                </c:pt>
                <c:pt idx="4">
                  <c:v>2141.476099311332</c:v>
                </c:pt>
                <c:pt idx="5">
                  <c:v>2141.476099311332</c:v>
                </c:pt>
                <c:pt idx="6">
                  <c:v>2141.476099311332</c:v>
                </c:pt>
                <c:pt idx="7">
                  <c:v>2141.476099311332</c:v>
                </c:pt>
                <c:pt idx="8">
                  <c:v>2141.476099311332</c:v>
                </c:pt>
                <c:pt idx="9">
                  <c:v>2141.476099311332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151.4550861507912</c:v>
                </c:pt>
                <c:pt idx="1">
                  <c:v>151.4550861507912</c:v>
                </c:pt>
                <c:pt idx="2">
                  <c:v>151.4550861507912</c:v>
                </c:pt>
                <c:pt idx="3">
                  <c:v>151.4550861507912</c:v>
                </c:pt>
                <c:pt idx="4">
                  <c:v>151.4550861507912</c:v>
                </c:pt>
                <c:pt idx="5">
                  <c:v>151.4550861507912</c:v>
                </c:pt>
                <c:pt idx="6">
                  <c:v>151.4550861507912</c:v>
                </c:pt>
                <c:pt idx="7">
                  <c:v>151.4550861507912</c:v>
                </c:pt>
                <c:pt idx="8">
                  <c:v>151.4550861507912</c:v>
                </c:pt>
                <c:pt idx="9">
                  <c:v>151.4550861507912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807.3380899421383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807.3380899421383</c:v>
                </c:pt>
                <c:pt idx="8">
                  <c:v>807.3380899421383</c:v>
                </c:pt>
                <c:pt idx="9">
                  <c:v>807.3380899421383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8882440"/>
        <c:axId val="-20830137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31038.49188894277</c:v>
                </c:pt>
                <c:pt idx="1">
                  <c:v>31038.49188894277</c:v>
                </c:pt>
                <c:pt idx="2">
                  <c:v>31038.49188894277</c:v>
                </c:pt>
                <c:pt idx="3">
                  <c:v>31038.49188894276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82440"/>
        <c:axId val="-2083013720"/>
      </c:lineChart>
      <c:catAx>
        <c:axId val="20888824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01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01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882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0.555043079894413</c:v>
                </c:pt>
                <c:pt idx="2">
                  <c:v>0.555043079894413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0.444956920105587</c:v>
                </c:pt>
                <c:pt idx="2">
                  <c:v>0.41691686288098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0.11613388389999</c:v>
                </c:pt>
                <c:pt idx="1">
                  <c:v>0.11613388389999</c:v>
                </c:pt>
                <c:pt idx="2">
                  <c:v>0.0757776317773239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-0.571374071803256</c:v>
                </c:pt>
                <c:pt idx="2">
                  <c:v>-0.2302348406996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387144"/>
        <c:axId val="2136920968"/>
      </c:barChart>
      <c:catAx>
        <c:axId val="-210038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92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92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8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0.394134877938548</c:v>
                </c:pt>
                <c:pt idx="2">
                  <c:v>0.394134877938548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0.0813022080044028</c:v>
                </c:pt>
                <c:pt idx="1">
                  <c:v>0.0813022080044028</c:v>
                </c:pt>
                <c:pt idx="2">
                  <c:v>0.0737000193951464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0.11883143445682</c:v>
                </c:pt>
                <c:pt idx="2">
                  <c:v>0.132223349850448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-1.74826756992529E-16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0.0813022080044028</c:v>
                </c:pt>
                <c:pt idx="1">
                  <c:v>0.0813022080044028</c:v>
                </c:pt>
                <c:pt idx="2">
                  <c:v>0.0737000193951464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-0.286900045143408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2542520"/>
        <c:axId val="-2083357832"/>
      </c:barChart>
      <c:catAx>
        <c:axId val="-205254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35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5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54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0.264546809620041</c:v>
                </c:pt>
                <c:pt idx="2">
                  <c:v>0.264546809620041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0.0498965463729233</c:v>
                </c:pt>
                <c:pt idx="1">
                  <c:v>0.0498965463729233</c:v>
                </c:pt>
                <c:pt idx="2">
                  <c:v>0.0470956834965905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0.0498965463729233</c:v>
                </c:pt>
                <c:pt idx="1">
                  <c:v>0.0498965463729233</c:v>
                </c:pt>
                <c:pt idx="2">
                  <c:v>0.0470956834965905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16536"/>
        <c:axId val="-2052850440"/>
      </c:barChart>
      <c:catAx>
        <c:axId val="-208261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285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85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61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0.616672522689228</c:v>
                </c:pt>
                <c:pt idx="2">
                  <c:v>0.616672522689228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0.383327477310771</c:v>
                </c:pt>
                <c:pt idx="2">
                  <c:v>0.383327477310771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0.130850407213934</c:v>
                </c:pt>
                <c:pt idx="1">
                  <c:v>0.130850407213934</c:v>
                </c:pt>
                <c:pt idx="2">
                  <c:v>0.0901363384876892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-0.634816833181956</c:v>
                </c:pt>
                <c:pt idx="2">
                  <c:v>-0.341625694358874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4425848"/>
        <c:axId val="-2083132264"/>
      </c:barChart>
      <c:catAx>
        <c:axId val="-205442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13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13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442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0.0130370485678705</c:v>
                </c:pt>
                <c:pt idx="2" formatCode="0.0%">
                  <c:v>0.0130370485678705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0.0464367216687422</c:v>
                </c:pt>
                <c:pt idx="2" formatCode="0.0%">
                  <c:v>0.0464367216687422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0.133077868150685</c:v>
                </c:pt>
                <c:pt idx="2" formatCode="0.0%">
                  <c:v>0.147433461776456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0.0999330050798127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0.00246681488008758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0.0630607935987302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0.103498972142805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0.0291412066687662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0.0267060525786126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0.0545150099834806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0.302097758872976</c:v>
                </c:pt>
                <c:pt idx="1">
                  <c:v>0.302097758872976</c:v>
                </c:pt>
                <c:pt idx="2" formatCode="0.0%">
                  <c:v>0.337951594527442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0.413042419053549</c:v>
                </c:pt>
                <c:pt idx="1">
                  <c:v>0.413042419053549</c:v>
                </c:pt>
                <c:pt idx="2" formatCode="0.0%">
                  <c:v>0.374420757350357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052200"/>
        <c:axId val="2134862968"/>
      </c:barChart>
      <c:catAx>
        <c:axId val="-209805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862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862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05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2141.476099311332</c:v>
                </c:pt>
                <c:pt idx="1">
                  <c:v>2141.476099311332</c:v>
                </c:pt>
                <c:pt idx="2">
                  <c:v>2141.476099311332</c:v>
                </c:pt>
                <c:pt idx="3">
                  <c:v>2141.476099311332</c:v>
                </c:pt>
                <c:pt idx="4">
                  <c:v>2141.476099311332</c:v>
                </c:pt>
                <c:pt idx="5">
                  <c:v>2141.476099311332</c:v>
                </c:pt>
                <c:pt idx="6">
                  <c:v>2141.476099311332</c:v>
                </c:pt>
                <c:pt idx="7">
                  <c:v>2141.476099311332</c:v>
                </c:pt>
                <c:pt idx="8">
                  <c:v>2141.476099311332</c:v>
                </c:pt>
                <c:pt idx="9">
                  <c:v>2141.476099311332</c:v>
                </c:pt>
                <c:pt idx="10">
                  <c:v>2141.476099311332</c:v>
                </c:pt>
                <c:pt idx="11">
                  <c:v>2141.476099311332</c:v>
                </c:pt>
                <c:pt idx="12">
                  <c:v>2141.476099311332</c:v>
                </c:pt>
                <c:pt idx="13">
                  <c:v>2141.476099311332</c:v>
                </c:pt>
                <c:pt idx="14">
                  <c:v>2141.476099311332</c:v>
                </c:pt>
                <c:pt idx="15">
                  <c:v>2141.476099311332</c:v>
                </c:pt>
                <c:pt idx="16">
                  <c:v>2141.476099311332</c:v>
                </c:pt>
                <c:pt idx="17">
                  <c:v>2141.476099311332</c:v>
                </c:pt>
                <c:pt idx="18">
                  <c:v>2141.476099311332</c:v>
                </c:pt>
                <c:pt idx="19">
                  <c:v>2141.476099311332</c:v>
                </c:pt>
                <c:pt idx="20">
                  <c:v>2141.476099311332</c:v>
                </c:pt>
                <c:pt idx="21">
                  <c:v>2141.476099311332</c:v>
                </c:pt>
                <c:pt idx="22">
                  <c:v>2141.476099311332</c:v>
                </c:pt>
                <c:pt idx="23">
                  <c:v>2141.476099311332</c:v>
                </c:pt>
                <c:pt idx="24">
                  <c:v>2141.476099311332</c:v>
                </c:pt>
                <c:pt idx="25">
                  <c:v>2141.476099311332</c:v>
                </c:pt>
                <c:pt idx="26">
                  <c:v>2141.476099311332</c:v>
                </c:pt>
                <c:pt idx="27">
                  <c:v>2141.476099311332</c:v>
                </c:pt>
                <c:pt idx="28">
                  <c:v>2141.476099311332</c:v>
                </c:pt>
                <c:pt idx="29">
                  <c:v>2141.476099311332</c:v>
                </c:pt>
                <c:pt idx="30">
                  <c:v>2141.476099311332</c:v>
                </c:pt>
                <c:pt idx="31">
                  <c:v>2141.476099311332</c:v>
                </c:pt>
                <c:pt idx="32">
                  <c:v>2141.476099311332</c:v>
                </c:pt>
                <c:pt idx="33">
                  <c:v>2141.476099311332</c:v>
                </c:pt>
                <c:pt idx="34">
                  <c:v>2141.476099311332</c:v>
                </c:pt>
                <c:pt idx="35">
                  <c:v>2141.476099311332</c:v>
                </c:pt>
                <c:pt idx="36">
                  <c:v>2141.476099311332</c:v>
                </c:pt>
                <c:pt idx="37">
                  <c:v>2141.476099311332</c:v>
                </c:pt>
                <c:pt idx="38">
                  <c:v>2141.476099311332</c:v>
                </c:pt>
                <c:pt idx="39">
                  <c:v>2141.476099311332</c:v>
                </c:pt>
                <c:pt idx="40">
                  <c:v>2141.476099311332</c:v>
                </c:pt>
                <c:pt idx="41">
                  <c:v>2141.476099311332</c:v>
                </c:pt>
                <c:pt idx="42">
                  <c:v>2141.476099311332</c:v>
                </c:pt>
                <c:pt idx="43">
                  <c:v>2141.476099311332</c:v>
                </c:pt>
                <c:pt idx="44">
                  <c:v>2141.476099311332</c:v>
                </c:pt>
                <c:pt idx="45">
                  <c:v>2141.476099311332</c:v>
                </c:pt>
                <c:pt idx="46">
                  <c:v>2141.476099311332</c:v>
                </c:pt>
                <c:pt idx="47">
                  <c:v>2141.476099311332</c:v>
                </c:pt>
                <c:pt idx="48">
                  <c:v>2141.476099311332</c:v>
                </c:pt>
                <c:pt idx="49">
                  <c:v>2141.476099311332</c:v>
                </c:pt>
                <c:pt idx="50">
                  <c:v>2371.395568392533</c:v>
                </c:pt>
                <c:pt idx="51">
                  <c:v>2371.395568392533</c:v>
                </c:pt>
                <c:pt idx="52">
                  <c:v>2371.395568392533</c:v>
                </c:pt>
                <c:pt idx="53">
                  <c:v>2371.395568392533</c:v>
                </c:pt>
                <c:pt idx="54">
                  <c:v>2371.395568392533</c:v>
                </c:pt>
                <c:pt idx="55">
                  <c:v>2371.395568392533</c:v>
                </c:pt>
                <c:pt idx="56">
                  <c:v>2371.395568392533</c:v>
                </c:pt>
                <c:pt idx="57">
                  <c:v>2371.395568392533</c:v>
                </c:pt>
                <c:pt idx="58">
                  <c:v>2371.395568392533</c:v>
                </c:pt>
                <c:pt idx="59">
                  <c:v>2371.395568392533</c:v>
                </c:pt>
                <c:pt idx="60">
                  <c:v>2371.395568392533</c:v>
                </c:pt>
                <c:pt idx="61">
                  <c:v>2371.395568392533</c:v>
                </c:pt>
                <c:pt idx="62">
                  <c:v>2371.395568392533</c:v>
                </c:pt>
                <c:pt idx="63">
                  <c:v>2371.395568392533</c:v>
                </c:pt>
                <c:pt idx="64">
                  <c:v>2371.395568392533</c:v>
                </c:pt>
                <c:pt idx="65">
                  <c:v>2371.395568392533</c:v>
                </c:pt>
                <c:pt idx="66">
                  <c:v>2371.395568392533</c:v>
                </c:pt>
                <c:pt idx="67">
                  <c:v>2371.395568392533</c:v>
                </c:pt>
                <c:pt idx="68">
                  <c:v>2371.395568392533</c:v>
                </c:pt>
                <c:pt idx="69">
                  <c:v>2371.395568392533</c:v>
                </c:pt>
                <c:pt idx="70">
                  <c:v>2371.395568392533</c:v>
                </c:pt>
                <c:pt idx="71">
                  <c:v>2371.395568392533</c:v>
                </c:pt>
                <c:pt idx="72">
                  <c:v>2371.395568392533</c:v>
                </c:pt>
                <c:pt idx="73">
                  <c:v>2371.395568392533</c:v>
                </c:pt>
                <c:pt idx="74">
                  <c:v>2371.395568392533</c:v>
                </c:pt>
                <c:pt idx="75">
                  <c:v>2371.395568392533</c:v>
                </c:pt>
                <c:pt idx="76">
                  <c:v>2371.395568392533</c:v>
                </c:pt>
                <c:pt idx="77">
                  <c:v>2371.395568392533</c:v>
                </c:pt>
                <c:pt idx="78">
                  <c:v>2371.395568392533</c:v>
                </c:pt>
                <c:pt idx="79">
                  <c:v>2371.395568392533</c:v>
                </c:pt>
                <c:pt idx="80">
                  <c:v>3300.535722109002</c:v>
                </c:pt>
                <c:pt idx="81">
                  <c:v>3300.535722109002</c:v>
                </c:pt>
                <c:pt idx="82">
                  <c:v>3300.535722109002</c:v>
                </c:pt>
                <c:pt idx="83">
                  <c:v>3300.535722109002</c:v>
                </c:pt>
                <c:pt idx="84">
                  <c:v>3300.535722109002</c:v>
                </c:pt>
                <c:pt idx="85">
                  <c:v>3300.535722109002</c:v>
                </c:pt>
                <c:pt idx="86">
                  <c:v>3300.535722109002</c:v>
                </c:pt>
                <c:pt idx="87">
                  <c:v>3300.535722109002</c:v>
                </c:pt>
                <c:pt idx="88">
                  <c:v>3300.535722109002</c:v>
                </c:pt>
                <c:pt idx="89">
                  <c:v>3300.535722109002</c:v>
                </c:pt>
                <c:pt idx="90">
                  <c:v>3300.535722109002</c:v>
                </c:pt>
                <c:pt idx="91">
                  <c:v>3300.535722109002</c:v>
                </c:pt>
                <c:pt idx="92">
                  <c:v>3300.535722109002</c:v>
                </c:pt>
                <c:pt idx="93">
                  <c:v>3300.535722109002</c:v>
                </c:pt>
                <c:pt idx="94">
                  <c:v>3300.535722109002</c:v>
                </c:pt>
                <c:pt idx="95">
                  <c:v>3337.872154427523</c:v>
                </c:pt>
                <c:pt idx="96">
                  <c:v>3337.872154427523</c:v>
                </c:pt>
                <c:pt idx="97">
                  <c:v>3337.872154427523</c:v>
                </c:pt>
                <c:pt idx="98">
                  <c:v>3337.872154427523</c:v>
                </c:pt>
                <c:pt idx="99">
                  <c:v>3337.872154427523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836.0</c:v>
                </c:pt>
                <c:pt idx="51">
                  <c:v>836.0</c:v>
                </c:pt>
                <c:pt idx="52">
                  <c:v>836.0</c:v>
                </c:pt>
                <c:pt idx="53">
                  <c:v>836.0</c:v>
                </c:pt>
                <c:pt idx="54">
                  <c:v>836.0</c:v>
                </c:pt>
                <c:pt idx="55">
                  <c:v>836.0</c:v>
                </c:pt>
                <c:pt idx="56">
                  <c:v>836.0</c:v>
                </c:pt>
                <c:pt idx="57">
                  <c:v>836.0</c:v>
                </c:pt>
                <c:pt idx="58">
                  <c:v>836.0</c:v>
                </c:pt>
                <c:pt idx="59">
                  <c:v>836.0</c:v>
                </c:pt>
                <c:pt idx="60">
                  <c:v>836.0</c:v>
                </c:pt>
                <c:pt idx="61">
                  <c:v>836.0</c:v>
                </c:pt>
                <c:pt idx="62">
                  <c:v>836.0</c:v>
                </c:pt>
                <c:pt idx="63">
                  <c:v>836.0</c:v>
                </c:pt>
                <c:pt idx="64">
                  <c:v>836.0</c:v>
                </c:pt>
                <c:pt idx="65">
                  <c:v>836.0</c:v>
                </c:pt>
                <c:pt idx="66">
                  <c:v>836.0</c:v>
                </c:pt>
                <c:pt idx="67">
                  <c:v>836.0</c:v>
                </c:pt>
                <c:pt idx="68">
                  <c:v>836.0</c:v>
                </c:pt>
                <c:pt idx="69">
                  <c:v>836.0</c:v>
                </c:pt>
                <c:pt idx="70">
                  <c:v>836.0</c:v>
                </c:pt>
                <c:pt idx="71">
                  <c:v>836.0</c:v>
                </c:pt>
                <c:pt idx="72">
                  <c:v>836.0</c:v>
                </c:pt>
                <c:pt idx="73">
                  <c:v>836.0</c:v>
                </c:pt>
                <c:pt idx="74">
                  <c:v>836.0</c:v>
                </c:pt>
                <c:pt idx="75">
                  <c:v>836.0</c:v>
                </c:pt>
                <c:pt idx="76">
                  <c:v>836.0</c:v>
                </c:pt>
                <c:pt idx="77">
                  <c:v>836.0</c:v>
                </c:pt>
                <c:pt idx="78">
                  <c:v>836.0</c:v>
                </c:pt>
                <c:pt idx="79">
                  <c:v>836.0</c:v>
                </c:pt>
                <c:pt idx="80">
                  <c:v>3621.0</c:v>
                </c:pt>
                <c:pt idx="81">
                  <c:v>3621.0</c:v>
                </c:pt>
                <c:pt idx="82">
                  <c:v>3621.0</c:v>
                </c:pt>
                <c:pt idx="83">
                  <c:v>3621.0</c:v>
                </c:pt>
                <c:pt idx="84">
                  <c:v>3621.0</c:v>
                </c:pt>
                <c:pt idx="85">
                  <c:v>3621.0</c:v>
                </c:pt>
                <c:pt idx="86">
                  <c:v>3621.0</c:v>
                </c:pt>
                <c:pt idx="87">
                  <c:v>3621.0</c:v>
                </c:pt>
                <c:pt idx="88">
                  <c:v>3621.0</c:v>
                </c:pt>
                <c:pt idx="89">
                  <c:v>3621.0</c:v>
                </c:pt>
                <c:pt idx="90">
                  <c:v>3621.0</c:v>
                </c:pt>
                <c:pt idx="91">
                  <c:v>3621.0</c:v>
                </c:pt>
                <c:pt idx="92">
                  <c:v>3621.0</c:v>
                </c:pt>
                <c:pt idx="93">
                  <c:v>3621.0</c:v>
                </c:pt>
                <c:pt idx="94">
                  <c:v>3621.0</c:v>
                </c:pt>
                <c:pt idx="95">
                  <c:v>5132.444444444444</c:v>
                </c:pt>
                <c:pt idx="96">
                  <c:v>5132.444444444444</c:v>
                </c:pt>
                <c:pt idx="97">
                  <c:v>5132.444444444444</c:v>
                </c:pt>
                <c:pt idx="98">
                  <c:v>5132.444444444444</c:v>
                </c:pt>
                <c:pt idx="99">
                  <c:v>5132.444444444444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151.4550861507912</c:v>
                </c:pt>
                <c:pt idx="1">
                  <c:v>151.4550861507912</c:v>
                </c:pt>
                <c:pt idx="2">
                  <c:v>151.4550861507912</c:v>
                </c:pt>
                <c:pt idx="3">
                  <c:v>151.4550861507912</c:v>
                </c:pt>
                <c:pt idx="4">
                  <c:v>151.4550861507912</c:v>
                </c:pt>
                <c:pt idx="5">
                  <c:v>151.4550861507912</c:v>
                </c:pt>
                <c:pt idx="6">
                  <c:v>151.4550861507912</c:v>
                </c:pt>
                <c:pt idx="7">
                  <c:v>151.4550861507912</c:v>
                </c:pt>
                <c:pt idx="8">
                  <c:v>151.4550861507912</c:v>
                </c:pt>
                <c:pt idx="9">
                  <c:v>151.4550861507912</c:v>
                </c:pt>
                <c:pt idx="10">
                  <c:v>151.4550861507912</c:v>
                </c:pt>
                <c:pt idx="11">
                  <c:v>151.4550861507912</c:v>
                </c:pt>
                <c:pt idx="12">
                  <c:v>151.4550861507912</c:v>
                </c:pt>
                <c:pt idx="13">
                  <c:v>151.4550861507912</c:v>
                </c:pt>
                <c:pt idx="14">
                  <c:v>151.4550861507912</c:v>
                </c:pt>
                <c:pt idx="15">
                  <c:v>151.4550861507912</c:v>
                </c:pt>
                <c:pt idx="16">
                  <c:v>151.4550861507912</c:v>
                </c:pt>
                <c:pt idx="17">
                  <c:v>151.4550861507912</c:v>
                </c:pt>
                <c:pt idx="18">
                  <c:v>151.4550861507912</c:v>
                </c:pt>
                <c:pt idx="19">
                  <c:v>151.4550861507912</c:v>
                </c:pt>
                <c:pt idx="20">
                  <c:v>151.4550861507912</c:v>
                </c:pt>
                <c:pt idx="21">
                  <c:v>151.4550861507912</c:v>
                </c:pt>
                <c:pt idx="22">
                  <c:v>151.4550861507912</c:v>
                </c:pt>
                <c:pt idx="23">
                  <c:v>151.4550861507912</c:v>
                </c:pt>
                <c:pt idx="24">
                  <c:v>151.4550861507912</c:v>
                </c:pt>
                <c:pt idx="25">
                  <c:v>151.4550861507912</c:v>
                </c:pt>
                <c:pt idx="26">
                  <c:v>151.4550861507912</c:v>
                </c:pt>
                <c:pt idx="27">
                  <c:v>151.4550861507912</c:v>
                </c:pt>
                <c:pt idx="28">
                  <c:v>151.4550861507912</c:v>
                </c:pt>
                <c:pt idx="29">
                  <c:v>151.4550861507912</c:v>
                </c:pt>
                <c:pt idx="30">
                  <c:v>151.4550861507912</c:v>
                </c:pt>
                <c:pt idx="31">
                  <c:v>151.4550861507912</c:v>
                </c:pt>
                <c:pt idx="32">
                  <c:v>151.4550861507912</c:v>
                </c:pt>
                <c:pt idx="33">
                  <c:v>151.4550861507912</c:v>
                </c:pt>
                <c:pt idx="34">
                  <c:v>151.4550861507912</c:v>
                </c:pt>
                <c:pt idx="35">
                  <c:v>151.4550861507912</c:v>
                </c:pt>
                <c:pt idx="36">
                  <c:v>151.4550861507912</c:v>
                </c:pt>
                <c:pt idx="37">
                  <c:v>151.4550861507912</c:v>
                </c:pt>
                <c:pt idx="38">
                  <c:v>151.4550861507912</c:v>
                </c:pt>
                <c:pt idx="39">
                  <c:v>151.4550861507912</c:v>
                </c:pt>
                <c:pt idx="40">
                  <c:v>151.4550861507912</c:v>
                </c:pt>
                <c:pt idx="41">
                  <c:v>151.4550861507912</c:v>
                </c:pt>
                <c:pt idx="42">
                  <c:v>151.4550861507912</c:v>
                </c:pt>
                <c:pt idx="43">
                  <c:v>151.4550861507912</c:v>
                </c:pt>
                <c:pt idx="44">
                  <c:v>151.4550861507912</c:v>
                </c:pt>
                <c:pt idx="45">
                  <c:v>151.4550861507912</c:v>
                </c:pt>
                <c:pt idx="46">
                  <c:v>151.4550861507912</c:v>
                </c:pt>
                <c:pt idx="47">
                  <c:v>151.4550861507912</c:v>
                </c:pt>
                <c:pt idx="48">
                  <c:v>151.4550861507912</c:v>
                </c:pt>
                <c:pt idx="49">
                  <c:v>151.4550861507912</c:v>
                </c:pt>
                <c:pt idx="50">
                  <c:v>234.0702323060057</c:v>
                </c:pt>
                <c:pt idx="51">
                  <c:v>234.0702323060057</c:v>
                </c:pt>
                <c:pt idx="52">
                  <c:v>234.0702323060057</c:v>
                </c:pt>
                <c:pt idx="53">
                  <c:v>234.0702323060057</c:v>
                </c:pt>
                <c:pt idx="54">
                  <c:v>234.0702323060057</c:v>
                </c:pt>
                <c:pt idx="55">
                  <c:v>234.0702323060057</c:v>
                </c:pt>
                <c:pt idx="56">
                  <c:v>234.0702323060057</c:v>
                </c:pt>
                <c:pt idx="57">
                  <c:v>234.0702323060057</c:v>
                </c:pt>
                <c:pt idx="58">
                  <c:v>234.0702323060057</c:v>
                </c:pt>
                <c:pt idx="59">
                  <c:v>234.0702323060057</c:v>
                </c:pt>
                <c:pt idx="60">
                  <c:v>234.0702323060057</c:v>
                </c:pt>
                <c:pt idx="61">
                  <c:v>234.0702323060057</c:v>
                </c:pt>
                <c:pt idx="62">
                  <c:v>234.0702323060057</c:v>
                </c:pt>
                <c:pt idx="63">
                  <c:v>234.0702323060057</c:v>
                </c:pt>
                <c:pt idx="64">
                  <c:v>234.0702323060057</c:v>
                </c:pt>
                <c:pt idx="65">
                  <c:v>234.0702323060057</c:v>
                </c:pt>
                <c:pt idx="66">
                  <c:v>234.0702323060057</c:v>
                </c:pt>
                <c:pt idx="67">
                  <c:v>234.0702323060057</c:v>
                </c:pt>
                <c:pt idx="68">
                  <c:v>234.0702323060057</c:v>
                </c:pt>
                <c:pt idx="69">
                  <c:v>234.0702323060057</c:v>
                </c:pt>
                <c:pt idx="70">
                  <c:v>234.0702323060057</c:v>
                </c:pt>
                <c:pt idx="71">
                  <c:v>234.0702323060057</c:v>
                </c:pt>
                <c:pt idx="72">
                  <c:v>234.0702323060057</c:v>
                </c:pt>
                <c:pt idx="73">
                  <c:v>234.0702323060057</c:v>
                </c:pt>
                <c:pt idx="74">
                  <c:v>234.0702323060057</c:v>
                </c:pt>
                <c:pt idx="75">
                  <c:v>234.0702323060057</c:v>
                </c:pt>
                <c:pt idx="76">
                  <c:v>234.0702323060057</c:v>
                </c:pt>
                <c:pt idx="77">
                  <c:v>234.0702323060057</c:v>
                </c:pt>
                <c:pt idx="78">
                  <c:v>234.0702323060057</c:v>
                </c:pt>
                <c:pt idx="79">
                  <c:v>234.0702323060057</c:v>
                </c:pt>
                <c:pt idx="80">
                  <c:v>403.3296965416698</c:v>
                </c:pt>
                <c:pt idx="81">
                  <c:v>403.3296965416698</c:v>
                </c:pt>
                <c:pt idx="82">
                  <c:v>403.3296965416698</c:v>
                </c:pt>
                <c:pt idx="83">
                  <c:v>403.3296965416698</c:v>
                </c:pt>
                <c:pt idx="84">
                  <c:v>403.3296965416698</c:v>
                </c:pt>
                <c:pt idx="85">
                  <c:v>403.3296965416698</c:v>
                </c:pt>
                <c:pt idx="86">
                  <c:v>403.3296965416698</c:v>
                </c:pt>
                <c:pt idx="87">
                  <c:v>403.3296965416698</c:v>
                </c:pt>
                <c:pt idx="88">
                  <c:v>403.3296965416698</c:v>
                </c:pt>
                <c:pt idx="89">
                  <c:v>403.3296965416698</c:v>
                </c:pt>
                <c:pt idx="90">
                  <c:v>403.3296965416698</c:v>
                </c:pt>
                <c:pt idx="91">
                  <c:v>403.3296965416698</c:v>
                </c:pt>
                <c:pt idx="92">
                  <c:v>403.3296965416698</c:v>
                </c:pt>
                <c:pt idx="93">
                  <c:v>403.3296965416698</c:v>
                </c:pt>
                <c:pt idx="94">
                  <c:v>403.3296965416698</c:v>
                </c:pt>
                <c:pt idx="95">
                  <c:v>1050.513106672243</c:v>
                </c:pt>
                <c:pt idx="96">
                  <c:v>1050.513106672243</c:v>
                </c:pt>
                <c:pt idx="97">
                  <c:v>1050.513106672243</c:v>
                </c:pt>
                <c:pt idx="98">
                  <c:v>1050.513106672243</c:v>
                </c:pt>
                <c:pt idx="99">
                  <c:v>1050.513106672243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500.0000000000001</c:v>
                </c:pt>
                <c:pt idx="51">
                  <c:v>500.0000000000001</c:v>
                </c:pt>
                <c:pt idx="52">
                  <c:v>500.0000000000001</c:v>
                </c:pt>
                <c:pt idx="53">
                  <c:v>500.0000000000001</c:v>
                </c:pt>
                <c:pt idx="54">
                  <c:v>500.0000000000001</c:v>
                </c:pt>
                <c:pt idx="55">
                  <c:v>500.0000000000001</c:v>
                </c:pt>
                <c:pt idx="56">
                  <c:v>500.0000000000001</c:v>
                </c:pt>
                <c:pt idx="57">
                  <c:v>500.0000000000001</c:v>
                </c:pt>
                <c:pt idx="58">
                  <c:v>500.0000000000001</c:v>
                </c:pt>
                <c:pt idx="59">
                  <c:v>500.0000000000001</c:v>
                </c:pt>
                <c:pt idx="60">
                  <c:v>500.0000000000001</c:v>
                </c:pt>
                <c:pt idx="61">
                  <c:v>500.0000000000001</c:v>
                </c:pt>
                <c:pt idx="62">
                  <c:v>500.0000000000001</c:v>
                </c:pt>
                <c:pt idx="63">
                  <c:v>500.0000000000001</c:v>
                </c:pt>
                <c:pt idx="64">
                  <c:v>500.0000000000001</c:v>
                </c:pt>
                <c:pt idx="65">
                  <c:v>500.0000000000001</c:v>
                </c:pt>
                <c:pt idx="66">
                  <c:v>500.0000000000001</c:v>
                </c:pt>
                <c:pt idx="67">
                  <c:v>500.0000000000001</c:v>
                </c:pt>
                <c:pt idx="68">
                  <c:v>500.0000000000001</c:v>
                </c:pt>
                <c:pt idx="69">
                  <c:v>500.0000000000001</c:v>
                </c:pt>
                <c:pt idx="70">
                  <c:v>500.0000000000001</c:v>
                </c:pt>
                <c:pt idx="71">
                  <c:v>500.0000000000001</c:v>
                </c:pt>
                <c:pt idx="72">
                  <c:v>500.0000000000001</c:v>
                </c:pt>
                <c:pt idx="73">
                  <c:v>500.0000000000001</c:v>
                </c:pt>
                <c:pt idx="74">
                  <c:v>500.0000000000001</c:v>
                </c:pt>
                <c:pt idx="75">
                  <c:v>500.0000000000001</c:v>
                </c:pt>
                <c:pt idx="76">
                  <c:v>500.0000000000001</c:v>
                </c:pt>
                <c:pt idx="77">
                  <c:v>500.0000000000001</c:v>
                </c:pt>
                <c:pt idx="78">
                  <c:v>500.0000000000001</c:v>
                </c:pt>
                <c:pt idx="79">
                  <c:v>500.0000000000001</c:v>
                </c:pt>
                <c:pt idx="80">
                  <c:v>3500.0</c:v>
                </c:pt>
                <c:pt idx="81">
                  <c:v>3500.0</c:v>
                </c:pt>
                <c:pt idx="82">
                  <c:v>3500.0</c:v>
                </c:pt>
                <c:pt idx="83">
                  <c:v>3500.0</c:v>
                </c:pt>
                <c:pt idx="84">
                  <c:v>3500.0</c:v>
                </c:pt>
                <c:pt idx="85">
                  <c:v>3500.0</c:v>
                </c:pt>
                <c:pt idx="86">
                  <c:v>3500.0</c:v>
                </c:pt>
                <c:pt idx="87">
                  <c:v>3500.0</c:v>
                </c:pt>
                <c:pt idx="88">
                  <c:v>3500.0</c:v>
                </c:pt>
                <c:pt idx="89">
                  <c:v>3500.0</c:v>
                </c:pt>
                <c:pt idx="90">
                  <c:v>3500.0</c:v>
                </c:pt>
                <c:pt idx="91">
                  <c:v>3500.0</c:v>
                </c:pt>
                <c:pt idx="92">
                  <c:v>3500.0</c:v>
                </c:pt>
                <c:pt idx="93">
                  <c:v>3500.0</c:v>
                </c:pt>
                <c:pt idx="94">
                  <c:v>3500.0</c:v>
                </c:pt>
                <c:pt idx="95">
                  <c:v>9822.22222222222</c:v>
                </c:pt>
                <c:pt idx="96">
                  <c:v>9822.22222222222</c:v>
                </c:pt>
                <c:pt idx="97">
                  <c:v>9822.22222222222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79.3865698403876</c:v>
                </c:pt>
                <c:pt idx="96">
                  <c:v>79.3865698403876</c:v>
                </c:pt>
                <c:pt idx="97">
                  <c:v>79.3865698403876</c:v>
                </c:pt>
                <c:pt idx="98">
                  <c:v>79.3865698403876</c:v>
                </c:pt>
                <c:pt idx="99">
                  <c:v>79.3865698403876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1622.414364640884</c:v>
                </c:pt>
                <c:pt idx="51">
                  <c:v>1622.414364640884</c:v>
                </c:pt>
                <c:pt idx="52">
                  <c:v>1622.414364640884</c:v>
                </c:pt>
                <c:pt idx="53">
                  <c:v>1622.414364640884</c:v>
                </c:pt>
                <c:pt idx="54">
                  <c:v>1622.414364640884</c:v>
                </c:pt>
                <c:pt idx="55">
                  <c:v>1622.414364640884</c:v>
                </c:pt>
                <c:pt idx="56">
                  <c:v>1622.414364640884</c:v>
                </c:pt>
                <c:pt idx="57">
                  <c:v>1622.414364640884</c:v>
                </c:pt>
                <c:pt idx="58">
                  <c:v>1622.414364640884</c:v>
                </c:pt>
                <c:pt idx="59">
                  <c:v>1622.414364640884</c:v>
                </c:pt>
                <c:pt idx="60">
                  <c:v>1622.414364640884</c:v>
                </c:pt>
                <c:pt idx="61">
                  <c:v>1622.414364640884</c:v>
                </c:pt>
                <c:pt idx="62">
                  <c:v>1622.414364640884</c:v>
                </c:pt>
                <c:pt idx="63">
                  <c:v>1622.414364640884</c:v>
                </c:pt>
                <c:pt idx="64">
                  <c:v>1622.414364640884</c:v>
                </c:pt>
                <c:pt idx="65">
                  <c:v>1622.414364640884</c:v>
                </c:pt>
                <c:pt idx="66">
                  <c:v>1622.414364640884</c:v>
                </c:pt>
                <c:pt idx="67">
                  <c:v>1622.414364640884</c:v>
                </c:pt>
                <c:pt idx="68">
                  <c:v>1622.414364640884</c:v>
                </c:pt>
                <c:pt idx="69">
                  <c:v>1622.414364640884</c:v>
                </c:pt>
                <c:pt idx="70">
                  <c:v>1622.414364640884</c:v>
                </c:pt>
                <c:pt idx="71">
                  <c:v>1622.414364640884</c:v>
                </c:pt>
                <c:pt idx="72">
                  <c:v>1622.414364640884</c:v>
                </c:pt>
                <c:pt idx="73">
                  <c:v>1622.414364640884</c:v>
                </c:pt>
                <c:pt idx="74">
                  <c:v>1622.414364640884</c:v>
                </c:pt>
                <c:pt idx="75">
                  <c:v>1622.414364640884</c:v>
                </c:pt>
                <c:pt idx="76">
                  <c:v>1622.414364640884</c:v>
                </c:pt>
                <c:pt idx="77">
                  <c:v>1622.414364640884</c:v>
                </c:pt>
                <c:pt idx="78">
                  <c:v>1622.414364640884</c:v>
                </c:pt>
                <c:pt idx="79">
                  <c:v>1622.414364640884</c:v>
                </c:pt>
                <c:pt idx="80">
                  <c:v>752.0</c:v>
                </c:pt>
                <c:pt idx="81">
                  <c:v>752.0</c:v>
                </c:pt>
                <c:pt idx="82">
                  <c:v>752.0</c:v>
                </c:pt>
                <c:pt idx="83">
                  <c:v>752.0</c:v>
                </c:pt>
                <c:pt idx="84">
                  <c:v>752.0</c:v>
                </c:pt>
                <c:pt idx="85">
                  <c:v>752.0</c:v>
                </c:pt>
                <c:pt idx="86">
                  <c:v>752.0</c:v>
                </c:pt>
                <c:pt idx="87">
                  <c:v>752.0</c:v>
                </c:pt>
                <c:pt idx="88">
                  <c:v>752.0</c:v>
                </c:pt>
                <c:pt idx="89">
                  <c:v>752.0</c:v>
                </c:pt>
                <c:pt idx="90">
                  <c:v>752.0</c:v>
                </c:pt>
                <c:pt idx="91">
                  <c:v>752.0</c:v>
                </c:pt>
                <c:pt idx="92">
                  <c:v>752.0</c:v>
                </c:pt>
                <c:pt idx="93">
                  <c:v>752.0</c:v>
                </c:pt>
                <c:pt idx="94">
                  <c:v>752.0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30897.77777777778</c:v>
                </c:pt>
                <c:pt idx="96">
                  <c:v>30897.77777777778</c:v>
                </c:pt>
                <c:pt idx="97">
                  <c:v>30897.77777777778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429.0</c:v>
                </c:pt>
                <c:pt idx="81">
                  <c:v>429.0</c:v>
                </c:pt>
                <c:pt idx="82">
                  <c:v>429.0</c:v>
                </c:pt>
                <c:pt idx="83">
                  <c:v>429.0</c:v>
                </c:pt>
                <c:pt idx="84">
                  <c:v>429.0</c:v>
                </c:pt>
                <c:pt idx="85">
                  <c:v>429.0</c:v>
                </c:pt>
                <c:pt idx="86">
                  <c:v>429.0</c:v>
                </c:pt>
                <c:pt idx="87">
                  <c:v>429.0</c:v>
                </c:pt>
                <c:pt idx="88">
                  <c:v>429.0</c:v>
                </c:pt>
                <c:pt idx="89">
                  <c:v>429.0</c:v>
                </c:pt>
                <c:pt idx="90">
                  <c:v>429.0</c:v>
                </c:pt>
                <c:pt idx="91">
                  <c:v>429.0</c:v>
                </c:pt>
                <c:pt idx="92">
                  <c:v>429.0</c:v>
                </c:pt>
                <c:pt idx="93">
                  <c:v>429.0</c:v>
                </c:pt>
                <c:pt idx="94">
                  <c:v>429.0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2160.0</c:v>
                </c:pt>
                <c:pt idx="81">
                  <c:v>2160.0</c:v>
                </c:pt>
                <c:pt idx="82">
                  <c:v>2160.0</c:v>
                </c:pt>
                <c:pt idx="83">
                  <c:v>2160.0</c:v>
                </c:pt>
                <c:pt idx="84">
                  <c:v>2160.0</c:v>
                </c:pt>
                <c:pt idx="85">
                  <c:v>2160.0</c:v>
                </c:pt>
                <c:pt idx="86">
                  <c:v>2160.0</c:v>
                </c:pt>
                <c:pt idx="87">
                  <c:v>2160.0</c:v>
                </c:pt>
                <c:pt idx="88">
                  <c:v>2160.0</c:v>
                </c:pt>
                <c:pt idx="89">
                  <c:v>2160.0</c:v>
                </c:pt>
                <c:pt idx="90">
                  <c:v>2160.0</c:v>
                </c:pt>
                <c:pt idx="91">
                  <c:v>2160.0</c:v>
                </c:pt>
                <c:pt idx="92">
                  <c:v>2160.0</c:v>
                </c:pt>
                <c:pt idx="93">
                  <c:v>2160.0</c:v>
                </c:pt>
                <c:pt idx="94">
                  <c:v>2160.0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807.3380899421383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807.3380899421383</c:v>
                </c:pt>
                <c:pt idx="8">
                  <c:v>807.3380899421383</c:v>
                </c:pt>
                <c:pt idx="9">
                  <c:v>807.3380899421383</c:v>
                </c:pt>
                <c:pt idx="10">
                  <c:v>807.3380899421383</c:v>
                </c:pt>
                <c:pt idx="11">
                  <c:v>807.3380899421383</c:v>
                </c:pt>
                <c:pt idx="12">
                  <c:v>807.3380899421383</c:v>
                </c:pt>
                <c:pt idx="13">
                  <c:v>807.3380899421383</c:v>
                </c:pt>
                <c:pt idx="14">
                  <c:v>807.3380899421383</c:v>
                </c:pt>
                <c:pt idx="15">
                  <c:v>807.3380899421383</c:v>
                </c:pt>
                <c:pt idx="16">
                  <c:v>807.3380899421383</c:v>
                </c:pt>
                <c:pt idx="17">
                  <c:v>807.3380899421383</c:v>
                </c:pt>
                <c:pt idx="18">
                  <c:v>807.3380899421383</c:v>
                </c:pt>
                <c:pt idx="19">
                  <c:v>807.3380899421383</c:v>
                </c:pt>
                <c:pt idx="20">
                  <c:v>807.3380899421383</c:v>
                </c:pt>
                <c:pt idx="21">
                  <c:v>807.3380899421383</c:v>
                </c:pt>
                <c:pt idx="22">
                  <c:v>807.3380899421383</c:v>
                </c:pt>
                <c:pt idx="23">
                  <c:v>807.3380899421383</c:v>
                </c:pt>
                <c:pt idx="24">
                  <c:v>807.3380899421383</c:v>
                </c:pt>
                <c:pt idx="25">
                  <c:v>807.3380899421383</c:v>
                </c:pt>
                <c:pt idx="26">
                  <c:v>807.3380899421383</c:v>
                </c:pt>
                <c:pt idx="27">
                  <c:v>807.3380899421383</c:v>
                </c:pt>
                <c:pt idx="28">
                  <c:v>807.3380899421383</c:v>
                </c:pt>
                <c:pt idx="29">
                  <c:v>807.3380899421383</c:v>
                </c:pt>
                <c:pt idx="30">
                  <c:v>807.3380899421383</c:v>
                </c:pt>
                <c:pt idx="31">
                  <c:v>807.3380899421383</c:v>
                </c:pt>
                <c:pt idx="32">
                  <c:v>807.3380899421383</c:v>
                </c:pt>
                <c:pt idx="33">
                  <c:v>807.3380899421383</c:v>
                </c:pt>
                <c:pt idx="34">
                  <c:v>807.3380899421383</c:v>
                </c:pt>
                <c:pt idx="35">
                  <c:v>807.3380899421383</c:v>
                </c:pt>
                <c:pt idx="36">
                  <c:v>807.3380899421383</c:v>
                </c:pt>
                <c:pt idx="37">
                  <c:v>807.3380899421383</c:v>
                </c:pt>
                <c:pt idx="38">
                  <c:v>807.3380899421383</c:v>
                </c:pt>
                <c:pt idx="39">
                  <c:v>807.3380899421383</c:v>
                </c:pt>
                <c:pt idx="40">
                  <c:v>807.3380899421383</c:v>
                </c:pt>
                <c:pt idx="41">
                  <c:v>807.3380899421383</c:v>
                </c:pt>
                <c:pt idx="42">
                  <c:v>807.3380899421383</c:v>
                </c:pt>
                <c:pt idx="43">
                  <c:v>807.3380899421383</c:v>
                </c:pt>
                <c:pt idx="44">
                  <c:v>807.3380899421383</c:v>
                </c:pt>
                <c:pt idx="45">
                  <c:v>807.3380899421383</c:v>
                </c:pt>
                <c:pt idx="46">
                  <c:v>807.3380899421383</c:v>
                </c:pt>
                <c:pt idx="47">
                  <c:v>807.3380899421383</c:v>
                </c:pt>
                <c:pt idx="48">
                  <c:v>807.3380899421383</c:v>
                </c:pt>
                <c:pt idx="49">
                  <c:v>807.3380899421383</c:v>
                </c:pt>
                <c:pt idx="50">
                  <c:v>807.3380899421383</c:v>
                </c:pt>
                <c:pt idx="51">
                  <c:v>807.3380899421383</c:v>
                </c:pt>
                <c:pt idx="52">
                  <c:v>807.3380899421383</c:v>
                </c:pt>
                <c:pt idx="53">
                  <c:v>807.3380899421383</c:v>
                </c:pt>
                <c:pt idx="54">
                  <c:v>807.3380899421383</c:v>
                </c:pt>
                <c:pt idx="55">
                  <c:v>807.3380899421383</c:v>
                </c:pt>
                <c:pt idx="56">
                  <c:v>807.3380899421383</c:v>
                </c:pt>
                <c:pt idx="57">
                  <c:v>807.3380899421383</c:v>
                </c:pt>
                <c:pt idx="58">
                  <c:v>807.3380899421383</c:v>
                </c:pt>
                <c:pt idx="59">
                  <c:v>807.3380899421383</c:v>
                </c:pt>
                <c:pt idx="60">
                  <c:v>807.3380899421383</c:v>
                </c:pt>
                <c:pt idx="61">
                  <c:v>807.3380899421383</c:v>
                </c:pt>
                <c:pt idx="62">
                  <c:v>807.3380899421383</c:v>
                </c:pt>
                <c:pt idx="63">
                  <c:v>807.3380899421383</c:v>
                </c:pt>
                <c:pt idx="64">
                  <c:v>807.3380899421383</c:v>
                </c:pt>
                <c:pt idx="65">
                  <c:v>807.3380899421383</c:v>
                </c:pt>
                <c:pt idx="66">
                  <c:v>807.3380899421383</c:v>
                </c:pt>
                <c:pt idx="67">
                  <c:v>807.3380899421383</c:v>
                </c:pt>
                <c:pt idx="68">
                  <c:v>807.3380899421383</c:v>
                </c:pt>
                <c:pt idx="69">
                  <c:v>807.3380899421383</c:v>
                </c:pt>
                <c:pt idx="70">
                  <c:v>807.3380899421383</c:v>
                </c:pt>
                <c:pt idx="71">
                  <c:v>807.3380899421383</c:v>
                </c:pt>
                <c:pt idx="72">
                  <c:v>807.3380899421383</c:v>
                </c:pt>
                <c:pt idx="73">
                  <c:v>807.3380899421383</c:v>
                </c:pt>
                <c:pt idx="74">
                  <c:v>807.3380899421383</c:v>
                </c:pt>
                <c:pt idx="75">
                  <c:v>807.3380899421383</c:v>
                </c:pt>
                <c:pt idx="76">
                  <c:v>807.3380899421383</c:v>
                </c:pt>
                <c:pt idx="77">
                  <c:v>807.3380899421383</c:v>
                </c:pt>
                <c:pt idx="78">
                  <c:v>807.3380899421383</c:v>
                </c:pt>
                <c:pt idx="79">
                  <c:v>807.3380899421383</c:v>
                </c:pt>
                <c:pt idx="80">
                  <c:v>807.3380899421383</c:v>
                </c:pt>
                <c:pt idx="81">
                  <c:v>807.3380899421383</c:v>
                </c:pt>
                <c:pt idx="82">
                  <c:v>807.3380899421383</c:v>
                </c:pt>
                <c:pt idx="83">
                  <c:v>807.3380899421383</c:v>
                </c:pt>
                <c:pt idx="84">
                  <c:v>807.3380899421383</c:v>
                </c:pt>
                <c:pt idx="85">
                  <c:v>807.3380899421383</c:v>
                </c:pt>
                <c:pt idx="86">
                  <c:v>807.3380899421383</c:v>
                </c:pt>
                <c:pt idx="87">
                  <c:v>807.3380899421383</c:v>
                </c:pt>
                <c:pt idx="88">
                  <c:v>807.3380899421383</c:v>
                </c:pt>
                <c:pt idx="89">
                  <c:v>807.3380899421383</c:v>
                </c:pt>
                <c:pt idx="90">
                  <c:v>807.3380899421383</c:v>
                </c:pt>
                <c:pt idx="91">
                  <c:v>807.3380899421383</c:v>
                </c:pt>
                <c:pt idx="92">
                  <c:v>807.3380899421383</c:v>
                </c:pt>
                <c:pt idx="93">
                  <c:v>807.3380899421383</c:v>
                </c:pt>
                <c:pt idx="94">
                  <c:v>807.3380899421383</c:v>
                </c:pt>
                <c:pt idx="95">
                  <c:v>717.6338577263452</c:v>
                </c:pt>
                <c:pt idx="96">
                  <c:v>717.6338577263452</c:v>
                </c:pt>
                <c:pt idx="97">
                  <c:v>717.6338577263452</c:v>
                </c:pt>
                <c:pt idx="98">
                  <c:v>717.6338577263452</c:v>
                </c:pt>
                <c:pt idx="99">
                  <c:v>717.6338577263452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22020.0</c:v>
                </c:pt>
                <c:pt idx="89">
                  <c:v>22020.0</c:v>
                </c:pt>
                <c:pt idx="90">
                  <c:v>22020.0</c:v>
                </c:pt>
                <c:pt idx="91">
                  <c:v>22020.0</c:v>
                </c:pt>
                <c:pt idx="92">
                  <c:v>22020.0</c:v>
                </c:pt>
                <c:pt idx="93">
                  <c:v>22020.0</c:v>
                </c:pt>
                <c:pt idx="94">
                  <c:v>22020.0</c:v>
                </c:pt>
                <c:pt idx="95">
                  <c:v>5477.333333333333</c:v>
                </c:pt>
                <c:pt idx="96">
                  <c:v>5477.333333333333</c:v>
                </c:pt>
                <c:pt idx="97">
                  <c:v>5477.333333333333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059400"/>
        <c:axId val="-20827976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  <c:pt idx="4">
                  <c:v>17059.8252222761</c:v>
                </c:pt>
                <c:pt idx="5">
                  <c:v>17059.8252222761</c:v>
                </c:pt>
                <c:pt idx="6">
                  <c:v>17059.8252222761</c:v>
                </c:pt>
                <c:pt idx="7">
                  <c:v>17059.8252222761</c:v>
                </c:pt>
                <c:pt idx="8">
                  <c:v>17059.8252222761</c:v>
                </c:pt>
                <c:pt idx="9">
                  <c:v>17059.8252222761</c:v>
                </c:pt>
                <c:pt idx="10">
                  <c:v>17059.8252222761</c:v>
                </c:pt>
                <c:pt idx="11">
                  <c:v>17059.8252222761</c:v>
                </c:pt>
                <c:pt idx="12">
                  <c:v>17059.8252222761</c:v>
                </c:pt>
                <c:pt idx="13">
                  <c:v>17059.8252222761</c:v>
                </c:pt>
                <c:pt idx="14">
                  <c:v>17059.8252222761</c:v>
                </c:pt>
                <c:pt idx="15">
                  <c:v>17059.8252222761</c:v>
                </c:pt>
                <c:pt idx="16">
                  <c:v>17059.8252222761</c:v>
                </c:pt>
                <c:pt idx="17">
                  <c:v>17059.8252222761</c:v>
                </c:pt>
                <c:pt idx="18">
                  <c:v>17059.8252222761</c:v>
                </c:pt>
                <c:pt idx="19">
                  <c:v>17059.8252222761</c:v>
                </c:pt>
                <c:pt idx="20">
                  <c:v>17059.8252222761</c:v>
                </c:pt>
                <c:pt idx="21">
                  <c:v>17059.8252222761</c:v>
                </c:pt>
                <c:pt idx="22">
                  <c:v>17059.8252222761</c:v>
                </c:pt>
                <c:pt idx="23">
                  <c:v>17059.8252222761</c:v>
                </c:pt>
                <c:pt idx="24">
                  <c:v>17059.8252222761</c:v>
                </c:pt>
                <c:pt idx="25">
                  <c:v>17059.8252222761</c:v>
                </c:pt>
                <c:pt idx="26">
                  <c:v>17059.8252222761</c:v>
                </c:pt>
                <c:pt idx="27">
                  <c:v>17059.8252222761</c:v>
                </c:pt>
                <c:pt idx="28">
                  <c:v>17059.8252222761</c:v>
                </c:pt>
                <c:pt idx="29">
                  <c:v>17059.8252222761</c:v>
                </c:pt>
                <c:pt idx="30">
                  <c:v>17059.8252222761</c:v>
                </c:pt>
                <c:pt idx="31">
                  <c:v>17059.8252222761</c:v>
                </c:pt>
                <c:pt idx="32">
                  <c:v>17059.8252222761</c:v>
                </c:pt>
                <c:pt idx="33">
                  <c:v>17059.8252222761</c:v>
                </c:pt>
                <c:pt idx="34">
                  <c:v>17059.8252222761</c:v>
                </c:pt>
                <c:pt idx="35">
                  <c:v>17059.8252222761</c:v>
                </c:pt>
                <c:pt idx="36">
                  <c:v>17059.8252222761</c:v>
                </c:pt>
                <c:pt idx="37">
                  <c:v>17059.8252222761</c:v>
                </c:pt>
                <c:pt idx="38">
                  <c:v>17059.8252222761</c:v>
                </c:pt>
                <c:pt idx="39">
                  <c:v>17059.8252222761</c:v>
                </c:pt>
                <c:pt idx="40">
                  <c:v>17059.8252222761</c:v>
                </c:pt>
                <c:pt idx="41">
                  <c:v>17059.8252222761</c:v>
                </c:pt>
                <c:pt idx="42">
                  <c:v>17059.8252222761</c:v>
                </c:pt>
                <c:pt idx="43">
                  <c:v>17059.8252222761</c:v>
                </c:pt>
                <c:pt idx="44">
                  <c:v>17059.8252222761</c:v>
                </c:pt>
                <c:pt idx="45">
                  <c:v>17059.8252222761</c:v>
                </c:pt>
                <c:pt idx="46">
                  <c:v>17059.8252222761</c:v>
                </c:pt>
                <c:pt idx="47">
                  <c:v>17059.8252222761</c:v>
                </c:pt>
                <c:pt idx="48">
                  <c:v>17059.8252222761</c:v>
                </c:pt>
                <c:pt idx="49">
                  <c:v>17059.8252222761</c:v>
                </c:pt>
                <c:pt idx="50">
                  <c:v>17059.8252222761</c:v>
                </c:pt>
                <c:pt idx="51">
                  <c:v>17059.8252222761</c:v>
                </c:pt>
                <c:pt idx="52">
                  <c:v>17059.8252222761</c:v>
                </c:pt>
                <c:pt idx="53">
                  <c:v>17059.8252222761</c:v>
                </c:pt>
                <c:pt idx="54">
                  <c:v>17059.8252222761</c:v>
                </c:pt>
                <c:pt idx="55">
                  <c:v>17059.8252222761</c:v>
                </c:pt>
                <c:pt idx="56">
                  <c:v>17059.8252222761</c:v>
                </c:pt>
                <c:pt idx="57">
                  <c:v>17059.8252222761</c:v>
                </c:pt>
                <c:pt idx="58">
                  <c:v>17059.8252222761</c:v>
                </c:pt>
                <c:pt idx="59">
                  <c:v>17059.8252222761</c:v>
                </c:pt>
                <c:pt idx="60">
                  <c:v>17059.8252222761</c:v>
                </c:pt>
                <c:pt idx="61">
                  <c:v>17059.8252222761</c:v>
                </c:pt>
                <c:pt idx="62">
                  <c:v>17059.8252222761</c:v>
                </c:pt>
                <c:pt idx="63">
                  <c:v>17059.8252222761</c:v>
                </c:pt>
                <c:pt idx="64">
                  <c:v>17059.8252222761</c:v>
                </c:pt>
                <c:pt idx="65">
                  <c:v>17059.8252222761</c:v>
                </c:pt>
                <c:pt idx="66">
                  <c:v>17059.8252222761</c:v>
                </c:pt>
                <c:pt idx="67">
                  <c:v>17059.8252222761</c:v>
                </c:pt>
                <c:pt idx="68">
                  <c:v>17059.8252222761</c:v>
                </c:pt>
                <c:pt idx="69">
                  <c:v>17059.8252222761</c:v>
                </c:pt>
                <c:pt idx="70">
                  <c:v>17059.8252222761</c:v>
                </c:pt>
                <c:pt idx="71">
                  <c:v>17059.8252222761</c:v>
                </c:pt>
                <c:pt idx="72">
                  <c:v>17059.8252222761</c:v>
                </c:pt>
                <c:pt idx="73">
                  <c:v>17059.8252222761</c:v>
                </c:pt>
                <c:pt idx="74">
                  <c:v>17059.8252222761</c:v>
                </c:pt>
                <c:pt idx="75">
                  <c:v>17059.8252222761</c:v>
                </c:pt>
                <c:pt idx="76">
                  <c:v>17059.8252222761</c:v>
                </c:pt>
                <c:pt idx="77">
                  <c:v>17059.8252222761</c:v>
                </c:pt>
                <c:pt idx="78">
                  <c:v>17059.8252222761</c:v>
                </c:pt>
                <c:pt idx="79">
                  <c:v>17059.8252222761</c:v>
                </c:pt>
                <c:pt idx="80">
                  <c:v>17059.8252222761</c:v>
                </c:pt>
                <c:pt idx="81">
                  <c:v>17059.8252222761</c:v>
                </c:pt>
                <c:pt idx="82">
                  <c:v>17059.8252222761</c:v>
                </c:pt>
                <c:pt idx="83">
                  <c:v>17059.8252222761</c:v>
                </c:pt>
                <c:pt idx="84">
                  <c:v>17059.8252222761</c:v>
                </c:pt>
                <c:pt idx="85">
                  <c:v>17059.8252222761</c:v>
                </c:pt>
                <c:pt idx="86">
                  <c:v>17059.8252222761</c:v>
                </c:pt>
                <c:pt idx="87">
                  <c:v>17059.8252222761</c:v>
                </c:pt>
                <c:pt idx="88">
                  <c:v>17059.8252222761</c:v>
                </c:pt>
                <c:pt idx="89">
                  <c:v>17059.8252222761</c:v>
                </c:pt>
                <c:pt idx="90">
                  <c:v>17059.8252222761</c:v>
                </c:pt>
                <c:pt idx="91">
                  <c:v>17059.8252222761</c:v>
                </c:pt>
                <c:pt idx="92">
                  <c:v>17059.8252222761</c:v>
                </c:pt>
                <c:pt idx="93">
                  <c:v>17059.8252222761</c:v>
                </c:pt>
                <c:pt idx="94">
                  <c:v>17059.8252222761</c:v>
                </c:pt>
                <c:pt idx="95">
                  <c:v>17059.8252222761</c:v>
                </c:pt>
                <c:pt idx="96">
                  <c:v>17059.8252222761</c:v>
                </c:pt>
                <c:pt idx="97">
                  <c:v>17059.8252222761</c:v>
                </c:pt>
                <c:pt idx="98">
                  <c:v>17059.8252222761</c:v>
                </c:pt>
                <c:pt idx="99">
                  <c:v>17059.8252222761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59400"/>
        <c:axId val="-20827976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25120.26927540426</c:v>
                </c:pt>
                <c:pt idx="13">
                  <c:v>25202.04299990119</c:v>
                </c:pt>
                <c:pt idx="14">
                  <c:v>25283.81672439813</c:v>
                </c:pt>
                <c:pt idx="15">
                  <c:v>25365.59044889506</c:v>
                </c:pt>
                <c:pt idx="16">
                  <c:v>25447.364173392</c:v>
                </c:pt>
                <c:pt idx="17">
                  <c:v>25529.13789788893</c:v>
                </c:pt>
                <c:pt idx="18">
                  <c:v>25610.91162238586</c:v>
                </c:pt>
                <c:pt idx="19">
                  <c:v>25692.68534688279</c:v>
                </c:pt>
                <c:pt idx="20">
                  <c:v>25774.45907137972</c:v>
                </c:pt>
                <c:pt idx="21">
                  <c:v>25856.23279587665</c:v>
                </c:pt>
                <c:pt idx="22">
                  <c:v>25938.00652037359</c:v>
                </c:pt>
                <c:pt idx="23">
                  <c:v>26019.78024487052</c:v>
                </c:pt>
                <c:pt idx="24">
                  <c:v>26101.55396936745</c:v>
                </c:pt>
                <c:pt idx="25">
                  <c:v>26183.32769386438</c:v>
                </c:pt>
                <c:pt idx="26">
                  <c:v>26265.10141836132</c:v>
                </c:pt>
                <c:pt idx="27">
                  <c:v>26346.87514285825</c:v>
                </c:pt>
                <c:pt idx="28">
                  <c:v>26428.64886735518</c:v>
                </c:pt>
                <c:pt idx="29">
                  <c:v>26510.42259185212</c:v>
                </c:pt>
                <c:pt idx="30">
                  <c:v>26592.19631634905</c:v>
                </c:pt>
                <c:pt idx="31">
                  <c:v>26673.97004084598</c:v>
                </c:pt>
                <c:pt idx="32">
                  <c:v>26755.74376534291</c:v>
                </c:pt>
                <c:pt idx="33">
                  <c:v>26837.51748983984</c:v>
                </c:pt>
                <c:pt idx="34">
                  <c:v>26919.29121433678</c:v>
                </c:pt>
                <c:pt idx="35">
                  <c:v>27001.06493883371</c:v>
                </c:pt>
                <c:pt idx="36">
                  <c:v>27082.83866333064</c:v>
                </c:pt>
                <c:pt idx="37">
                  <c:v>27164.61238782758</c:v>
                </c:pt>
                <c:pt idx="38">
                  <c:v>27246.38611232451</c:v>
                </c:pt>
                <c:pt idx="39">
                  <c:v>27328.15983682144</c:v>
                </c:pt>
                <c:pt idx="40">
                  <c:v>27409.93356131837</c:v>
                </c:pt>
                <c:pt idx="41">
                  <c:v>27491.7072858153</c:v>
                </c:pt>
                <c:pt idx="42">
                  <c:v>27573.48101031224</c:v>
                </c:pt>
                <c:pt idx="43">
                  <c:v>27655.25473480917</c:v>
                </c:pt>
                <c:pt idx="44">
                  <c:v>27737.0284593061</c:v>
                </c:pt>
                <c:pt idx="45">
                  <c:v>27818.80218380303</c:v>
                </c:pt>
                <c:pt idx="46">
                  <c:v>27900.57590829996</c:v>
                </c:pt>
                <c:pt idx="47">
                  <c:v>27982.3496327969</c:v>
                </c:pt>
                <c:pt idx="48">
                  <c:v>28064.12335729383</c:v>
                </c:pt>
                <c:pt idx="49">
                  <c:v>28145.89708179076</c:v>
                </c:pt>
                <c:pt idx="50">
                  <c:v>28227.6708062877</c:v>
                </c:pt>
                <c:pt idx="51">
                  <c:v>28309.44453078463</c:v>
                </c:pt>
                <c:pt idx="52">
                  <c:v>28391.21825528156</c:v>
                </c:pt>
                <c:pt idx="53">
                  <c:v>28873.41540699513</c:v>
                </c:pt>
                <c:pt idx="54">
                  <c:v>29355.61255870869</c:v>
                </c:pt>
                <c:pt idx="55">
                  <c:v>29837.80971042225</c:v>
                </c:pt>
                <c:pt idx="56">
                  <c:v>30320.00686213582</c:v>
                </c:pt>
                <c:pt idx="57">
                  <c:v>30802.20401384938</c:v>
                </c:pt>
                <c:pt idx="58">
                  <c:v>31284.40116556295</c:v>
                </c:pt>
                <c:pt idx="59">
                  <c:v>31766.59831727651</c:v>
                </c:pt>
                <c:pt idx="60">
                  <c:v>32248.79546899008</c:v>
                </c:pt>
                <c:pt idx="61">
                  <c:v>32730.99262070364</c:v>
                </c:pt>
                <c:pt idx="62">
                  <c:v>33213.18977241721</c:v>
                </c:pt>
                <c:pt idx="63">
                  <c:v>33695.38692413077</c:v>
                </c:pt>
                <c:pt idx="64">
                  <c:v>34177.58407584433</c:v>
                </c:pt>
                <c:pt idx="65">
                  <c:v>34659.7812275579</c:v>
                </c:pt>
                <c:pt idx="66">
                  <c:v>35141.97837927146</c:v>
                </c:pt>
                <c:pt idx="67">
                  <c:v>35624.17553098503</c:v>
                </c:pt>
                <c:pt idx="68">
                  <c:v>36106.3726826986</c:v>
                </c:pt>
                <c:pt idx="69">
                  <c:v>36588.56983441216</c:v>
                </c:pt>
                <c:pt idx="70">
                  <c:v>37070.76698612572</c:v>
                </c:pt>
                <c:pt idx="71">
                  <c:v>37552.96413783928</c:v>
                </c:pt>
                <c:pt idx="72">
                  <c:v>38035.16128955285</c:v>
                </c:pt>
                <c:pt idx="73">
                  <c:v>38517.35844126642</c:v>
                </c:pt>
                <c:pt idx="74">
                  <c:v>38999.55559297998</c:v>
                </c:pt>
                <c:pt idx="75">
                  <c:v>40131.20567039736</c:v>
                </c:pt>
                <c:pt idx="76">
                  <c:v>41912.30867351855</c:v>
                </c:pt>
                <c:pt idx="77">
                  <c:v>43693.41167663974</c:v>
                </c:pt>
                <c:pt idx="78">
                  <c:v>45474.51467976092</c:v>
                </c:pt>
                <c:pt idx="79">
                  <c:v>47255.61768288212</c:v>
                </c:pt>
                <c:pt idx="80">
                  <c:v>49036.72068600331</c:v>
                </c:pt>
                <c:pt idx="81">
                  <c:v>50817.8236891245</c:v>
                </c:pt>
                <c:pt idx="82">
                  <c:v>52598.92669224569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59400"/>
        <c:axId val="-2082797656"/>
      </c:scatterChart>
      <c:catAx>
        <c:axId val="2136059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797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2797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059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2141.476099311332</c:v>
                </c:pt>
                <c:pt idx="1">
                  <c:v>2141.476099311332</c:v>
                </c:pt>
                <c:pt idx="2">
                  <c:v>2141.476099311332</c:v>
                </c:pt>
                <c:pt idx="3">
                  <c:v>2141.476099311332</c:v>
                </c:pt>
                <c:pt idx="4">
                  <c:v>2141.476099311332</c:v>
                </c:pt>
                <c:pt idx="5">
                  <c:v>2141.476099311332</c:v>
                </c:pt>
                <c:pt idx="6">
                  <c:v>2141.476099311332</c:v>
                </c:pt>
                <c:pt idx="7">
                  <c:v>2141.476099311332</c:v>
                </c:pt>
                <c:pt idx="8">
                  <c:v>2141.476099311332</c:v>
                </c:pt>
                <c:pt idx="9">
                  <c:v>2141.476099311332</c:v>
                </c:pt>
                <c:pt idx="10">
                  <c:v>2141.476099311332</c:v>
                </c:pt>
                <c:pt idx="11">
                  <c:v>2141.476099311332</c:v>
                </c:pt>
                <c:pt idx="12">
                  <c:v>2141.476099311332</c:v>
                </c:pt>
                <c:pt idx="13">
                  <c:v>2141.476099311332</c:v>
                </c:pt>
                <c:pt idx="14">
                  <c:v>2141.476099311332</c:v>
                </c:pt>
                <c:pt idx="15">
                  <c:v>2141.476099311332</c:v>
                </c:pt>
                <c:pt idx="16">
                  <c:v>2141.476099311332</c:v>
                </c:pt>
                <c:pt idx="17">
                  <c:v>2141.476099311332</c:v>
                </c:pt>
                <c:pt idx="18">
                  <c:v>2141.476099311332</c:v>
                </c:pt>
                <c:pt idx="19">
                  <c:v>2141.476099311332</c:v>
                </c:pt>
                <c:pt idx="20">
                  <c:v>2141.476099311332</c:v>
                </c:pt>
                <c:pt idx="21">
                  <c:v>2141.476099311332</c:v>
                </c:pt>
                <c:pt idx="22">
                  <c:v>2141.476099311332</c:v>
                </c:pt>
                <c:pt idx="23">
                  <c:v>2141.476099311332</c:v>
                </c:pt>
                <c:pt idx="24">
                  <c:v>2141.476099311332</c:v>
                </c:pt>
                <c:pt idx="25">
                  <c:v>2141.476099311332</c:v>
                </c:pt>
                <c:pt idx="26">
                  <c:v>2147.224086038362</c:v>
                </c:pt>
                <c:pt idx="27">
                  <c:v>2152.972072765392</c:v>
                </c:pt>
                <c:pt idx="28">
                  <c:v>2158.720059492422</c:v>
                </c:pt>
                <c:pt idx="29">
                  <c:v>2164.468046219452</c:v>
                </c:pt>
                <c:pt idx="30">
                  <c:v>2170.216032946482</c:v>
                </c:pt>
                <c:pt idx="31">
                  <c:v>2175.964019673513</c:v>
                </c:pt>
                <c:pt idx="32">
                  <c:v>2181.712006400543</c:v>
                </c:pt>
                <c:pt idx="33">
                  <c:v>2187.459993127572</c:v>
                </c:pt>
                <c:pt idx="34">
                  <c:v>2193.207979854602</c:v>
                </c:pt>
                <c:pt idx="35">
                  <c:v>2198.955966581632</c:v>
                </c:pt>
                <c:pt idx="36">
                  <c:v>2204.703953308663</c:v>
                </c:pt>
                <c:pt idx="37">
                  <c:v>2210.451940035693</c:v>
                </c:pt>
                <c:pt idx="38">
                  <c:v>2216.199926762722</c:v>
                </c:pt>
                <c:pt idx="39">
                  <c:v>2221.947913489753</c:v>
                </c:pt>
                <c:pt idx="40">
                  <c:v>2227.695900216783</c:v>
                </c:pt>
                <c:pt idx="41">
                  <c:v>2233.443886943813</c:v>
                </c:pt>
                <c:pt idx="42">
                  <c:v>2239.191873670843</c:v>
                </c:pt>
                <c:pt idx="43">
                  <c:v>2244.939860397873</c:v>
                </c:pt>
                <c:pt idx="44">
                  <c:v>2250.687847124903</c:v>
                </c:pt>
                <c:pt idx="45">
                  <c:v>2256.435833851933</c:v>
                </c:pt>
                <c:pt idx="46">
                  <c:v>2262.183820578963</c:v>
                </c:pt>
                <c:pt idx="47">
                  <c:v>2267.931807305993</c:v>
                </c:pt>
                <c:pt idx="48">
                  <c:v>2273.679794033023</c:v>
                </c:pt>
                <c:pt idx="49">
                  <c:v>2279.427780760053</c:v>
                </c:pt>
                <c:pt idx="50">
                  <c:v>2285.175767487083</c:v>
                </c:pt>
                <c:pt idx="51">
                  <c:v>2290.923754214113</c:v>
                </c:pt>
                <c:pt idx="52">
                  <c:v>2296.671740941143</c:v>
                </c:pt>
                <c:pt idx="53">
                  <c:v>2302.419727668173</c:v>
                </c:pt>
                <c:pt idx="54">
                  <c:v>2308.167714395203</c:v>
                </c:pt>
                <c:pt idx="55">
                  <c:v>2313.915701122233</c:v>
                </c:pt>
                <c:pt idx="56">
                  <c:v>2319.663687849263</c:v>
                </c:pt>
                <c:pt idx="57">
                  <c:v>2325.411674576293</c:v>
                </c:pt>
                <c:pt idx="58">
                  <c:v>2331.159661303323</c:v>
                </c:pt>
                <c:pt idx="59">
                  <c:v>2336.907648030353</c:v>
                </c:pt>
                <c:pt idx="60">
                  <c:v>2342.655634757383</c:v>
                </c:pt>
                <c:pt idx="61">
                  <c:v>2348.403621484413</c:v>
                </c:pt>
                <c:pt idx="62">
                  <c:v>2354.151608211443</c:v>
                </c:pt>
                <c:pt idx="63">
                  <c:v>2359.899594938473</c:v>
                </c:pt>
                <c:pt idx="64">
                  <c:v>2365.647581665503</c:v>
                </c:pt>
                <c:pt idx="65">
                  <c:v>2371.395568392533</c:v>
                </c:pt>
                <c:pt idx="66">
                  <c:v>2412.690686335487</c:v>
                </c:pt>
                <c:pt idx="67">
                  <c:v>2453.985804278442</c:v>
                </c:pt>
                <c:pt idx="68">
                  <c:v>2495.280922221396</c:v>
                </c:pt>
                <c:pt idx="69">
                  <c:v>2536.57604016435</c:v>
                </c:pt>
                <c:pt idx="70">
                  <c:v>2577.871158107303</c:v>
                </c:pt>
                <c:pt idx="71">
                  <c:v>2619.166276050258</c:v>
                </c:pt>
                <c:pt idx="72">
                  <c:v>2660.461393993212</c:v>
                </c:pt>
                <c:pt idx="73">
                  <c:v>2701.756511936167</c:v>
                </c:pt>
                <c:pt idx="74">
                  <c:v>2743.051629879121</c:v>
                </c:pt>
                <c:pt idx="75">
                  <c:v>2784.346747822075</c:v>
                </c:pt>
                <c:pt idx="76">
                  <c:v>2825.641865765029</c:v>
                </c:pt>
                <c:pt idx="77">
                  <c:v>2866.936983707983</c:v>
                </c:pt>
                <c:pt idx="78">
                  <c:v>2908.232101650938</c:v>
                </c:pt>
                <c:pt idx="79">
                  <c:v>2949.527219593891</c:v>
                </c:pt>
                <c:pt idx="80">
                  <c:v>2990.822337536845</c:v>
                </c:pt>
                <c:pt idx="81">
                  <c:v>3032.1174554798</c:v>
                </c:pt>
                <c:pt idx="82">
                  <c:v>3073.412573422754</c:v>
                </c:pt>
                <c:pt idx="83">
                  <c:v>3114.707691365708</c:v>
                </c:pt>
                <c:pt idx="84">
                  <c:v>3156.002809308663</c:v>
                </c:pt>
                <c:pt idx="85">
                  <c:v>3197.297927251617</c:v>
                </c:pt>
                <c:pt idx="86">
                  <c:v>3238.593045194571</c:v>
                </c:pt>
                <c:pt idx="87">
                  <c:v>3279.888163137525</c:v>
                </c:pt>
                <c:pt idx="88">
                  <c:v>3302.402543724928</c:v>
                </c:pt>
                <c:pt idx="89">
                  <c:v>3306.13618695678</c:v>
                </c:pt>
                <c:pt idx="90">
                  <c:v>3309.869830188632</c:v>
                </c:pt>
                <c:pt idx="91">
                  <c:v>3313.603473420484</c:v>
                </c:pt>
                <c:pt idx="92">
                  <c:v>3317.337116652336</c:v>
                </c:pt>
                <c:pt idx="93">
                  <c:v>3321.070759884188</c:v>
                </c:pt>
                <c:pt idx="94">
                  <c:v>3324.804403116041</c:v>
                </c:pt>
                <c:pt idx="95">
                  <c:v>3328.538046347892</c:v>
                </c:pt>
                <c:pt idx="96">
                  <c:v>3332.271689579745</c:v>
                </c:pt>
                <c:pt idx="97">
                  <c:v>3336.005332811596</c:v>
                </c:pt>
                <c:pt idx="98">
                  <c:v>3337.872154427523</c:v>
                </c:pt>
                <c:pt idx="99">
                  <c:v>3337.872154427523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4452.294444444445</c:v>
                </c:pt>
                <c:pt idx="94">
                  <c:v>4603.438888888889</c:v>
                </c:pt>
                <c:pt idx="95">
                  <c:v>4754.583333333333</c:v>
                </c:pt>
                <c:pt idx="96">
                  <c:v>4905.727777777778</c:v>
                </c:pt>
                <c:pt idx="97">
                  <c:v>5056.872222222222</c:v>
                </c:pt>
                <c:pt idx="98">
                  <c:v>5132.444444444444</c:v>
                </c:pt>
                <c:pt idx="99">
                  <c:v>5132.444444444444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151.4550861507912</c:v>
                </c:pt>
                <c:pt idx="1">
                  <c:v>151.4550861507912</c:v>
                </c:pt>
                <c:pt idx="2">
                  <c:v>151.4550861507912</c:v>
                </c:pt>
                <c:pt idx="3">
                  <c:v>151.4550861507912</c:v>
                </c:pt>
                <c:pt idx="4">
                  <c:v>151.4550861507912</c:v>
                </c:pt>
                <c:pt idx="5">
                  <c:v>151.4550861507912</c:v>
                </c:pt>
                <c:pt idx="6">
                  <c:v>151.4550861507912</c:v>
                </c:pt>
                <c:pt idx="7">
                  <c:v>151.4550861507912</c:v>
                </c:pt>
                <c:pt idx="8">
                  <c:v>151.4550861507912</c:v>
                </c:pt>
                <c:pt idx="9">
                  <c:v>151.4550861507912</c:v>
                </c:pt>
                <c:pt idx="10">
                  <c:v>151.4550861507912</c:v>
                </c:pt>
                <c:pt idx="11">
                  <c:v>151.4550861507912</c:v>
                </c:pt>
                <c:pt idx="12">
                  <c:v>151.4550861507912</c:v>
                </c:pt>
                <c:pt idx="13">
                  <c:v>151.4550861507912</c:v>
                </c:pt>
                <c:pt idx="14">
                  <c:v>151.4550861507912</c:v>
                </c:pt>
                <c:pt idx="15">
                  <c:v>151.4550861507912</c:v>
                </c:pt>
                <c:pt idx="16">
                  <c:v>151.4550861507912</c:v>
                </c:pt>
                <c:pt idx="17">
                  <c:v>151.4550861507912</c:v>
                </c:pt>
                <c:pt idx="18">
                  <c:v>151.4550861507912</c:v>
                </c:pt>
                <c:pt idx="19">
                  <c:v>151.4550861507912</c:v>
                </c:pt>
                <c:pt idx="20">
                  <c:v>151.4550861507912</c:v>
                </c:pt>
                <c:pt idx="21">
                  <c:v>151.4550861507912</c:v>
                </c:pt>
                <c:pt idx="22">
                  <c:v>151.4550861507912</c:v>
                </c:pt>
                <c:pt idx="23">
                  <c:v>151.4550861507912</c:v>
                </c:pt>
                <c:pt idx="24">
                  <c:v>151.4550861507912</c:v>
                </c:pt>
                <c:pt idx="25">
                  <c:v>151.4550861507912</c:v>
                </c:pt>
                <c:pt idx="26">
                  <c:v>153.5204648046716</c:v>
                </c:pt>
                <c:pt idx="27">
                  <c:v>155.5858434585519</c:v>
                </c:pt>
                <c:pt idx="28">
                  <c:v>157.6512221124323</c:v>
                </c:pt>
                <c:pt idx="29">
                  <c:v>159.7166007663127</c:v>
                </c:pt>
                <c:pt idx="30">
                  <c:v>161.781979420193</c:v>
                </c:pt>
                <c:pt idx="31">
                  <c:v>163.8473580740734</c:v>
                </c:pt>
                <c:pt idx="32">
                  <c:v>165.9127367279538</c:v>
                </c:pt>
                <c:pt idx="33">
                  <c:v>167.9781153818341</c:v>
                </c:pt>
                <c:pt idx="34">
                  <c:v>170.0434940357145</c:v>
                </c:pt>
                <c:pt idx="35">
                  <c:v>172.1088726895948</c:v>
                </c:pt>
                <c:pt idx="36">
                  <c:v>174.1742513434752</c:v>
                </c:pt>
                <c:pt idx="37">
                  <c:v>176.2396299973556</c:v>
                </c:pt>
                <c:pt idx="38">
                  <c:v>178.305008651236</c:v>
                </c:pt>
                <c:pt idx="39">
                  <c:v>180.3703873051163</c:v>
                </c:pt>
                <c:pt idx="40">
                  <c:v>182.4357659589967</c:v>
                </c:pt>
                <c:pt idx="41">
                  <c:v>184.501144612877</c:v>
                </c:pt>
                <c:pt idx="42">
                  <c:v>186.5665232667574</c:v>
                </c:pt>
                <c:pt idx="43">
                  <c:v>188.6319019206377</c:v>
                </c:pt>
                <c:pt idx="44">
                  <c:v>190.6972805745181</c:v>
                </c:pt>
                <c:pt idx="45">
                  <c:v>192.7626592283985</c:v>
                </c:pt>
                <c:pt idx="46">
                  <c:v>194.8280378822788</c:v>
                </c:pt>
                <c:pt idx="47">
                  <c:v>196.8934165361592</c:v>
                </c:pt>
                <c:pt idx="48">
                  <c:v>198.9587951900396</c:v>
                </c:pt>
                <c:pt idx="49">
                  <c:v>201.02417384392</c:v>
                </c:pt>
                <c:pt idx="50">
                  <c:v>203.0895524978003</c:v>
                </c:pt>
                <c:pt idx="51">
                  <c:v>205.1549311516806</c:v>
                </c:pt>
                <c:pt idx="52">
                  <c:v>207.220309805561</c:v>
                </c:pt>
                <c:pt idx="53">
                  <c:v>209.2856884594414</c:v>
                </c:pt>
                <c:pt idx="54">
                  <c:v>211.3510671133217</c:v>
                </c:pt>
                <c:pt idx="55">
                  <c:v>213.4164457672021</c:v>
                </c:pt>
                <c:pt idx="56">
                  <c:v>215.4818244210824</c:v>
                </c:pt>
                <c:pt idx="57">
                  <c:v>217.5472030749628</c:v>
                </c:pt>
                <c:pt idx="58">
                  <c:v>219.6125817288432</c:v>
                </c:pt>
                <c:pt idx="59">
                  <c:v>221.6779603827235</c:v>
                </c:pt>
                <c:pt idx="60">
                  <c:v>223.7433390366039</c:v>
                </c:pt>
                <c:pt idx="61">
                  <c:v>225.8087176904842</c:v>
                </c:pt>
                <c:pt idx="62">
                  <c:v>227.8740963443646</c:v>
                </c:pt>
                <c:pt idx="63">
                  <c:v>229.939474998245</c:v>
                </c:pt>
                <c:pt idx="64">
                  <c:v>232.0048536521253</c:v>
                </c:pt>
                <c:pt idx="65">
                  <c:v>234.0702323060057</c:v>
                </c:pt>
                <c:pt idx="66">
                  <c:v>241.5928751609241</c:v>
                </c:pt>
                <c:pt idx="67">
                  <c:v>249.1155180158425</c:v>
                </c:pt>
                <c:pt idx="68">
                  <c:v>256.6381608707609</c:v>
                </c:pt>
                <c:pt idx="69">
                  <c:v>264.1608037256793</c:v>
                </c:pt>
                <c:pt idx="70">
                  <c:v>271.6834465805977</c:v>
                </c:pt>
                <c:pt idx="71">
                  <c:v>279.2060894355161</c:v>
                </c:pt>
                <c:pt idx="72">
                  <c:v>286.7287322904346</c:v>
                </c:pt>
                <c:pt idx="73">
                  <c:v>294.2513751453529</c:v>
                </c:pt>
                <c:pt idx="74">
                  <c:v>301.7740180002713</c:v>
                </c:pt>
                <c:pt idx="75">
                  <c:v>309.2966608551898</c:v>
                </c:pt>
                <c:pt idx="76">
                  <c:v>316.8193037101082</c:v>
                </c:pt>
                <c:pt idx="77">
                  <c:v>324.3419465650265</c:v>
                </c:pt>
                <c:pt idx="78">
                  <c:v>331.864589419945</c:v>
                </c:pt>
                <c:pt idx="79">
                  <c:v>339.3872322748634</c:v>
                </c:pt>
                <c:pt idx="80">
                  <c:v>346.9098751297817</c:v>
                </c:pt>
                <c:pt idx="81">
                  <c:v>354.4325179847002</c:v>
                </c:pt>
                <c:pt idx="82">
                  <c:v>361.9551608396186</c:v>
                </c:pt>
                <c:pt idx="83">
                  <c:v>369.477803694537</c:v>
                </c:pt>
                <c:pt idx="84">
                  <c:v>377.0004465494554</c:v>
                </c:pt>
                <c:pt idx="85">
                  <c:v>384.5230894043738</c:v>
                </c:pt>
                <c:pt idx="86">
                  <c:v>392.0457322592922</c:v>
                </c:pt>
                <c:pt idx="87">
                  <c:v>399.5683751142107</c:v>
                </c:pt>
                <c:pt idx="88">
                  <c:v>435.6888670481985</c:v>
                </c:pt>
                <c:pt idx="89">
                  <c:v>500.4072080612559</c:v>
                </c:pt>
                <c:pt idx="90">
                  <c:v>565.1255490743132</c:v>
                </c:pt>
                <c:pt idx="91">
                  <c:v>629.8438900873704</c:v>
                </c:pt>
                <c:pt idx="92">
                  <c:v>694.5622311004279</c:v>
                </c:pt>
                <c:pt idx="93">
                  <c:v>759.2805721134852</c:v>
                </c:pt>
                <c:pt idx="94">
                  <c:v>823.9989131265426</c:v>
                </c:pt>
                <c:pt idx="95">
                  <c:v>888.7172541396</c:v>
                </c:pt>
                <c:pt idx="96">
                  <c:v>953.4355951526573</c:v>
                </c:pt>
                <c:pt idx="97">
                  <c:v>1018.153936165715</c:v>
                </c:pt>
                <c:pt idx="98">
                  <c:v>1050.513106672243</c:v>
                </c:pt>
                <c:pt idx="99">
                  <c:v>1050.513106672243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37.50000000000001</c:v>
                </c:pt>
                <c:pt idx="29">
                  <c:v>50.00000000000001</c:v>
                </c:pt>
                <c:pt idx="30">
                  <c:v>62.50000000000001</c:v>
                </c:pt>
                <c:pt idx="31">
                  <c:v>75.00000000000001</c:v>
                </c:pt>
                <c:pt idx="32">
                  <c:v>87.50000000000001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212.5000000000001</c:v>
                </c:pt>
                <c:pt idx="43">
                  <c:v>225.0000000000001</c:v>
                </c:pt>
                <c:pt idx="44">
                  <c:v>237.5000000000001</c:v>
                </c:pt>
                <c:pt idx="45">
                  <c:v>250.0000000000001</c:v>
                </c:pt>
                <c:pt idx="46">
                  <c:v>262.5000000000001</c:v>
                </c:pt>
                <c:pt idx="47">
                  <c:v>275.0000000000001</c:v>
                </c:pt>
                <c:pt idx="48">
                  <c:v>287.5000000000001</c:v>
                </c:pt>
                <c:pt idx="49">
                  <c:v>300.0000000000001</c:v>
                </c:pt>
                <c:pt idx="50">
                  <c:v>312.5000000000001</c:v>
                </c:pt>
                <c:pt idx="51">
                  <c:v>325.0000000000001</c:v>
                </c:pt>
                <c:pt idx="52">
                  <c:v>337.5000000000001</c:v>
                </c:pt>
                <c:pt idx="53">
                  <c:v>350.0000000000001</c:v>
                </c:pt>
                <c:pt idx="54">
                  <c:v>362.5000000000001</c:v>
                </c:pt>
                <c:pt idx="55">
                  <c:v>375.0000000000001</c:v>
                </c:pt>
                <c:pt idx="56">
                  <c:v>387.5000000000001</c:v>
                </c:pt>
                <c:pt idx="57">
                  <c:v>400.0000000000001</c:v>
                </c:pt>
                <c:pt idx="58">
                  <c:v>412.5000000000001</c:v>
                </c:pt>
                <c:pt idx="59">
                  <c:v>425.0000000000001</c:v>
                </c:pt>
                <c:pt idx="60">
                  <c:v>437.5000000000001</c:v>
                </c:pt>
                <c:pt idx="61">
                  <c:v>450.0000000000001</c:v>
                </c:pt>
                <c:pt idx="62">
                  <c:v>462.5000000000001</c:v>
                </c:pt>
                <c:pt idx="63">
                  <c:v>475.0000000000001</c:v>
                </c:pt>
                <c:pt idx="64">
                  <c:v>487.5000000000001</c:v>
                </c:pt>
                <c:pt idx="65">
                  <c:v>500.0000000000001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4448.333333333333</c:v>
                </c:pt>
                <c:pt idx="90">
                  <c:v>5080.555555555555</c:v>
                </c:pt>
                <c:pt idx="91">
                  <c:v>5712.777777777778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7609.444444444444</c:v>
                </c:pt>
                <c:pt idx="95">
                  <c:v>8241.666666666668</c:v>
                </c:pt>
                <c:pt idx="96">
                  <c:v>8873.888888888889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3.96932849201938</c:v>
                </c:pt>
                <c:pt idx="89">
                  <c:v>11.90798547605814</c:v>
                </c:pt>
                <c:pt idx="90">
                  <c:v>19.8466424600969</c:v>
                </c:pt>
                <c:pt idx="91">
                  <c:v>27.78529944413566</c:v>
                </c:pt>
                <c:pt idx="92">
                  <c:v>35.72395642817442</c:v>
                </c:pt>
                <c:pt idx="93">
                  <c:v>43.66261341221318</c:v>
                </c:pt>
                <c:pt idx="94">
                  <c:v>51.60127039625194</c:v>
                </c:pt>
                <c:pt idx="95">
                  <c:v>59.53992738029071</c:v>
                </c:pt>
                <c:pt idx="96">
                  <c:v>67.47858436432946</c:v>
                </c:pt>
                <c:pt idx="97">
                  <c:v>75.4172413483682</c:v>
                </c:pt>
                <c:pt idx="98">
                  <c:v>79.3865698403876</c:v>
                </c:pt>
                <c:pt idx="99">
                  <c:v>79.3865698403876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40.5603591160221</c:v>
                </c:pt>
                <c:pt idx="27">
                  <c:v>81.1207182320442</c:v>
                </c:pt>
                <c:pt idx="28">
                  <c:v>121.6810773480663</c:v>
                </c:pt>
                <c:pt idx="29">
                  <c:v>162.2414364640884</c:v>
                </c:pt>
                <c:pt idx="30">
                  <c:v>202.8017955801105</c:v>
                </c:pt>
                <c:pt idx="31">
                  <c:v>243.3621546961326</c:v>
                </c:pt>
                <c:pt idx="32">
                  <c:v>283.9225138121547</c:v>
                </c:pt>
                <c:pt idx="33">
                  <c:v>324.4828729281768</c:v>
                </c:pt>
                <c:pt idx="34">
                  <c:v>365.0432320441989</c:v>
                </c:pt>
                <c:pt idx="35">
                  <c:v>405.603591160221</c:v>
                </c:pt>
                <c:pt idx="36">
                  <c:v>446.1639502762431</c:v>
                </c:pt>
                <c:pt idx="37">
                  <c:v>486.7243093922652</c:v>
                </c:pt>
                <c:pt idx="38">
                  <c:v>527.2846685082873</c:v>
                </c:pt>
                <c:pt idx="39">
                  <c:v>567.8450276243094</c:v>
                </c:pt>
                <c:pt idx="40">
                  <c:v>608.4053867403315</c:v>
                </c:pt>
                <c:pt idx="41">
                  <c:v>648.9657458563536</c:v>
                </c:pt>
                <c:pt idx="42">
                  <c:v>689.5261049723757</c:v>
                </c:pt>
                <c:pt idx="43">
                  <c:v>730.0864640883978</c:v>
                </c:pt>
                <c:pt idx="44">
                  <c:v>770.6468232044199</c:v>
                </c:pt>
                <c:pt idx="45">
                  <c:v>811.207182320442</c:v>
                </c:pt>
                <c:pt idx="46">
                  <c:v>851.7675414364642</c:v>
                </c:pt>
                <c:pt idx="47">
                  <c:v>892.3279005524862</c:v>
                </c:pt>
                <c:pt idx="48">
                  <c:v>932.8882596685083</c:v>
                </c:pt>
                <c:pt idx="49">
                  <c:v>973.4486187845305</c:v>
                </c:pt>
                <c:pt idx="50">
                  <c:v>1014.008977900553</c:v>
                </c:pt>
                <c:pt idx="51">
                  <c:v>1054.569337016575</c:v>
                </c:pt>
                <c:pt idx="52">
                  <c:v>1095.129696132597</c:v>
                </c:pt>
                <c:pt idx="53">
                  <c:v>1135.690055248619</c:v>
                </c:pt>
                <c:pt idx="54">
                  <c:v>1176.250414364641</c:v>
                </c:pt>
                <c:pt idx="55">
                  <c:v>1216.810773480663</c:v>
                </c:pt>
                <c:pt idx="56">
                  <c:v>1257.371132596685</c:v>
                </c:pt>
                <c:pt idx="57">
                  <c:v>1297.931491712707</c:v>
                </c:pt>
                <c:pt idx="58">
                  <c:v>1338.491850828729</c:v>
                </c:pt>
                <c:pt idx="59">
                  <c:v>1379.052209944751</c:v>
                </c:pt>
                <c:pt idx="60">
                  <c:v>1419.612569060774</c:v>
                </c:pt>
                <c:pt idx="61">
                  <c:v>1460.172928176796</c:v>
                </c:pt>
                <c:pt idx="62">
                  <c:v>1500.733287292818</c:v>
                </c:pt>
                <c:pt idx="63">
                  <c:v>1541.29364640884</c:v>
                </c:pt>
                <c:pt idx="64">
                  <c:v>1581.854005524862</c:v>
                </c:pt>
                <c:pt idx="65">
                  <c:v>1622.414364640884</c:v>
                </c:pt>
                <c:pt idx="66">
                  <c:v>1583.729281767956</c:v>
                </c:pt>
                <c:pt idx="67">
                  <c:v>1545.044198895028</c:v>
                </c:pt>
                <c:pt idx="68">
                  <c:v>1506.359116022099</c:v>
                </c:pt>
                <c:pt idx="69">
                  <c:v>1467.674033149171</c:v>
                </c:pt>
                <c:pt idx="70">
                  <c:v>1428.988950276243</c:v>
                </c:pt>
                <c:pt idx="71">
                  <c:v>1390.303867403315</c:v>
                </c:pt>
                <c:pt idx="72">
                  <c:v>1351.618784530387</c:v>
                </c:pt>
                <c:pt idx="73">
                  <c:v>1312.933701657459</c:v>
                </c:pt>
                <c:pt idx="74">
                  <c:v>1274.24861878453</c:v>
                </c:pt>
                <c:pt idx="75">
                  <c:v>1235.563535911602</c:v>
                </c:pt>
                <c:pt idx="76">
                  <c:v>1196.878453038674</c:v>
                </c:pt>
                <c:pt idx="77">
                  <c:v>1158.193370165746</c:v>
                </c:pt>
                <c:pt idx="78">
                  <c:v>1119.508287292818</c:v>
                </c:pt>
                <c:pt idx="79">
                  <c:v>1080.823204419889</c:v>
                </c:pt>
                <c:pt idx="80">
                  <c:v>1042.138121546961</c:v>
                </c:pt>
                <c:pt idx="81">
                  <c:v>1003.453038674033</c:v>
                </c:pt>
                <c:pt idx="82">
                  <c:v>964.767955801105</c:v>
                </c:pt>
                <c:pt idx="83">
                  <c:v>926.0828729281768</c:v>
                </c:pt>
                <c:pt idx="84">
                  <c:v>887.3977900552487</c:v>
                </c:pt>
                <c:pt idx="85">
                  <c:v>848.7127071823205</c:v>
                </c:pt>
                <c:pt idx="86">
                  <c:v>810.0276243093923</c:v>
                </c:pt>
                <c:pt idx="87">
                  <c:v>771.3425414364641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7724.444444444443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23173.33333333334</c:v>
                </c:pt>
                <c:pt idx="96">
                  <c:v>26263.11111111111</c:v>
                </c:pt>
                <c:pt idx="97">
                  <c:v>29352.88888888889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807.3380899421383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807.3380899421383</c:v>
                </c:pt>
                <c:pt idx="8">
                  <c:v>807.3380899421383</c:v>
                </c:pt>
                <c:pt idx="9">
                  <c:v>807.3380899421383</c:v>
                </c:pt>
                <c:pt idx="10">
                  <c:v>807.3380899421383</c:v>
                </c:pt>
                <c:pt idx="11">
                  <c:v>807.3380899421383</c:v>
                </c:pt>
                <c:pt idx="12">
                  <c:v>807.3380899421383</c:v>
                </c:pt>
                <c:pt idx="13">
                  <c:v>807.3380899421383</c:v>
                </c:pt>
                <c:pt idx="14">
                  <c:v>807.3380899421383</c:v>
                </c:pt>
                <c:pt idx="15">
                  <c:v>807.3380899421383</c:v>
                </c:pt>
                <c:pt idx="16">
                  <c:v>807.3380899421383</c:v>
                </c:pt>
                <c:pt idx="17">
                  <c:v>807.3380899421383</c:v>
                </c:pt>
                <c:pt idx="18">
                  <c:v>807.3380899421383</c:v>
                </c:pt>
                <c:pt idx="19">
                  <c:v>807.3380899421383</c:v>
                </c:pt>
                <c:pt idx="20">
                  <c:v>807.3380899421383</c:v>
                </c:pt>
                <c:pt idx="21">
                  <c:v>807.3380899421383</c:v>
                </c:pt>
                <c:pt idx="22">
                  <c:v>807.3380899421383</c:v>
                </c:pt>
                <c:pt idx="23">
                  <c:v>807.3380899421383</c:v>
                </c:pt>
                <c:pt idx="24">
                  <c:v>807.3380899421383</c:v>
                </c:pt>
                <c:pt idx="25">
                  <c:v>807.3380899421383</c:v>
                </c:pt>
                <c:pt idx="26">
                  <c:v>807.3380899421383</c:v>
                </c:pt>
                <c:pt idx="27">
                  <c:v>807.3380899421383</c:v>
                </c:pt>
                <c:pt idx="28">
                  <c:v>807.3380899421383</c:v>
                </c:pt>
                <c:pt idx="29">
                  <c:v>807.3380899421383</c:v>
                </c:pt>
                <c:pt idx="30">
                  <c:v>807.3380899421383</c:v>
                </c:pt>
                <c:pt idx="31">
                  <c:v>807.3380899421383</c:v>
                </c:pt>
                <c:pt idx="32">
                  <c:v>807.3380899421383</c:v>
                </c:pt>
                <c:pt idx="33">
                  <c:v>807.3380899421383</c:v>
                </c:pt>
                <c:pt idx="34">
                  <c:v>807.3380899421383</c:v>
                </c:pt>
                <c:pt idx="35">
                  <c:v>807.3380899421383</c:v>
                </c:pt>
                <c:pt idx="36">
                  <c:v>807.3380899421383</c:v>
                </c:pt>
                <c:pt idx="37">
                  <c:v>807.3380899421383</c:v>
                </c:pt>
                <c:pt idx="38">
                  <c:v>807.3380899421383</c:v>
                </c:pt>
                <c:pt idx="39">
                  <c:v>807.3380899421383</c:v>
                </c:pt>
                <c:pt idx="40">
                  <c:v>807.3380899421383</c:v>
                </c:pt>
                <c:pt idx="41">
                  <c:v>807.3380899421383</c:v>
                </c:pt>
                <c:pt idx="42">
                  <c:v>807.3380899421383</c:v>
                </c:pt>
                <c:pt idx="43">
                  <c:v>807.3380899421383</c:v>
                </c:pt>
                <c:pt idx="44">
                  <c:v>807.3380899421383</c:v>
                </c:pt>
                <c:pt idx="45">
                  <c:v>807.3380899421383</c:v>
                </c:pt>
                <c:pt idx="46">
                  <c:v>807.3380899421383</c:v>
                </c:pt>
                <c:pt idx="47">
                  <c:v>807.3380899421383</c:v>
                </c:pt>
                <c:pt idx="48">
                  <c:v>807.3380899421383</c:v>
                </c:pt>
                <c:pt idx="49">
                  <c:v>807.3380899421383</c:v>
                </c:pt>
                <c:pt idx="50">
                  <c:v>807.3380899421383</c:v>
                </c:pt>
                <c:pt idx="51">
                  <c:v>807.3380899421383</c:v>
                </c:pt>
                <c:pt idx="52">
                  <c:v>807.3380899421383</c:v>
                </c:pt>
                <c:pt idx="53">
                  <c:v>807.3380899421383</c:v>
                </c:pt>
                <c:pt idx="54">
                  <c:v>807.3380899421383</c:v>
                </c:pt>
                <c:pt idx="55">
                  <c:v>807.3380899421383</c:v>
                </c:pt>
                <c:pt idx="56">
                  <c:v>807.3380899421383</c:v>
                </c:pt>
                <c:pt idx="57">
                  <c:v>807.3380899421383</c:v>
                </c:pt>
                <c:pt idx="58">
                  <c:v>807.3380899421383</c:v>
                </c:pt>
                <c:pt idx="59">
                  <c:v>807.3380899421383</c:v>
                </c:pt>
                <c:pt idx="60">
                  <c:v>807.3380899421383</c:v>
                </c:pt>
                <c:pt idx="61">
                  <c:v>807.3380899421383</c:v>
                </c:pt>
                <c:pt idx="62">
                  <c:v>807.3380899421383</c:v>
                </c:pt>
                <c:pt idx="63">
                  <c:v>807.3380899421383</c:v>
                </c:pt>
                <c:pt idx="64">
                  <c:v>807.3380899421383</c:v>
                </c:pt>
                <c:pt idx="65">
                  <c:v>807.3380899421383</c:v>
                </c:pt>
                <c:pt idx="66">
                  <c:v>807.3380899421383</c:v>
                </c:pt>
                <c:pt idx="67">
                  <c:v>807.3380899421383</c:v>
                </c:pt>
                <c:pt idx="68">
                  <c:v>807.3380899421383</c:v>
                </c:pt>
                <c:pt idx="69">
                  <c:v>807.3380899421383</c:v>
                </c:pt>
                <c:pt idx="70">
                  <c:v>807.3380899421383</c:v>
                </c:pt>
                <c:pt idx="71">
                  <c:v>807.3380899421383</c:v>
                </c:pt>
                <c:pt idx="72">
                  <c:v>807.3380899421383</c:v>
                </c:pt>
                <c:pt idx="73">
                  <c:v>807.3380899421383</c:v>
                </c:pt>
                <c:pt idx="74">
                  <c:v>807.3380899421383</c:v>
                </c:pt>
                <c:pt idx="75">
                  <c:v>807.3380899421383</c:v>
                </c:pt>
                <c:pt idx="76">
                  <c:v>807.3380899421383</c:v>
                </c:pt>
                <c:pt idx="77">
                  <c:v>807.3380899421383</c:v>
                </c:pt>
                <c:pt idx="78">
                  <c:v>807.3380899421383</c:v>
                </c:pt>
                <c:pt idx="79">
                  <c:v>807.3380899421383</c:v>
                </c:pt>
                <c:pt idx="80">
                  <c:v>807.3380899421383</c:v>
                </c:pt>
                <c:pt idx="81">
                  <c:v>807.3380899421383</c:v>
                </c:pt>
                <c:pt idx="82">
                  <c:v>807.3380899421383</c:v>
                </c:pt>
                <c:pt idx="83">
                  <c:v>807.3380899421383</c:v>
                </c:pt>
                <c:pt idx="84">
                  <c:v>807.3380899421383</c:v>
                </c:pt>
                <c:pt idx="85">
                  <c:v>807.3380899421383</c:v>
                </c:pt>
                <c:pt idx="86">
                  <c:v>807.3380899421383</c:v>
                </c:pt>
                <c:pt idx="87">
                  <c:v>807.3380899421383</c:v>
                </c:pt>
                <c:pt idx="88">
                  <c:v>802.8528783313487</c:v>
                </c:pt>
                <c:pt idx="89">
                  <c:v>793.8824551097694</c:v>
                </c:pt>
                <c:pt idx="90">
                  <c:v>784.9120318881901</c:v>
                </c:pt>
                <c:pt idx="91">
                  <c:v>775.9416086666108</c:v>
                </c:pt>
                <c:pt idx="92">
                  <c:v>766.9711854450314</c:v>
                </c:pt>
                <c:pt idx="93">
                  <c:v>758.0007622234521</c:v>
                </c:pt>
                <c:pt idx="94">
                  <c:v>749.0303390018727</c:v>
                </c:pt>
                <c:pt idx="95">
                  <c:v>740.0599157802935</c:v>
                </c:pt>
                <c:pt idx="96">
                  <c:v>731.0894925587142</c:v>
                </c:pt>
                <c:pt idx="97">
                  <c:v>722.1190693371348</c:v>
                </c:pt>
                <c:pt idx="98">
                  <c:v>717.6338577263452</c:v>
                </c:pt>
                <c:pt idx="99">
                  <c:v>717.6338577263452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11267.26666666667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438664"/>
        <c:axId val="-20781800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  <c:pt idx="4">
                  <c:v>17059.8252222761</c:v>
                </c:pt>
                <c:pt idx="5">
                  <c:v>17059.8252222761</c:v>
                </c:pt>
                <c:pt idx="6">
                  <c:v>17059.8252222761</c:v>
                </c:pt>
                <c:pt idx="7">
                  <c:v>17059.8252222761</c:v>
                </c:pt>
                <c:pt idx="8">
                  <c:v>17059.8252222761</c:v>
                </c:pt>
                <c:pt idx="9">
                  <c:v>17059.8252222761</c:v>
                </c:pt>
                <c:pt idx="10">
                  <c:v>17059.8252222761</c:v>
                </c:pt>
                <c:pt idx="11">
                  <c:v>17059.8252222761</c:v>
                </c:pt>
                <c:pt idx="12">
                  <c:v>17059.8252222761</c:v>
                </c:pt>
                <c:pt idx="13">
                  <c:v>17059.8252222761</c:v>
                </c:pt>
                <c:pt idx="14">
                  <c:v>17059.8252222761</c:v>
                </c:pt>
                <c:pt idx="15">
                  <c:v>17059.8252222761</c:v>
                </c:pt>
                <c:pt idx="16">
                  <c:v>17059.8252222761</c:v>
                </c:pt>
                <c:pt idx="17">
                  <c:v>17059.8252222761</c:v>
                </c:pt>
                <c:pt idx="18">
                  <c:v>17059.8252222761</c:v>
                </c:pt>
                <c:pt idx="19">
                  <c:v>17059.8252222761</c:v>
                </c:pt>
                <c:pt idx="20">
                  <c:v>17059.8252222761</c:v>
                </c:pt>
                <c:pt idx="21">
                  <c:v>17059.8252222761</c:v>
                </c:pt>
                <c:pt idx="22">
                  <c:v>17059.8252222761</c:v>
                </c:pt>
                <c:pt idx="23">
                  <c:v>17059.8252222761</c:v>
                </c:pt>
                <c:pt idx="24">
                  <c:v>17059.8252222761</c:v>
                </c:pt>
                <c:pt idx="25">
                  <c:v>17059.8252222761</c:v>
                </c:pt>
                <c:pt idx="26">
                  <c:v>17059.8252222761</c:v>
                </c:pt>
                <c:pt idx="27">
                  <c:v>17059.8252222761</c:v>
                </c:pt>
                <c:pt idx="28">
                  <c:v>17059.8252222761</c:v>
                </c:pt>
                <c:pt idx="29">
                  <c:v>17059.8252222761</c:v>
                </c:pt>
                <c:pt idx="30">
                  <c:v>17059.8252222761</c:v>
                </c:pt>
                <c:pt idx="31">
                  <c:v>17059.8252222761</c:v>
                </c:pt>
                <c:pt idx="32">
                  <c:v>17059.8252222761</c:v>
                </c:pt>
                <c:pt idx="33">
                  <c:v>17059.8252222761</c:v>
                </c:pt>
                <c:pt idx="34">
                  <c:v>17059.8252222761</c:v>
                </c:pt>
                <c:pt idx="35">
                  <c:v>17059.8252222761</c:v>
                </c:pt>
                <c:pt idx="36">
                  <c:v>17059.8252222761</c:v>
                </c:pt>
                <c:pt idx="37">
                  <c:v>17059.8252222761</c:v>
                </c:pt>
                <c:pt idx="38">
                  <c:v>17059.8252222761</c:v>
                </c:pt>
                <c:pt idx="39">
                  <c:v>17059.8252222761</c:v>
                </c:pt>
                <c:pt idx="40">
                  <c:v>17059.8252222761</c:v>
                </c:pt>
                <c:pt idx="41">
                  <c:v>17059.8252222761</c:v>
                </c:pt>
                <c:pt idx="42">
                  <c:v>17059.8252222761</c:v>
                </c:pt>
                <c:pt idx="43">
                  <c:v>17059.8252222761</c:v>
                </c:pt>
                <c:pt idx="44">
                  <c:v>17059.8252222761</c:v>
                </c:pt>
                <c:pt idx="45">
                  <c:v>17059.8252222761</c:v>
                </c:pt>
                <c:pt idx="46">
                  <c:v>17059.8252222761</c:v>
                </c:pt>
                <c:pt idx="47">
                  <c:v>17059.8252222761</c:v>
                </c:pt>
                <c:pt idx="48">
                  <c:v>17059.8252222761</c:v>
                </c:pt>
                <c:pt idx="49">
                  <c:v>17059.8252222761</c:v>
                </c:pt>
                <c:pt idx="50">
                  <c:v>17059.8252222761</c:v>
                </c:pt>
                <c:pt idx="51">
                  <c:v>17059.8252222761</c:v>
                </c:pt>
                <c:pt idx="52">
                  <c:v>17059.8252222761</c:v>
                </c:pt>
                <c:pt idx="53">
                  <c:v>17059.8252222761</c:v>
                </c:pt>
                <c:pt idx="54">
                  <c:v>17059.8252222761</c:v>
                </c:pt>
                <c:pt idx="55">
                  <c:v>17059.8252222761</c:v>
                </c:pt>
                <c:pt idx="56">
                  <c:v>17059.8252222761</c:v>
                </c:pt>
                <c:pt idx="57">
                  <c:v>17059.8252222761</c:v>
                </c:pt>
                <c:pt idx="58">
                  <c:v>17059.8252222761</c:v>
                </c:pt>
                <c:pt idx="59">
                  <c:v>17059.8252222761</c:v>
                </c:pt>
                <c:pt idx="60">
                  <c:v>17059.8252222761</c:v>
                </c:pt>
                <c:pt idx="61">
                  <c:v>17059.8252222761</c:v>
                </c:pt>
                <c:pt idx="62">
                  <c:v>17059.8252222761</c:v>
                </c:pt>
                <c:pt idx="63">
                  <c:v>17059.8252222761</c:v>
                </c:pt>
                <c:pt idx="64">
                  <c:v>17059.8252222761</c:v>
                </c:pt>
                <c:pt idx="65">
                  <c:v>17059.8252222761</c:v>
                </c:pt>
                <c:pt idx="66">
                  <c:v>17059.8252222761</c:v>
                </c:pt>
                <c:pt idx="67">
                  <c:v>17059.8252222761</c:v>
                </c:pt>
                <c:pt idx="68">
                  <c:v>17059.8252222761</c:v>
                </c:pt>
                <c:pt idx="69">
                  <c:v>17059.8252222761</c:v>
                </c:pt>
                <c:pt idx="70">
                  <c:v>17059.8252222761</c:v>
                </c:pt>
                <c:pt idx="71">
                  <c:v>17059.8252222761</c:v>
                </c:pt>
                <c:pt idx="72">
                  <c:v>17059.8252222761</c:v>
                </c:pt>
                <c:pt idx="73">
                  <c:v>17059.8252222761</c:v>
                </c:pt>
                <c:pt idx="74">
                  <c:v>17059.8252222761</c:v>
                </c:pt>
                <c:pt idx="75">
                  <c:v>17059.8252222761</c:v>
                </c:pt>
                <c:pt idx="76">
                  <c:v>17059.8252222761</c:v>
                </c:pt>
                <c:pt idx="77">
                  <c:v>17059.8252222761</c:v>
                </c:pt>
                <c:pt idx="78">
                  <c:v>17059.8252222761</c:v>
                </c:pt>
                <c:pt idx="79">
                  <c:v>17059.8252222761</c:v>
                </c:pt>
                <c:pt idx="80">
                  <c:v>17059.8252222761</c:v>
                </c:pt>
                <c:pt idx="81">
                  <c:v>17059.8252222761</c:v>
                </c:pt>
                <c:pt idx="82">
                  <c:v>17059.8252222761</c:v>
                </c:pt>
                <c:pt idx="83">
                  <c:v>17059.8252222761</c:v>
                </c:pt>
                <c:pt idx="84">
                  <c:v>17059.8252222761</c:v>
                </c:pt>
                <c:pt idx="85">
                  <c:v>17059.8252222761</c:v>
                </c:pt>
                <c:pt idx="86">
                  <c:v>17059.8252222761</c:v>
                </c:pt>
                <c:pt idx="87">
                  <c:v>17059.8252222761</c:v>
                </c:pt>
                <c:pt idx="88">
                  <c:v>17059.8252222761</c:v>
                </c:pt>
                <c:pt idx="89">
                  <c:v>17059.8252222761</c:v>
                </c:pt>
                <c:pt idx="90">
                  <c:v>17059.8252222761</c:v>
                </c:pt>
                <c:pt idx="91">
                  <c:v>17059.8252222761</c:v>
                </c:pt>
                <c:pt idx="92">
                  <c:v>17059.8252222761</c:v>
                </c:pt>
                <c:pt idx="93">
                  <c:v>17059.8252222761</c:v>
                </c:pt>
                <c:pt idx="94">
                  <c:v>17059.8252222761</c:v>
                </c:pt>
                <c:pt idx="95">
                  <c:v>17059.8252222761</c:v>
                </c:pt>
                <c:pt idx="96">
                  <c:v>17059.8252222761</c:v>
                </c:pt>
                <c:pt idx="97">
                  <c:v>17059.8252222761</c:v>
                </c:pt>
                <c:pt idx="98">
                  <c:v>17059.8252222761</c:v>
                </c:pt>
                <c:pt idx="99">
                  <c:v>17059.8252222761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38664"/>
        <c:axId val="-2078180040"/>
      </c:lineChart>
      <c:catAx>
        <c:axId val="-2121438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818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818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4386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41.29511794295417</c:v>
                </c:pt>
                <c:pt idx="2">
                  <c:v>3.733643231852056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123.7777777777778</c:v>
                </c:pt>
                <c:pt idx="2">
                  <c:v>151.1444444444444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7.93865698403876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19.06666666666667</c:v>
                </c:pt>
                <c:pt idx="2">
                  <c:v>-42.9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-8.970423221579313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-1654.266666666667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30168"/>
        <c:axId val="-21219744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7.522642854918406</c:v>
                </c:pt>
                <c:pt idx="2">
                  <c:v>64.71834101305735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133.3333333333333</c:v>
                </c:pt>
                <c:pt idx="2">
                  <c:v>632.2222222222223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-38.68508287292817</c:v>
                </c:pt>
                <c:pt idx="2">
                  <c:v>-75.2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3089.777777777778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96.0</c:v>
                </c:pt>
                <c:pt idx="2">
                  <c:v>-216.0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70904"/>
        <c:axId val="-2121369640"/>
      </c:scatterChart>
      <c:valAx>
        <c:axId val="-20502301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974472"/>
        <c:crosses val="autoZero"/>
        <c:crossBetween val="midCat"/>
      </c:valAx>
      <c:valAx>
        <c:axId val="-2121974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0230168"/>
        <c:crosses val="autoZero"/>
        <c:crossBetween val="midCat"/>
      </c:valAx>
      <c:valAx>
        <c:axId val="-212197090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21369640"/>
        <c:crosses val="autoZero"/>
        <c:crossBetween val="midCat"/>
      </c:valAx>
      <c:valAx>
        <c:axId val="-21213696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97090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2141.476099311332</c:v>
                </c:pt>
                <c:pt idx="1">
                  <c:v>2141.476099311332</c:v>
                </c:pt>
                <c:pt idx="2">
                  <c:v>2141.476099311332</c:v>
                </c:pt>
                <c:pt idx="3">
                  <c:v>2141.476099311332</c:v>
                </c:pt>
                <c:pt idx="4">
                  <c:v>2141.476099311332</c:v>
                </c:pt>
                <c:pt idx="5">
                  <c:v>2141.476099311332</c:v>
                </c:pt>
                <c:pt idx="6">
                  <c:v>2141.476099311332</c:v>
                </c:pt>
                <c:pt idx="7">
                  <c:v>2141.476099311332</c:v>
                </c:pt>
                <c:pt idx="8">
                  <c:v>2141.476099311332</c:v>
                </c:pt>
                <c:pt idx="9">
                  <c:v>2141.476099311332</c:v>
                </c:pt>
                <c:pt idx="10">
                  <c:v>2141.476099311332</c:v>
                </c:pt>
                <c:pt idx="11">
                  <c:v>2141.476099311332</c:v>
                </c:pt>
                <c:pt idx="12">
                  <c:v>2141.476099311332</c:v>
                </c:pt>
                <c:pt idx="13">
                  <c:v>2141.476099311332</c:v>
                </c:pt>
                <c:pt idx="14">
                  <c:v>2141.476099311332</c:v>
                </c:pt>
                <c:pt idx="15">
                  <c:v>2141.476099311332</c:v>
                </c:pt>
                <c:pt idx="16">
                  <c:v>2141.476099311332</c:v>
                </c:pt>
                <c:pt idx="17">
                  <c:v>2141.476099311332</c:v>
                </c:pt>
                <c:pt idx="18">
                  <c:v>2141.476099311332</c:v>
                </c:pt>
                <c:pt idx="19">
                  <c:v>2141.476099311332</c:v>
                </c:pt>
                <c:pt idx="20">
                  <c:v>2141.476099311332</c:v>
                </c:pt>
                <c:pt idx="21">
                  <c:v>2141.476099311332</c:v>
                </c:pt>
                <c:pt idx="22">
                  <c:v>2141.476099311332</c:v>
                </c:pt>
                <c:pt idx="23">
                  <c:v>2141.476099311332</c:v>
                </c:pt>
                <c:pt idx="24">
                  <c:v>2141.476099311332</c:v>
                </c:pt>
                <c:pt idx="25">
                  <c:v>2141.476099311332</c:v>
                </c:pt>
                <c:pt idx="26">
                  <c:v>2147.224086038362</c:v>
                </c:pt>
                <c:pt idx="27">
                  <c:v>2152.972072765392</c:v>
                </c:pt>
                <c:pt idx="28">
                  <c:v>2158.720059492422</c:v>
                </c:pt>
                <c:pt idx="29">
                  <c:v>2164.468046219452</c:v>
                </c:pt>
                <c:pt idx="30">
                  <c:v>2170.216032946482</c:v>
                </c:pt>
                <c:pt idx="31">
                  <c:v>2175.964019673513</c:v>
                </c:pt>
                <c:pt idx="32">
                  <c:v>2181.712006400543</c:v>
                </c:pt>
                <c:pt idx="33">
                  <c:v>2187.459993127572</c:v>
                </c:pt>
                <c:pt idx="34">
                  <c:v>2193.207979854602</c:v>
                </c:pt>
                <c:pt idx="35">
                  <c:v>2198.955966581632</c:v>
                </c:pt>
                <c:pt idx="36">
                  <c:v>2204.703953308663</c:v>
                </c:pt>
                <c:pt idx="37">
                  <c:v>2210.451940035693</c:v>
                </c:pt>
                <c:pt idx="38">
                  <c:v>2216.199926762722</c:v>
                </c:pt>
                <c:pt idx="39">
                  <c:v>2221.947913489753</c:v>
                </c:pt>
                <c:pt idx="40">
                  <c:v>2227.695900216783</c:v>
                </c:pt>
                <c:pt idx="41">
                  <c:v>2233.443886943813</c:v>
                </c:pt>
                <c:pt idx="42">
                  <c:v>2239.191873670843</c:v>
                </c:pt>
                <c:pt idx="43">
                  <c:v>2244.939860397873</c:v>
                </c:pt>
                <c:pt idx="44">
                  <c:v>2250.687847124903</c:v>
                </c:pt>
                <c:pt idx="45">
                  <c:v>2256.435833851933</c:v>
                </c:pt>
                <c:pt idx="46">
                  <c:v>2262.183820578963</c:v>
                </c:pt>
                <c:pt idx="47">
                  <c:v>2267.931807305993</c:v>
                </c:pt>
                <c:pt idx="48">
                  <c:v>2273.679794033023</c:v>
                </c:pt>
                <c:pt idx="49">
                  <c:v>2279.427780760053</c:v>
                </c:pt>
                <c:pt idx="50">
                  <c:v>2285.175767487083</c:v>
                </c:pt>
                <c:pt idx="51">
                  <c:v>2290.923754214113</c:v>
                </c:pt>
                <c:pt idx="52">
                  <c:v>2296.671740941143</c:v>
                </c:pt>
                <c:pt idx="53">
                  <c:v>2302.419727668173</c:v>
                </c:pt>
                <c:pt idx="54">
                  <c:v>2308.167714395203</c:v>
                </c:pt>
                <c:pt idx="55">
                  <c:v>2313.915701122233</c:v>
                </c:pt>
                <c:pt idx="56">
                  <c:v>2319.663687849263</c:v>
                </c:pt>
                <c:pt idx="57">
                  <c:v>2325.411674576293</c:v>
                </c:pt>
                <c:pt idx="58">
                  <c:v>2331.159661303323</c:v>
                </c:pt>
                <c:pt idx="59">
                  <c:v>2336.907648030353</c:v>
                </c:pt>
                <c:pt idx="60">
                  <c:v>2342.655634757383</c:v>
                </c:pt>
                <c:pt idx="61">
                  <c:v>2348.403621484413</c:v>
                </c:pt>
                <c:pt idx="62">
                  <c:v>2354.151608211443</c:v>
                </c:pt>
                <c:pt idx="63">
                  <c:v>2359.899594938473</c:v>
                </c:pt>
                <c:pt idx="64">
                  <c:v>2365.647581665503</c:v>
                </c:pt>
                <c:pt idx="65">
                  <c:v>2371.395568392533</c:v>
                </c:pt>
                <c:pt idx="66">
                  <c:v>2412.690686335487</c:v>
                </c:pt>
                <c:pt idx="67">
                  <c:v>2453.985804278442</c:v>
                </c:pt>
                <c:pt idx="68">
                  <c:v>2495.280922221396</c:v>
                </c:pt>
                <c:pt idx="69">
                  <c:v>2536.57604016435</c:v>
                </c:pt>
                <c:pt idx="70">
                  <c:v>2577.871158107303</c:v>
                </c:pt>
                <c:pt idx="71">
                  <c:v>2619.166276050258</c:v>
                </c:pt>
                <c:pt idx="72">
                  <c:v>2660.461393993212</c:v>
                </c:pt>
                <c:pt idx="73">
                  <c:v>2701.756511936167</c:v>
                </c:pt>
                <c:pt idx="74">
                  <c:v>2743.051629879121</c:v>
                </c:pt>
                <c:pt idx="75">
                  <c:v>2784.346747822075</c:v>
                </c:pt>
                <c:pt idx="76">
                  <c:v>2825.641865765029</c:v>
                </c:pt>
                <c:pt idx="77">
                  <c:v>2866.936983707983</c:v>
                </c:pt>
                <c:pt idx="78">
                  <c:v>2908.232101650938</c:v>
                </c:pt>
                <c:pt idx="79">
                  <c:v>2949.527219593891</c:v>
                </c:pt>
                <c:pt idx="80">
                  <c:v>2990.822337536845</c:v>
                </c:pt>
                <c:pt idx="81">
                  <c:v>3032.1174554798</c:v>
                </c:pt>
                <c:pt idx="82">
                  <c:v>3073.412573422754</c:v>
                </c:pt>
                <c:pt idx="83">
                  <c:v>3114.707691365708</c:v>
                </c:pt>
                <c:pt idx="84">
                  <c:v>3156.002809308663</c:v>
                </c:pt>
                <c:pt idx="85">
                  <c:v>3197.297927251617</c:v>
                </c:pt>
                <c:pt idx="86">
                  <c:v>3238.593045194571</c:v>
                </c:pt>
                <c:pt idx="87">
                  <c:v>3279.888163137525</c:v>
                </c:pt>
                <c:pt idx="88">
                  <c:v>3302.402543724928</c:v>
                </c:pt>
                <c:pt idx="89">
                  <c:v>3306.13618695678</c:v>
                </c:pt>
                <c:pt idx="90">
                  <c:v>3309.869830188632</c:v>
                </c:pt>
                <c:pt idx="91">
                  <c:v>3313.603473420484</c:v>
                </c:pt>
                <c:pt idx="92">
                  <c:v>3317.337116652336</c:v>
                </c:pt>
                <c:pt idx="93">
                  <c:v>3321.070759884188</c:v>
                </c:pt>
                <c:pt idx="94">
                  <c:v>3324.804403116041</c:v>
                </c:pt>
                <c:pt idx="95">
                  <c:v>3328.538046347892</c:v>
                </c:pt>
                <c:pt idx="96">
                  <c:v>3332.271689579745</c:v>
                </c:pt>
                <c:pt idx="97">
                  <c:v>3336.005332811596</c:v>
                </c:pt>
                <c:pt idx="98">
                  <c:v>3391.052154427523</c:v>
                </c:pt>
                <c:pt idx="99">
                  <c:v>3497.412154427523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4452.294444444445</c:v>
                </c:pt>
                <c:pt idx="94">
                  <c:v>4603.438888888889</c:v>
                </c:pt>
                <c:pt idx="95">
                  <c:v>4754.583333333333</c:v>
                </c:pt>
                <c:pt idx="96">
                  <c:v>4905.727777777778</c:v>
                </c:pt>
                <c:pt idx="97">
                  <c:v>5056.872222222222</c:v>
                </c:pt>
                <c:pt idx="98">
                  <c:v>5494.874444444445</c:v>
                </c:pt>
                <c:pt idx="99">
                  <c:v>6219.734444444444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151.4550861507912</c:v>
                </c:pt>
                <c:pt idx="1">
                  <c:v>151.4550861507912</c:v>
                </c:pt>
                <c:pt idx="2">
                  <c:v>151.4550861507912</c:v>
                </c:pt>
                <c:pt idx="3">
                  <c:v>151.4550861507912</c:v>
                </c:pt>
                <c:pt idx="4">
                  <c:v>151.4550861507912</c:v>
                </c:pt>
                <c:pt idx="5">
                  <c:v>151.4550861507912</c:v>
                </c:pt>
                <c:pt idx="6">
                  <c:v>151.4550861507912</c:v>
                </c:pt>
                <c:pt idx="7">
                  <c:v>151.4550861507912</c:v>
                </c:pt>
                <c:pt idx="8">
                  <c:v>151.4550861507912</c:v>
                </c:pt>
                <c:pt idx="9">
                  <c:v>151.4550861507912</c:v>
                </c:pt>
                <c:pt idx="10">
                  <c:v>151.4550861507912</c:v>
                </c:pt>
                <c:pt idx="11">
                  <c:v>151.4550861507912</c:v>
                </c:pt>
                <c:pt idx="12">
                  <c:v>151.4550861507912</c:v>
                </c:pt>
                <c:pt idx="13">
                  <c:v>151.4550861507912</c:v>
                </c:pt>
                <c:pt idx="14">
                  <c:v>151.4550861507912</c:v>
                </c:pt>
                <c:pt idx="15">
                  <c:v>151.4550861507912</c:v>
                </c:pt>
                <c:pt idx="16">
                  <c:v>151.4550861507912</c:v>
                </c:pt>
                <c:pt idx="17">
                  <c:v>151.4550861507912</c:v>
                </c:pt>
                <c:pt idx="18">
                  <c:v>151.4550861507912</c:v>
                </c:pt>
                <c:pt idx="19">
                  <c:v>151.4550861507912</c:v>
                </c:pt>
                <c:pt idx="20">
                  <c:v>151.4550861507912</c:v>
                </c:pt>
                <c:pt idx="21">
                  <c:v>151.4550861507912</c:v>
                </c:pt>
                <c:pt idx="22">
                  <c:v>151.4550861507912</c:v>
                </c:pt>
                <c:pt idx="23">
                  <c:v>151.4550861507912</c:v>
                </c:pt>
                <c:pt idx="24">
                  <c:v>151.4550861507912</c:v>
                </c:pt>
                <c:pt idx="25">
                  <c:v>151.4550861507912</c:v>
                </c:pt>
                <c:pt idx="26">
                  <c:v>153.5204648046716</c:v>
                </c:pt>
                <c:pt idx="27">
                  <c:v>155.5858434585519</c:v>
                </c:pt>
                <c:pt idx="28">
                  <c:v>157.6512221124323</c:v>
                </c:pt>
                <c:pt idx="29">
                  <c:v>159.7166007663127</c:v>
                </c:pt>
                <c:pt idx="30">
                  <c:v>161.781979420193</c:v>
                </c:pt>
                <c:pt idx="31">
                  <c:v>163.8473580740734</c:v>
                </c:pt>
                <c:pt idx="32">
                  <c:v>165.9127367279538</c:v>
                </c:pt>
                <c:pt idx="33">
                  <c:v>167.9781153818341</c:v>
                </c:pt>
                <c:pt idx="34">
                  <c:v>170.0434940357145</c:v>
                </c:pt>
                <c:pt idx="35">
                  <c:v>172.1088726895948</c:v>
                </c:pt>
                <c:pt idx="36">
                  <c:v>174.1742513434752</c:v>
                </c:pt>
                <c:pt idx="37">
                  <c:v>176.2396299973556</c:v>
                </c:pt>
                <c:pt idx="38">
                  <c:v>178.305008651236</c:v>
                </c:pt>
                <c:pt idx="39">
                  <c:v>180.3703873051163</c:v>
                </c:pt>
                <c:pt idx="40">
                  <c:v>182.4357659589967</c:v>
                </c:pt>
                <c:pt idx="41">
                  <c:v>184.501144612877</c:v>
                </c:pt>
                <c:pt idx="42">
                  <c:v>186.5665232667574</c:v>
                </c:pt>
                <c:pt idx="43">
                  <c:v>188.6319019206377</c:v>
                </c:pt>
                <c:pt idx="44">
                  <c:v>190.6972805745181</c:v>
                </c:pt>
                <c:pt idx="45">
                  <c:v>192.7626592283985</c:v>
                </c:pt>
                <c:pt idx="46">
                  <c:v>194.8280378822788</c:v>
                </c:pt>
                <c:pt idx="47">
                  <c:v>196.8934165361592</c:v>
                </c:pt>
                <c:pt idx="48">
                  <c:v>198.9587951900396</c:v>
                </c:pt>
                <c:pt idx="49">
                  <c:v>201.0241738439199</c:v>
                </c:pt>
                <c:pt idx="50">
                  <c:v>203.0895524978003</c:v>
                </c:pt>
                <c:pt idx="51">
                  <c:v>205.1549311516806</c:v>
                </c:pt>
                <c:pt idx="52">
                  <c:v>207.220309805561</c:v>
                </c:pt>
                <c:pt idx="53">
                  <c:v>209.2856884594414</c:v>
                </c:pt>
                <c:pt idx="54">
                  <c:v>211.3510671133217</c:v>
                </c:pt>
                <c:pt idx="55">
                  <c:v>213.4164457672021</c:v>
                </c:pt>
                <c:pt idx="56">
                  <c:v>215.4818244210824</c:v>
                </c:pt>
                <c:pt idx="57">
                  <c:v>217.5472030749628</c:v>
                </c:pt>
                <c:pt idx="58">
                  <c:v>219.6125817288432</c:v>
                </c:pt>
                <c:pt idx="59">
                  <c:v>221.6779603827235</c:v>
                </c:pt>
                <c:pt idx="60">
                  <c:v>223.7433390366039</c:v>
                </c:pt>
                <c:pt idx="61">
                  <c:v>225.8087176904842</c:v>
                </c:pt>
                <c:pt idx="62">
                  <c:v>227.8740963443646</c:v>
                </c:pt>
                <c:pt idx="63">
                  <c:v>229.939474998245</c:v>
                </c:pt>
                <c:pt idx="64">
                  <c:v>232.0048536521253</c:v>
                </c:pt>
                <c:pt idx="65">
                  <c:v>234.0702323060057</c:v>
                </c:pt>
                <c:pt idx="66">
                  <c:v>241.5928751609241</c:v>
                </c:pt>
                <c:pt idx="67">
                  <c:v>249.1155180158425</c:v>
                </c:pt>
                <c:pt idx="68">
                  <c:v>256.6381608707609</c:v>
                </c:pt>
                <c:pt idx="69">
                  <c:v>264.1608037256793</c:v>
                </c:pt>
                <c:pt idx="70">
                  <c:v>271.6834465805977</c:v>
                </c:pt>
                <c:pt idx="71">
                  <c:v>279.2060894355161</c:v>
                </c:pt>
                <c:pt idx="72">
                  <c:v>286.7287322904346</c:v>
                </c:pt>
                <c:pt idx="73">
                  <c:v>294.2513751453529</c:v>
                </c:pt>
                <c:pt idx="74">
                  <c:v>301.7740180002713</c:v>
                </c:pt>
                <c:pt idx="75">
                  <c:v>309.2966608551898</c:v>
                </c:pt>
                <c:pt idx="76">
                  <c:v>316.8193037101082</c:v>
                </c:pt>
                <c:pt idx="77">
                  <c:v>324.3419465650265</c:v>
                </c:pt>
                <c:pt idx="78">
                  <c:v>331.864589419945</c:v>
                </c:pt>
                <c:pt idx="79">
                  <c:v>339.3872322748634</c:v>
                </c:pt>
                <c:pt idx="80">
                  <c:v>346.9098751297817</c:v>
                </c:pt>
                <c:pt idx="81">
                  <c:v>354.4325179847002</c:v>
                </c:pt>
                <c:pt idx="82">
                  <c:v>361.9551608396186</c:v>
                </c:pt>
                <c:pt idx="83">
                  <c:v>369.477803694537</c:v>
                </c:pt>
                <c:pt idx="84">
                  <c:v>377.0004465494554</c:v>
                </c:pt>
                <c:pt idx="85">
                  <c:v>384.5230894043738</c:v>
                </c:pt>
                <c:pt idx="86">
                  <c:v>392.0457322592922</c:v>
                </c:pt>
                <c:pt idx="87">
                  <c:v>399.5683751142107</c:v>
                </c:pt>
                <c:pt idx="88">
                  <c:v>435.6888670481985</c:v>
                </c:pt>
                <c:pt idx="89">
                  <c:v>500.4072080612559</c:v>
                </c:pt>
                <c:pt idx="90">
                  <c:v>565.1255490743132</c:v>
                </c:pt>
                <c:pt idx="91">
                  <c:v>629.8438900873706</c:v>
                </c:pt>
                <c:pt idx="92">
                  <c:v>694.5622311004279</c:v>
                </c:pt>
                <c:pt idx="93">
                  <c:v>759.2805721134852</c:v>
                </c:pt>
                <c:pt idx="94">
                  <c:v>823.9989131265426</c:v>
                </c:pt>
                <c:pt idx="95">
                  <c:v>888.7172541396</c:v>
                </c:pt>
                <c:pt idx="96">
                  <c:v>953.4355951526573</c:v>
                </c:pt>
                <c:pt idx="97">
                  <c:v>1018.153936165715</c:v>
                </c:pt>
                <c:pt idx="98">
                  <c:v>1054.728606672243</c:v>
                </c:pt>
                <c:pt idx="99">
                  <c:v>1063.159606672243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37.50000000000001</c:v>
                </c:pt>
                <c:pt idx="29">
                  <c:v>50.00000000000001</c:v>
                </c:pt>
                <c:pt idx="30">
                  <c:v>62.50000000000001</c:v>
                </c:pt>
                <c:pt idx="31">
                  <c:v>75.00000000000001</c:v>
                </c:pt>
                <c:pt idx="32">
                  <c:v>87.50000000000001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</c:v>
                </c:pt>
                <c:pt idx="43">
                  <c:v>225.0</c:v>
                </c:pt>
                <c:pt idx="44">
                  <c:v>237.5</c:v>
                </c:pt>
                <c:pt idx="45">
                  <c:v>250.0</c:v>
                </c:pt>
                <c:pt idx="46">
                  <c:v>262.5000000000001</c:v>
                </c:pt>
                <c:pt idx="47">
                  <c:v>275.0000000000001</c:v>
                </c:pt>
                <c:pt idx="48">
                  <c:v>287.5000000000001</c:v>
                </c:pt>
                <c:pt idx="49">
                  <c:v>300.0000000000001</c:v>
                </c:pt>
                <c:pt idx="50">
                  <c:v>312.5000000000001</c:v>
                </c:pt>
                <c:pt idx="51">
                  <c:v>325.0000000000001</c:v>
                </c:pt>
                <c:pt idx="52">
                  <c:v>337.5000000000001</c:v>
                </c:pt>
                <c:pt idx="53">
                  <c:v>350.0000000000001</c:v>
                </c:pt>
                <c:pt idx="54">
                  <c:v>362.5000000000001</c:v>
                </c:pt>
                <c:pt idx="55">
                  <c:v>375.0000000000001</c:v>
                </c:pt>
                <c:pt idx="56">
                  <c:v>387.5000000000001</c:v>
                </c:pt>
                <c:pt idx="57">
                  <c:v>400.0000000000001</c:v>
                </c:pt>
                <c:pt idx="58">
                  <c:v>412.5000000000001</c:v>
                </c:pt>
                <c:pt idx="59">
                  <c:v>425.0000000000001</c:v>
                </c:pt>
                <c:pt idx="60">
                  <c:v>437.5000000000001</c:v>
                </c:pt>
                <c:pt idx="61">
                  <c:v>450.0000000000001</c:v>
                </c:pt>
                <c:pt idx="62">
                  <c:v>462.5000000000001</c:v>
                </c:pt>
                <c:pt idx="63">
                  <c:v>475.0000000000001</c:v>
                </c:pt>
                <c:pt idx="64">
                  <c:v>487.5000000000001</c:v>
                </c:pt>
                <c:pt idx="65">
                  <c:v>500.0000000000001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4448.333333333334</c:v>
                </c:pt>
                <c:pt idx="90">
                  <c:v>5080.555555555555</c:v>
                </c:pt>
                <c:pt idx="91">
                  <c:v>5712.777777777777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7609.444444444445</c:v>
                </c:pt>
                <c:pt idx="95">
                  <c:v>8241.666666666668</c:v>
                </c:pt>
                <c:pt idx="96">
                  <c:v>8873.888888888891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3.96932849201938</c:v>
                </c:pt>
                <c:pt idx="89">
                  <c:v>11.90798547605814</c:v>
                </c:pt>
                <c:pt idx="90">
                  <c:v>19.8466424600969</c:v>
                </c:pt>
                <c:pt idx="91">
                  <c:v>27.78529944413566</c:v>
                </c:pt>
                <c:pt idx="92">
                  <c:v>35.72395642817442</c:v>
                </c:pt>
                <c:pt idx="93">
                  <c:v>43.66261341221318</c:v>
                </c:pt>
                <c:pt idx="94">
                  <c:v>51.60127039625194</c:v>
                </c:pt>
                <c:pt idx="95">
                  <c:v>59.53992738029071</c:v>
                </c:pt>
                <c:pt idx="96">
                  <c:v>67.47858436432946</c:v>
                </c:pt>
                <c:pt idx="97">
                  <c:v>75.4172413483682</c:v>
                </c:pt>
                <c:pt idx="98">
                  <c:v>105.4815698403876</c:v>
                </c:pt>
                <c:pt idx="99">
                  <c:v>157.6715698403874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40.5603591160221</c:v>
                </c:pt>
                <c:pt idx="27">
                  <c:v>81.1207182320442</c:v>
                </c:pt>
                <c:pt idx="28">
                  <c:v>121.6810773480663</c:v>
                </c:pt>
                <c:pt idx="29">
                  <c:v>162.2414364640884</c:v>
                </c:pt>
                <c:pt idx="30">
                  <c:v>202.8017955801105</c:v>
                </c:pt>
                <c:pt idx="31">
                  <c:v>243.3621546961326</c:v>
                </c:pt>
                <c:pt idx="32">
                  <c:v>283.9225138121547</c:v>
                </c:pt>
                <c:pt idx="33">
                  <c:v>324.4828729281768</c:v>
                </c:pt>
                <c:pt idx="34">
                  <c:v>365.0432320441989</c:v>
                </c:pt>
                <c:pt idx="35">
                  <c:v>405.603591160221</c:v>
                </c:pt>
                <c:pt idx="36">
                  <c:v>446.1639502762431</c:v>
                </c:pt>
                <c:pt idx="37">
                  <c:v>486.7243093922652</c:v>
                </c:pt>
                <c:pt idx="38">
                  <c:v>527.2846685082872</c:v>
                </c:pt>
                <c:pt idx="39">
                  <c:v>567.8450276243094</c:v>
                </c:pt>
                <c:pt idx="40">
                  <c:v>608.4053867403314</c:v>
                </c:pt>
                <c:pt idx="41">
                  <c:v>648.9657458563536</c:v>
                </c:pt>
                <c:pt idx="42">
                  <c:v>689.5261049723757</c:v>
                </c:pt>
                <c:pt idx="43">
                  <c:v>730.0864640883977</c:v>
                </c:pt>
                <c:pt idx="44">
                  <c:v>770.6468232044199</c:v>
                </c:pt>
                <c:pt idx="45">
                  <c:v>811.207182320442</c:v>
                </c:pt>
                <c:pt idx="46">
                  <c:v>851.7675414364641</c:v>
                </c:pt>
                <c:pt idx="47">
                  <c:v>892.3279005524862</c:v>
                </c:pt>
                <c:pt idx="48">
                  <c:v>932.8882596685082</c:v>
                </c:pt>
                <c:pt idx="49">
                  <c:v>973.4486187845304</c:v>
                </c:pt>
                <c:pt idx="50">
                  <c:v>1014.008977900553</c:v>
                </c:pt>
                <c:pt idx="51">
                  <c:v>1054.569337016575</c:v>
                </c:pt>
                <c:pt idx="52">
                  <c:v>1095.129696132597</c:v>
                </c:pt>
                <c:pt idx="53">
                  <c:v>1135.690055248619</c:v>
                </c:pt>
                <c:pt idx="54">
                  <c:v>1176.250414364641</c:v>
                </c:pt>
                <c:pt idx="55">
                  <c:v>1216.810773480663</c:v>
                </c:pt>
                <c:pt idx="56">
                  <c:v>1257.371132596685</c:v>
                </c:pt>
                <c:pt idx="57">
                  <c:v>1297.931491712707</c:v>
                </c:pt>
                <c:pt idx="58">
                  <c:v>1338.49185082873</c:v>
                </c:pt>
                <c:pt idx="59">
                  <c:v>1379.052209944751</c:v>
                </c:pt>
                <c:pt idx="60">
                  <c:v>1419.612569060773</c:v>
                </c:pt>
                <c:pt idx="61">
                  <c:v>1460.172928176795</c:v>
                </c:pt>
                <c:pt idx="62">
                  <c:v>1500.733287292818</c:v>
                </c:pt>
                <c:pt idx="63">
                  <c:v>1541.29364640884</c:v>
                </c:pt>
                <c:pt idx="64">
                  <c:v>1581.854005524862</c:v>
                </c:pt>
                <c:pt idx="65">
                  <c:v>1622.414364640884</c:v>
                </c:pt>
                <c:pt idx="66">
                  <c:v>1583.729281767956</c:v>
                </c:pt>
                <c:pt idx="67">
                  <c:v>1545.044198895028</c:v>
                </c:pt>
                <c:pt idx="68">
                  <c:v>1506.359116022099</c:v>
                </c:pt>
                <c:pt idx="69">
                  <c:v>1467.674033149171</c:v>
                </c:pt>
                <c:pt idx="70">
                  <c:v>1428.988950276243</c:v>
                </c:pt>
                <c:pt idx="71">
                  <c:v>1390.303867403315</c:v>
                </c:pt>
                <c:pt idx="72">
                  <c:v>1351.618784530387</c:v>
                </c:pt>
                <c:pt idx="73">
                  <c:v>1312.933701657459</c:v>
                </c:pt>
                <c:pt idx="74">
                  <c:v>1274.24861878453</c:v>
                </c:pt>
                <c:pt idx="75">
                  <c:v>1235.563535911602</c:v>
                </c:pt>
                <c:pt idx="76">
                  <c:v>1196.878453038674</c:v>
                </c:pt>
                <c:pt idx="77">
                  <c:v>1158.193370165746</c:v>
                </c:pt>
                <c:pt idx="78">
                  <c:v>1119.508287292818</c:v>
                </c:pt>
                <c:pt idx="79">
                  <c:v>1080.82320441989</c:v>
                </c:pt>
                <c:pt idx="80">
                  <c:v>1042.138121546961</c:v>
                </c:pt>
                <c:pt idx="81">
                  <c:v>1003.453038674033</c:v>
                </c:pt>
                <c:pt idx="82">
                  <c:v>964.767955801105</c:v>
                </c:pt>
                <c:pt idx="83">
                  <c:v>926.0828729281768</c:v>
                </c:pt>
                <c:pt idx="84">
                  <c:v>887.3977900552487</c:v>
                </c:pt>
                <c:pt idx="85">
                  <c:v>848.7127071823205</c:v>
                </c:pt>
                <c:pt idx="86">
                  <c:v>810.0276243093923</c:v>
                </c:pt>
                <c:pt idx="87">
                  <c:v>771.3425414364642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7724.444444444444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23173.33333333333</c:v>
                </c:pt>
                <c:pt idx="96">
                  <c:v>26263.11111111111</c:v>
                </c:pt>
                <c:pt idx="97">
                  <c:v>29352.8888888889</c:v>
                </c:pt>
                <c:pt idx="98">
                  <c:v>32233.62777777778</c:v>
                </c:pt>
                <c:pt idx="99">
                  <c:v>34905.32777777778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807.3380899421383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807.3380899421383</c:v>
                </c:pt>
                <c:pt idx="8">
                  <c:v>807.3380899421383</c:v>
                </c:pt>
                <c:pt idx="9">
                  <c:v>807.3380899421383</c:v>
                </c:pt>
                <c:pt idx="10">
                  <c:v>807.3380899421383</c:v>
                </c:pt>
                <c:pt idx="11">
                  <c:v>807.3380899421383</c:v>
                </c:pt>
                <c:pt idx="12">
                  <c:v>807.3380899421383</c:v>
                </c:pt>
                <c:pt idx="13">
                  <c:v>807.3380899421383</c:v>
                </c:pt>
                <c:pt idx="14">
                  <c:v>807.3380899421383</c:v>
                </c:pt>
                <c:pt idx="15">
                  <c:v>807.3380899421383</c:v>
                </c:pt>
                <c:pt idx="16">
                  <c:v>807.3380899421383</c:v>
                </c:pt>
                <c:pt idx="17">
                  <c:v>807.3380899421383</c:v>
                </c:pt>
                <c:pt idx="18">
                  <c:v>807.3380899421383</c:v>
                </c:pt>
                <c:pt idx="19">
                  <c:v>807.3380899421383</c:v>
                </c:pt>
                <c:pt idx="20">
                  <c:v>807.3380899421383</c:v>
                </c:pt>
                <c:pt idx="21">
                  <c:v>807.3380899421383</c:v>
                </c:pt>
                <c:pt idx="22">
                  <c:v>807.3380899421383</c:v>
                </c:pt>
                <c:pt idx="23">
                  <c:v>807.3380899421383</c:v>
                </c:pt>
                <c:pt idx="24">
                  <c:v>807.3380899421383</c:v>
                </c:pt>
                <c:pt idx="25">
                  <c:v>807.3380899421383</c:v>
                </c:pt>
                <c:pt idx="26">
                  <c:v>807.3380899421383</c:v>
                </c:pt>
                <c:pt idx="27">
                  <c:v>807.3380899421383</c:v>
                </c:pt>
                <c:pt idx="28">
                  <c:v>807.3380899421383</c:v>
                </c:pt>
                <c:pt idx="29">
                  <c:v>807.3380899421383</c:v>
                </c:pt>
                <c:pt idx="30">
                  <c:v>807.3380899421383</c:v>
                </c:pt>
                <c:pt idx="31">
                  <c:v>807.3380899421383</c:v>
                </c:pt>
                <c:pt idx="32">
                  <c:v>807.3380899421383</c:v>
                </c:pt>
                <c:pt idx="33">
                  <c:v>807.3380899421383</c:v>
                </c:pt>
                <c:pt idx="34">
                  <c:v>807.3380899421383</c:v>
                </c:pt>
                <c:pt idx="35">
                  <c:v>807.3380899421383</c:v>
                </c:pt>
                <c:pt idx="36">
                  <c:v>807.3380899421383</c:v>
                </c:pt>
                <c:pt idx="37">
                  <c:v>807.3380899421383</c:v>
                </c:pt>
                <c:pt idx="38">
                  <c:v>807.3380899421383</c:v>
                </c:pt>
                <c:pt idx="39">
                  <c:v>807.3380899421383</c:v>
                </c:pt>
                <c:pt idx="40">
                  <c:v>807.3380899421383</c:v>
                </c:pt>
                <c:pt idx="41">
                  <c:v>807.3380899421383</c:v>
                </c:pt>
                <c:pt idx="42">
                  <c:v>807.3380899421383</c:v>
                </c:pt>
                <c:pt idx="43">
                  <c:v>807.3380899421383</c:v>
                </c:pt>
                <c:pt idx="44">
                  <c:v>807.3380899421383</c:v>
                </c:pt>
                <c:pt idx="45">
                  <c:v>807.3380899421383</c:v>
                </c:pt>
                <c:pt idx="46">
                  <c:v>807.3380899421383</c:v>
                </c:pt>
                <c:pt idx="47">
                  <c:v>807.3380899421383</c:v>
                </c:pt>
                <c:pt idx="48">
                  <c:v>807.3380899421383</c:v>
                </c:pt>
                <c:pt idx="49">
                  <c:v>807.3380899421383</c:v>
                </c:pt>
                <c:pt idx="50">
                  <c:v>807.3380899421383</c:v>
                </c:pt>
                <c:pt idx="51">
                  <c:v>807.3380899421383</c:v>
                </c:pt>
                <c:pt idx="52">
                  <c:v>807.3380899421383</c:v>
                </c:pt>
                <c:pt idx="53">
                  <c:v>807.3380899421383</c:v>
                </c:pt>
                <c:pt idx="54">
                  <c:v>807.3380899421383</c:v>
                </c:pt>
                <c:pt idx="55">
                  <c:v>807.3380899421383</c:v>
                </c:pt>
                <c:pt idx="56">
                  <c:v>807.3380899421383</c:v>
                </c:pt>
                <c:pt idx="57">
                  <c:v>807.3380899421383</c:v>
                </c:pt>
                <c:pt idx="58">
                  <c:v>807.3380899421383</c:v>
                </c:pt>
                <c:pt idx="59">
                  <c:v>807.3380899421383</c:v>
                </c:pt>
                <c:pt idx="60">
                  <c:v>807.3380899421383</c:v>
                </c:pt>
                <c:pt idx="61">
                  <c:v>807.3380899421383</c:v>
                </c:pt>
                <c:pt idx="62">
                  <c:v>807.3380899421383</c:v>
                </c:pt>
                <c:pt idx="63">
                  <c:v>807.3380899421383</c:v>
                </c:pt>
                <c:pt idx="64">
                  <c:v>807.3380899421383</c:v>
                </c:pt>
                <c:pt idx="65">
                  <c:v>807.3380899421383</c:v>
                </c:pt>
                <c:pt idx="66">
                  <c:v>807.3380899421383</c:v>
                </c:pt>
                <c:pt idx="67">
                  <c:v>807.3380899421383</c:v>
                </c:pt>
                <c:pt idx="68">
                  <c:v>807.3380899421383</c:v>
                </c:pt>
                <c:pt idx="69">
                  <c:v>807.3380899421383</c:v>
                </c:pt>
                <c:pt idx="70">
                  <c:v>807.3380899421383</c:v>
                </c:pt>
                <c:pt idx="71">
                  <c:v>807.3380899421383</c:v>
                </c:pt>
                <c:pt idx="72">
                  <c:v>807.3380899421383</c:v>
                </c:pt>
                <c:pt idx="73">
                  <c:v>807.3380899421383</c:v>
                </c:pt>
                <c:pt idx="74">
                  <c:v>807.3380899421383</c:v>
                </c:pt>
                <c:pt idx="75">
                  <c:v>807.3380899421383</c:v>
                </c:pt>
                <c:pt idx="76">
                  <c:v>807.3380899421383</c:v>
                </c:pt>
                <c:pt idx="77">
                  <c:v>807.3380899421383</c:v>
                </c:pt>
                <c:pt idx="78">
                  <c:v>807.3380899421383</c:v>
                </c:pt>
                <c:pt idx="79">
                  <c:v>807.3380899421383</c:v>
                </c:pt>
                <c:pt idx="80">
                  <c:v>807.3380899421383</c:v>
                </c:pt>
                <c:pt idx="81">
                  <c:v>807.3380899421383</c:v>
                </c:pt>
                <c:pt idx="82">
                  <c:v>807.3380899421383</c:v>
                </c:pt>
                <c:pt idx="83">
                  <c:v>807.3380899421383</c:v>
                </c:pt>
                <c:pt idx="84">
                  <c:v>807.3380899421383</c:v>
                </c:pt>
                <c:pt idx="85">
                  <c:v>807.3380899421383</c:v>
                </c:pt>
                <c:pt idx="86">
                  <c:v>807.3380899421383</c:v>
                </c:pt>
                <c:pt idx="87">
                  <c:v>807.3380899421383</c:v>
                </c:pt>
                <c:pt idx="88">
                  <c:v>802.8528783313487</c:v>
                </c:pt>
                <c:pt idx="89">
                  <c:v>793.8824551097694</c:v>
                </c:pt>
                <c:pt idx="90">
                  <c:v>784.9120318881901</c:v>
                </c:pt>
                <c:pt idx="91">
                  <c:v>775.9416086666108</c:v>
                </c:pt>
                <c:pt idx="92">
                  <c:v>766.9711854450314</c:v>
                </c:pt>
                <c:pt idx="93">
                  <c:v>758.0007622234521</c:v>
                </c:pt>
                <c:pt idx="94">
                  <c:v>749.0303390018727</c:v>
                </c:pt>
                <c:pt idx="95">
                  <c:v>740.0599157802935</c:v>
                </c:pt>
                <c:pt idx="96">
                  <c:v>731.0894925587142</c:v>
                </c:pt>
                <c:pt idx="97">
                  <c:v>722.1190693371348</c:v>
                </c:pt>
                <c:pt idx="98">
                  <c:v>724.9988577263452</c:v>
                </c:pt>
                <c:pt idx="99">
                  <c:v>739.7288577263452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11267.26666666666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4913.418333333333</c:v>
                </c:pt>
                <c:pt idx="99">
                  <c:v>3785.588333333333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93928"/>
        <c:axId val="21361162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  <c:pt idx="4">
                  <c:v>17059.8252222761</c:v>
                </c:pt>
                <c:pt idx="5">
                  <c:v>17059.8252222761</c:v>
                </c:pt>
                <c:pt idx="6">
                  <c:v>17059.8252222761</c:v>
                </c:pt>
                <c:pt idx="7">
                  <c:v>17059.8252222761</c:v>
                </c:pt>
                <c:pt idx="8">
                  <c:v>17059.8252222761</c:v>
                </c:pt>
                <c:pt idx="9">
                  <c:v>17059.8252222761</c:v>
                </c:pt>
                <c:pt idx="10">
                  <c:v>17059.8252222761</c:v>
                </c:pt>
                <c:pt idx="11">
                  <c:v>17059.8252222761</c:v>
                </c:pt>
                <c:pt idx="12">
                  <c:v>17059.8252222761</c:v>
                </c:pt>
                <c:pt idx="13">
                  <c:v>17059.8252222761</c:v>
                </c:pt>
                <c:pt idx="14">
                  <c:v>17059.8252222761</c:v>
                </c:pt>
                <c:pt idx="15">
                  <c:v>17059.8252222761</c:v>
                </c:pt>
                <c:pt idx="16">
                  <c:v>17059.8252222761</c:v>
                </c:pt>
                <c:pt idx="17">
                  <c:v>17059.8252222761</c:v>
                </c:pt>
                <c:pt idx="18">
                  <c:v>17059.8252222761</c:v>
                </c:pt>
                <c:pt idx="19">
                  <c:v>17059.8252222761</c:v>
                </c:pt>
                <c:pt idx="20">
                  <c:v>17059.8252222761</c:v>
                </c:pt>
                <c:pt idx="21">
                  <c:v>17059.8252222761</c:v>
                </c:pt>
                <c:pt idx="22">
                  <c:v>17059.8252222761</c:v>
                </c:pt>
                <c:pt idx="23">
                  <c:v>17059.8252222761</c:v>
                </c:pt>
                <c:pt idx="24">
                  <c:v>17059.8252222761</c:v>
                </c:pt>
                <c:pt idx="25">
                  <c:v>17059.8252222761</c:v>
                </c:pt>
                <c:pt idx="26">
                  <c:v>17059.8252222761</c:v>
                </c:pt>
                <c:pt idx="27">
                  <c:v>17059.8252222761</c:v>
                </c:pt>
                <c:pt idx="28">
                  <c:v>17059.8252222761</c:v>
                </c:pt>
                <c:pt idx="29">
                  <c:v>17059.8252222761</c:v>
                </c:pt>
                <c:pt idx="30">
                  <c:v>17059.8252222761</c:v>
                </c:pt>
                <c:pt idx="31">
                  <c:v>17059.8252222761</c:v>
                </c:pt>
                <c:pt idx="32">
                  <c:v>17059.8252222761</c:v>
                </c:pt>
                <c:pt idx="33">
                  <c:v>17059.8252222761</c:v>
                </c:pt>
                <c:pt idx="34">
                  <c:v>17059.8252222761</c:v>
                </c:pt>
                <c:pt idx="35">
                  <c:v>17059.8252222761</c:v>
                </c:pt>
                <c:pt idx="36">
                  <c:v>17059.8252222761</c:v>
                </c:pt>
                <c:pt idx="37">
                  <c:v>17059.8252222761</c:v>
                </c:pt>
                <c:pt idx="38">
                  <c:v>17059.8252222761</c:v>
                </c:pt>
                <c:pt idx="39">
                  <c:v>17059.8252222761</c:v>
                </c:pt>
                <c:pt idx="40">
                  <c:v>17059.8252222761</c:v>
                </c:pt>
                <c:pt idx="41">
                  <c:v>17059.8252222761</c:v>
                </c:pt>
                <c:pt idx="42">
                  <c:v>17059.8252222761</c:v>
                </c:pt>
                <c:pt idx="43">
                  <c:v>17059.8252222761</c:v>
                </c:pt>
                <c:pt idx="44">
                  <c:v>17059.8252222761</c:v>
                </c:pt>
                <c:pt idx="45">
                  <c:v>17059.8252222761</c:v>
                </c:pt>
                <c:pt idx="46">
                  <c:v>17059.8252222761</c:v>
                </c:pt>
                <c:pt idx="47">
                  <c:v>17059.8252222761</c:v>
                </c:pt>
                <c:pt idx="48">
                  <c:v>17059.8252222761</c:v>
                </c:pt>
                <c:pt idx="49">
                  <c:v>17059.8252222761</c:v>
                </c:pt>
                <c:pt idx="50">
                  <c:v>17059.8252222761</c:v>
                </c:pt>
                <c:pt idx="51">
                  <c:v>17059.8252222761</c:v>
                </c:pt>
                <c:pt idx="52">
                  <c:v>17059.8252222761</c:v>
                </c:pt>
                <c:pt idx="53">
                  <c:v>17059.8252222761</c:v>
                </c:pt>
                <c:pt idx="54">
                  <c:v>17059.8252222761</c:v>
                </c:pt>
                <c:pt idx="55">
                  <c:v>17059.8252222761</c:v>
                </c:pt>
                <c:pt idx="56">
                  <c:v>17059.8252222761</c:v>
                </c:pt>
                <c:pt idx="57">
                  <c:v>17059.8252222761</c:v>
                </c:pt>
                <c:pt idx="58">
                  <c:v>17059.8252222761</c:v>
                </c:pt>
                <c:pt idx="59">
                  <c:v>17059.8252222761</c:v>
                </c:pt>
                <c:pt idx="60">
                  <c:v>17059.8252222761</c:v>
                </c:pt>
                <c:pt idx="61">
                  <c:v>17059.8252222761</c:v>
                </c:pt>
                <c:pt idx="62">
                  <c:v>17059.8252222761</c:v>
                </c:pt>
                <c:pt idx="63">
                  <c:v>17059.8252222761</c:v>
                </c:pt>
                <c:pt idx="64">
                  <c:v>17059.8252222761</c:v>
                </c:pt>
                <c:pt idx="65">
                  <c:v>17059.8252222761</c:v>
                </c:pt>
                <c:pt idx="66">
                  <c:v>17059.8252222761</c:v>
                </c:pt>
                <c:pt idx="67">
                  <c:v>17059.8252222761</c:v>
                </c:pt>
                <c:pt idx="68">
                  <c:v>17059.8252222761</c:v>
                </c:pt>
                <c:pt idx="69">
                  <c:v>17059.8252222761</c:v>
                </c:pt>
                <c:pt idx="70">
                  <c:v>17059.8252222761</c:v>
                </c:pt>
                <c:pt idx="71">
                  <c:v>17059.8252222761</c:v>
                </c:pt>
                <c:pt idx="72">
                  <c:v>17059.8252222761</c:v>
                </c:pt>
                <c:pt idx="73">
                  <c:v>17059.8252222761</c:v>
                </c:pt>
                <c:pt idx="74">
                  <c:v>17059.8252222761</c:v>
                </c:pt>
                <c:pt idx="75">
                  <c:v>17059.8252222761</c:v>
                </c:pt>
                <c:pt idx="76">
                  <c:v>17059.8252222761</c:v>
                </c:pt>
                <c:pt idx="77">
                  <c:v>17059.8252222761</c:v>
                </c:pt>
                <c:pt idx="78">
                  <c:v>17059.8252222761</c:v>
                </c:pt>
                <c:pt idx="79">
                  <c:v>17059.8252222761</c:v>
                </c:pt>
                <c:pt idx="80">
                  <c:v>17059.8252222761</c:v>
                </c:pt>
                <c:pt idx="81">
                  <c:v>17059.8252222761</c:v>
                </c:pt>
                <c:pt idx="82">
                  <c:v>17059.8252222761</c:v>
                </c:pt>
                <c:pt idx="83">
                  <c:v>17059.8252222761</c:v>
                </c:pt>
                <c:pt idx="84">
                  <c:v>17059.8252222761</c:v>
                </c:pt>
                <c:pt idx="85">
                  <c:v>17059.8252222761</c:v>
                </c:pt>
                <c:pt idx="86">
                  <c:v>17059.8252222761</c:v>
                </c:pt>
                <c:pt idx="87">
                  <c:v>17059.8252222761</c:v>
                </c:pt>
                <c:pt idx="88">
                  <c:v>17059.8252222761</c:v>
                </c:pt>
                <c:pt idx="89">
                  <c:v>17059.8252222761</c:v>
                </c:pt>
                <c:pt idx="90">
                  <c:v>17059.8252222761</c:v>
                </c:pt>
                <c:pt idx="91">
                  <c:v>17059.8252222761</c:v>
                </c:pt>
                <c:pt idx="92">
                  <c:v>17059.8252222761</c:v>
                </c:pt>
                <c:pt idx="93">
                  <c:v>17059.8252222761</c:v>
                </c:pt>
                <c:pt idx="94">
                  <c:v>17059.8252222761</c:v>
                </c:pt>
                <c:pt idx="95">
                  <c:v>17059.8252222761</c:v>
                </c:pt>
                <c:pt idx="96">
                  <c:v>17059.8252222761</c:v>
                </c:pt>
                <c:pt idx="97">
                  <c:v>17059.8252222761</c:v>
                </c:pt>
                <c:pt idx="98">
                  <c:v>17059.8252222761</c:v>
                </c:pt>
                <c:pt idx="99">
                  <c:v>17059.8252222761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25120.26927540426</c:v>
                </c:pt>
                <c:pt idx="1">
                  <c:v>25120.26927540426</c:v>
                </c:pt>
                <c:pt idx="2">
                  <c:v>25120.26927540426</c:v>
                </c:pt>
                <c:pt idx="3">
                  <c:v>25120.26927540426</c:v>
                </c:pt>
                <c:pt idx="4">
                  <c:v>25120.26927540426</c:v>
                </c:pt>
                <c:pt idx="5">
                  <c:v>25120.26927540426</c:v>
                </c:pt>
                <c:pt idx="6">
                  <c:v>25120.26927540426</c:v>
                </c:pt>
                <c:pt idx="7">
                  <c:v>25120.26927540426</c:v>
                </c:pt>
                <c:pt idx="8">
                  <c:v>25120.26927540426</c:v>
                </c:pt>
                <c:pt idx="9">
                  <c:v>25120.26927540426</c:v>
                </c:pt>
                <c:pt idx="10">
                  <c:v>25120.26927540426</c:v>
                </c:pt>
                <c:pt idx="11">
                  <c:v>25120.26927540426</c:v>
                </c:pt>
                <c:pt idx="12">
                  <c:v>25120.26927540426</c:v>
                </c:pt>
                <c:pt idx="13">
                  <c:v>25120.26927540426</c:v>
                </c:pt>
                <c:pt idx="14">
                  <c:v>25120.26927540426</c:v>
                </c:pt>
                <c:pt idx="15">
                  <c:v>25120.26927540426</c:v>
                </c:pt>
                <c:pt idx="16">
                  <c:v>25120.26927540426</c:v>
                </c:pt>
                <c:pt idx="17">
                  <c:v>25120.26927540426</c:v>
                </c:pt>
                <c:pt idx="18">
                  <c:v>25120.26927540426</c:v>
                </c:pt>
                <c:pt idx="19">
                  <c:v>25120.26927540426</c:v>
                </c:pt>
                <c:pt idx="20">
                  <c:v>25120.26927540426</c:v>
                </c:pt>
                <c:pt idx="21">
                  <c:v>25120.26927540426</c:v>
                </c:pt>
                <c:pt idx="22">
                  <c:v>25120.26927540426</c:v>
                </c:pt>
                <c:pt idx="23">
                  <c:v>25120.26927540426</c:v>
                </c:pt>
                <c:pt idx="24">
                  <c:v>25120.26927540426</c:v>
                </c:pt>
                <c:pt idx="25">
                  <c:v>25120.26927540426</c:v>
                </c:pt>
                <c:pt idx="26">
                  <c:v>25202.04299990119</c:v>
                </c:pt>
                <c:pt idx="27">
                  <c:v>25283.81672439813</c:v>
                </c:pt>
                <c:pt idx="28">
                  <c:v>25365.59044889506</c:v>
                </c:pt>
                <c:pt idx="29">
                  <c:v>25447.36417339199</c:v>
                </c:pt>
                <c:pt idx="30">
                  <c:v>25529.13789788893</c:v>
                </c:pt>
                <c:pt idx="31">
                  <c:v>25610.91162238586</c:v>
                </c:pt>
                <c:pt idx="32">
                  <c:v>25692.68534688279</c:v>
                </c:pt>
                <c:pt idx="33">
                  <c:v>25774.45907137972</c:v>
                </c:pt>
                <c:pt idx="34">
                  <c:v>25856.23279587665</c:v>
                </c:pt>
                <c:pt idx="35">
                  <c:v>25938.00652037359</c:v>
                </c:pt>
                <c:pt idx="36">
                  <c:v>26019.78024487052</c:v>
                </c:pt>
                <c:pt idx="37">
                  <c:v>26101.55396936745</c:v>
                </c:pt>
                <c:pt idx="38">
                  <c:v>26183.32769386438</c:v>
                </c:pt>
                <c:pt idx="39">
                  <c:v>26265.10141836132</c:v>
                </c:pt>
                <c:pt idx="40">
                  <c:v>26346.87514285825</c:v>
                </c:pt>
                <c:pt idx="41">
                  <c:v>26428.64886735518</c:v>
                </c:pt>
                <c:pt idx="42">
                  <c:v>26510.42259185212</c:v>
                </c:pt>
                <c:pt idx="43">
                  <c:v>26592.19631634905</c:v>
                </c:pt>
                <c:pt idx="44">
                  <c:v>26673.97004084598</c:v>
                </c:pt>
                <c:pt idx="45">
                  <c:v>26755.74376534291</c:v>
                </c:pt>
                <c:pt idx="46">
                  <c:v>26837.51748983984</c:v>
                </c:pt>
                <c:pt idx="47">
                  <c:v>26919.29121433678</c:v>
                </c:pt>
                <c:pt idx="48">
                  <c:v>27001.06493883371</c:v>
                </c:pt>
                <c:pt idx="49">
                  <c:v>27082.83866333064</c:v>
                </c:pt>
                <c:pt idx="50">
                  <c:v>27164.61238782758</c:v>
                </c:pt>
                <c:pt idx="51">
                  <c:v>27246.38611232451</c:v>
                </c:pt>
                <c:pt idx="52">
                  <c:v>27328.15983682144</c:v>
                </c:pt>
                <c:pt idx="53">
                  <c:v>27409.93356131837</c:v>
                </c:pt>
                <c:pt idx="54">
                  <c:v>27491.7072858153</c:v>
                </c:pt>
                <c:pt idx="55">
                  <c:v>27573.48101031224</c:v>
                </c:pt>
                <c:pt idx="56">
                  <c:v>27655.25473480917</c:v>
                </c:pt>
                <c:pt idx="57">
                  <c:v>27737.0284593061</c:v>
                </c:pt>
                <c:pt idx="58">
                  <c:v>27818.80218380303</c:v>
                </c:pt>
                <c:pt idx="59">
                  <c:v>27900.57590829996</c:v>
                </c:pt>
                <c:pt idx="60">
                  <c:v>27982.3496327969</c:v>
                </c:pt>
                <c:pt idx="61">
                  <c:v>28064.12335729383</c:v>
                </c:pt>
                <c:pt idx="62">
                  <c:v>28145.89708179076</c:v>
                </c:pt>
                <c:pt idx="63">
                  <c:v>28227.6708062877</c:v>
                </c:pt>
                <c:pt idx="64">
                  <c:v>28309.44453078463</c:v>
                </c:pt>
                <c:pt idx="65">
                  <c:v>28391.21825528156</c:v>
                </c:pt>
                <c:pt idx="66">
                  <c:v>28773.52871098428</c:v>
                </c:pt>
                <c:pt idx="67">
                  <c:v>29155.839166687</c:v>
                </c:pt>
                <c:pt idx="68">
                  <c:v>29538.14962238973</c:v>
                </c:pt>
                <c:pt idx="69">
                  <c:v>29920.46007809245</c:v>
                </c:pt>
                <c:pt idx="70">
                  <c:v>30302.77053379517</c:v>
                </c:pt>
                <c:pt idx="71">
                  <c:v>30685.0809894979</c:v>
                </c:pt>
                <c:pt idx="72">
                  <c:v>31067.39144520062</c:v>
                </c:pt>
                <c:pt idx="73">
                  <c:v>31449.70190090334</c:v>
                </c:pt>
                <c:pt idx="74">
                  <c:v>31832.01235660606</c:v>
                </c:pt>
                <c:pt idx="75">
                  <c:v>32214.32281230878</c:v>
                </c:pt>
                <c:pt idx="76">
                  <c:v>32596.63326801151</c:v>
                </c:pt>
                <c:pt idx="77">
                  <c:v>32978.94372371423</c:v>
                </c:pt>
                <c:pt idx="78">
                  <c:v>33361.25417941695</c:v>
                </c:pt>
                <c:pt idx="79">
                  <c:v>33743.56463511967</c:v>
                </c:pt>
                <c:pt idx="80">
                  <c:v>34125.8750908224</c:v>
                </c:pt>
                <c:pt idx="81">
                  <c:v>34508.18554652511</c:v>
                </c:pt>
                <c:pt idx="82">
                  <c:v>34890.49600222784</c:v>
                </c:pt>
                <c:pt idx="83">
                  <c:v>35272.80645793056</c:v>
                </c:pt>
                <c:pt idx="84">
                  <c:v>35655.11691363328</c:v>
                </c:pt>
                <c:pt idx="85">
                  <c:v>36037.42736933601</c:v>
                </c:pt>
                <c:pt idx="86">
                  <c:v>36419.73782503873</c:v>
                </c:pt>
                <c:pt idx="87">
                  <c:v>36802.04828074145</c:v>
                </c:pt>
                <c:pt idx="88">
                  <c:v>37969.30250648538</c:v>
                </c:pt>
                <c:pt idx="89">
                  <c:v>39921.50050227052</c:v>
                </c:pt>
                <c:pt idx="90">
                  <c:v>41873.69849805567</c:v>
                </c:pt>
                <c:pt idx="91">
                  <c:v>43825.89649384082</c:v>
                </c:pt>
                <c:pt idx="92">
                  <c:v>45778.09448962598</c:v>
                </c:pt>
                <c:pt idx="93">
                  <c:v>47730.29248541112</c:v>
                </c:pt>
                <c:pt idx="94">
                  <c:v>49682.49048119626</c:v>
                </c:pt>
                <c:pt idx="95">
                  <c:v>51634.68847698141</c:v>
                </c:pt>
                <c:pt idx="96">
                  <c:v>53586.88647276655</c:v>
                </c:pt>
                <c:pt idx="97">
                  <c:v>55539.0844685517</c:v>
                </c:pt>
                <c:pt idx="98">
                  <c:v>61405.08396644427</c:v>
                </c:pt>
                <c:pt idx="99">
                  <c:v>71184.88496644425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93928"/>
        <c:axId val="2136116248"/>
      </c:lineChart>
      <c:catAx>
        <c:axId val="210879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6116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6116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8793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0.0854766846547668</c:v>
                </c:pt>
                <c:pt idx="2" formatCode="0.0%">
                  <c:v>0.0854766846547668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0.0694287826899128</c:v>
                </c:pt>
                <c:pt idx="2" formatCode="0.0%">
                  <c:v>0.0694287826899128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0.162453575342466</c:v>
                </c:pt>
                <c:pt idx="2" formatCode="0.0%">
                  <c:v>0.172892801509801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0.0385614881693649</c:v>
                </c:pt>
                <c:pt idx="2" formatCode="0.0%">
                  <c:v>0.0385614881693649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0.063573227077729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0.0021501544324584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0.0417030431992715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0.112448484364493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0.00821281585188579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0.0099317552463331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0.0229108001647282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0.0510193844376249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0.379468796014944</c:v>
                </c:pt>
                <c:pt idx="1">
                  <c:v>0.379468796014944</c:v>
                </c:pt>
                <c:pt idx="2" formatCode="0.0%">
                  <c:v>0.395729456272655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0.356464068282926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639592"/>
        <c:axId val="2112033720"/>
      </c:barChart>
      <c:catAx>
        <c:axId val="-207463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2033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2033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63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0.0140800124533001</c:v>
                </c:pt>
                <c:pt idx="2" formatCode="0.0%">
                  <c:v>0.0140800124533001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0.00234666874221669</c:v>
                </c:pt>
                <c:pt idx="2" formatCode="0.0%">
                  <c:v>0.00234666874221669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0.266220910647572</c:v>
                </c:pt>
                <c:pt idx="1">
                  <c:v>0.266220910647572</c:v>
                </c:pt>
                <c:pt idx="2" formatCode="0.0%">
                  <c:v>0.4867471149321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0.424871562889166</c:v>
                </c:pt>
                <c:pt idx="1">
                  <c:v>0.424871562889166</c:v>
                </c:pt>
                <c:pt idx="2" formatCode="0.0%">
                  <c:v>0.29267289129455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775688"/>
        <c:axId val="2110402392"/>
      </c:barChart>
      <c:catAx>
        <c:axId val="-208377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0402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0402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775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0.00567372353673724</c:v>
                </c:pt>
                <c:pt idx="1">
                  <c:v>0.00567372353673724</c:v>
                </c:pt>
                <c:pt idx="2">
                  <c:v>0.011013698630137</c:v>
                </c:pt>
                <c:pt idx="3">
                  <c:v>0.011013698630137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0.354874315068493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0.4867471149321</c:v>
                </c:pt>
                <c:pt idx="1">
                  <c:v>0.4867471149321</c:v>
                </c:pt>
                <c:pt idx="2">
                  <c:v>0.4867471149321</c:v>
                </c:pt>
                <c:pt idx="3">
                  <c:v>0.4867471149321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-1.36944671267734</c:v>
                </c:pt>
                <c:pt idx="1">
                  <c:v>-1.270289537048512</c:v>
                </c:pt>
                <c:pt idx="2">
                  <c:v>-1.547253838748355</c:v>
                </c:pt>
                <c:pt idx="3">
                  <c:v>3.734351596818885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0204440"/>
        <c:axId val="-2084007960"/>
      </c:barChart>
      <c:catAx>
        <c:axId val="2110204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007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400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20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0.00957440846824408</c:v>
                </c:pt>
                <c:pt idx="1">
                  <c:v>0.00957440846824408</c:v>
                </c:pt>
                <c:pt idx="2">
                  <c:v>0.0185856164383562</c:v>
                </c:pt>
                <c:pt idx="3">
                  <c:v>0.0185856164383562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0.00938667496886675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0.00582949534209553</c:v>
                </c:pt>
                <c:pt idx="1">
                  <c:v>0.016567316654452</c:v>
                </c:pt>
                <c:pt idx="2">
                  <c:v>0.00122888850158451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0.0419464476083829</c:v>
                </c:pt>
                <c:pt idx="1">
                  <c:v>0.119211019012093</c:v>
                </c:pt>
                <c:pt idx="2">
                  <c:v>0.00884253337952391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0.0875630403798901</c:v>
                </c:pt>
                <c:pt idx="1">
                  <c:v>0.248852521885492</c:v>
                </c:pt>
                <c:pt idx="2">
                  <c:v>0.0184587528031108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0.4867471149321</c:v>
                </c:pt>
                <c:pt idx="1">
                  <c:v>0.4867471149321</c:v>
                </c:pt>
                <c:pt idx="2">
                  <c:v>0.4867471149321</c:v>
                </c:pt>
                <c:pt idx="3">
                  <c:v>0.4867471149321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-2.002337051022002</c:v>
                </c:pt>
                <c:pt idx="1">
                  <c:v>-2.002337051022002</c:v>
                </c:pt>
                <c:pt idx="2">
                  <c:v>-2.002337051022002</c:v>
                </c:pt>
                <c:pt idx="3">
                  <c:v>-2.002337051022002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947160"/>
        <c:axId val="2112847336"/>
      </c:barChart>
      <c:catAx>
        <c:axId val="2083947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8473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284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0.00886519302615193</c:v>
                </c:pt>
                <c:pt idx="1">
                  <c:v>0.00886519302615193</c:v>
                </c:pt>
                <c:pt idx="2">
                  <c:v>0.017208904109589</c:v>
                </c:pt>
                <c:pt idx="3">
                  <c:v>0.017208904109589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0.0757684651573377</c:v>
                </c:pt>
                <c:pt idx="1">
                  <c:v>0.0833946857882888</c:v>
                </c:pt>
                <c:pt idx="2">
                  <c:v>0.00487649510984058</c:v>
                </c:pt>
                <c:pt idx="3">
                  <c:v>0.0217072406195018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0.0693451142429467</c:v>
                </c:pt>
                <c:pt idx="1">
                  <c:v>0.0763248140401784</c:v>
                </c:pt>
                <c:pt idx="2">
                  <c:v>0.00446308513436104</c:v>
                </c:pt>
                <c:pt idx="3">
                  <c:v>0.0198669865825137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0.240559770591094</c:v>
                </c:pt>
                <c:pt idx="1">
                  <c:v>0.264772507138536</c:v>
                </c:pt>
                <c:pt idx="2">
                  <c:v>0.015482543330868</c:v>
                </c:pt>
                <c:pt idx="3">
                  <c:v>0.0689190260453274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0.267820453613898</c:v>
                </c:pt>
                <c:pt idx="3">
                  <c:v>0.131911566705353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0.00986725952035033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0.252243174394921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0.121756190828796</c:v>
                </c:pt>
                <c:pt idx="1">
                  <c:v>0.0730702743328204</c:v>
                </c:pt>
                <c:pt idx="2">
                  <c:v>0.0974132325808082</c:v>
                </c:pt>
                <c:pt idx="3">
                  <c:v>0.121756190828796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0.109030019966961</c:v>
                </c:pt>
                <c:pt idx="3">
                  <c:v>0.109030019966961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0.337951594527442</c:v>
                </c:pt>
                <c:pt idx="1">
                  <c:v>0.337951594527442</c:v>
                </c:pt>
                <c:pt idx="2">
                  <c:v>0.337951594527442</c:v>
                </c:pt>
                <c:pt idx="3">
                  <c:v>0.337951594527442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-0.373202403992897</c:v>
                </c:pt>
                <c:pt idx="2">
                  <c:v>-0.650666168005748</c:v>
                </c:pt>
                <c:pt idx="3">
                  <c:v>-0.271177637497711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0410968"/>
        <c:axId val="-2121430360"/>
      </c:barChart>
      <c:catAx>
        <c:axId val="-2050410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430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143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04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0.0581241455652414</c:v>
                </c:pt>
                <c:pt idx="1">
                  <c:v>0.0581241455652414</c:v>
                </c:pt>
                <c:pt idx="2">
                  <c:v>0.112829223744292</c:v>
                </c:pt>
                <c:pt idx="3">
                  <c:v>0.112829223744292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0.0598287023358945</c:v>
                </c:pt>
                <c:pt idx="1">
                  <c:v>0.0691230983108979</c:v>
                </c:pt>
                <c:pt idx="2">
                  <c:v>0.0</c:v>
                </c:pt>
                <c:pt idx="3">
                  <c:v>0.148763330112859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0.043086382922127</c:v>
                </c:pt>
                <c:pt idx="1">
                  <c:v>0.0497798575985552</c:v>
                </c:pt>
                <c:pt idx="2">
                  <c:v>0.0</c:v>
                </c:pt>
                <c:pt idx="3">
                  <c:v>0.107133759479318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0.148986509006612</c:v>
                </c:pt>
                <c:pt idx="1">
                  <c:v>0.172131580779463</c:v>
                </c:pt>
                <c:pt idx="2">
                  <c:v>0.0</c:v>
                </c:pt>
                <c:pt idx="3">
                  <c:v>0.370453116253129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0.0332295009062465</c:v>
                </c:pt>
                <c:pt idx="1">
                  <c:v>0.0383917077971871</c:v>
                </c:pt>
                <c:pt idx="2">
                  <c:v>0.0</c:v>
                </c:pt>
                <c:pt idx="3">
                  <c:v>0.0826247439740259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0.170376248568314</c:v>
                </c:pt>
                <c:pt idx="3">
                  <c:v>0.0839166597426022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0.00860061772983359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0.166812172797086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0.13228439700639</c:v>
                </c:pt>
                <c:pt idx="1">
                  <c:v>0.079388629961332</c:v>
                </c:pt>
                <c:pt idx="2">
                  <c:v>0.105836513483861</c:v>
                </c:pt>
                <c:pt idx="3">
                  <c:v>0.13228439700639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0.10203876887525</c:v>
                </c:pt>
                <c:pt idx="3">
                  <c:v>0.10203876887525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0.395729456272655</c:v>
                </c:pt>
                <c:pt idx="1">
                  <c:v>0.395729456272655</c:v>
                </c:pt>
                <c:pt idx="2">
                  <c:v>0.395729456272655</c:v>
                </c:pt>
                <c:pt idx="3">
                  <c:v>0.395729456272655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-0.0155411169292059</c:v>
                </c:pt>
                <c:pt idx="3">
                  <c:v>-0.831316534242441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828408"/>
        <c:axId val="-2072953512"/>
      </c:barChart>
      <c:catAx>
        <c:axId val="-2072828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953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295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82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0.0204373594931535</c:v>
                </c:pt>
                <c:pt idx="2">
                  <c:v>0.0204373594931535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0.0265685673410995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0.00147148988350705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0.00613120784794604</c:v>
                </c:pt>
                <c:pt idx="2">
                  <c:v>0.00613120784794604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0.0453300633558144</c:v>
                </c:pt>
                <c:pt idx="2">
                  <c:v>0.0453300633558144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0.900061312078479</c:v>
                </c:pt>
                <c:pt idx="2">
                  <c:v>0.900061312078479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2015528"/>
        <c:axId val="-2051358536"/>
      </c:barChart>
      <c:catAx>
        <c:axId val="-212201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1358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135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01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</sheetNames>
    <definedNames>
      <definedName name="wb_summary" refersTo="='WB'!$CK$9"/>
    </definedNames>
    <sheetDataSet>
      <sheetData sheetId="0"/>
      <sheetData sheetId="1">
        <row r="1">
          <cell r="A1" t="str">
            <v>South Africa Baseline Assessment</v>
          </cell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</v>
          </cell>
          <cell r="E1040">
            <v>4</v>
          </cell>
          <cell r="H1040">
            <v>4</v>
          </cell>
          <cell r="J1040">
            <v>4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-1.1706102117061022E-2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6.7650971357409703E-2</v>
          </cell>
          <cell r="D1066">
            <v>-6.7650971357409703E-2</v>
          </cell>
          <cell r="E1066">
            <v>6.7650971357409703E-2</v>
          </cell>
          <cell r="F1066">
            <v>-6.7650971357409703E-2</v>
          </cell>
          <cell r="H1066">
            <v>6.7650971357409703E-2</v>
          </cell>
          <cell r="I1066">
            <v>-6.7650971357409703E-2</v>
          </cell>
          <cell r="J1066">
            <v>6.0134196762141955E-2</v>
          </cell>
          <cell r="K1066">
            <v>-6.0134196762141955E-2</v>
          </cell>
        </row>
        <row r="1067">
          <cell r="A1067" t="str">
            <v>Purchase - fpl non staple</v>
          </cell>
          <cell r="C1067">
            <v>0.26622091064757164</v>
          </cell>
          <cell r="D1067">
            <v>0.22052620428452788</v>
          </cell>
          <cell r="E1067">
            <v>0.28783272384806979</v>
          </cell>
          <cell r="F1067">
            <v>0.19891439108402972</v>
          </cell>
          <cell r="H1067">
            <v>0.30209775887297641</v>
          </cell>
          <cell r="I1067">
            <v>0.18464935605912314</v>
          </cell>
          <cell r="J1067">
            <v>0.37946879601494388</v>
          </cell>
          <cell r="K1067">
            <v>0.1072783189171555</v>
          </cell>
        </row>
        <row r="1068">
          <cell r="A1068" t="str">
            <v>Purchase - staple</v>
          </cell>
          <cell r="C1068">
            <v>0.42487156288916561</v>
          </cell>
          <cell r="E1068">
            <v>0.41895699097135741</v>
          </cell>
          <cell r="H1068">
            <v>0.41304241905354921</v>
          </cell>
          <cell r="J1068">
            <v>0.37766361145703609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10" activePane="bottomRight" state="frozen"/>
      <selection pane="topRight" activeCell="B1" sqref="B1"/>
      <selection pane="bottomLeft" activeCell="A3" sqref="A3"/>
      <selection pane="bottomRight" activeCell="L131" sqref="L131:M1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1" t="str">
        <f>Poor!Z1</f>
        <v>Apr-Jun</v>
      </c>
      <c r="AA1" s="252"/>
      <c r="AB1" s="251" t="str">
        <f>Poor!AB1</f>
        <v>Jul-Sep</v>
      </c>
      <c r="AC1" s="252"/>
      <c r="AD1" s="251" t="str">
        <f>Poor!AD1</f>
        <v>Oct-Dec</v>
      </c>
      <c r="AE1" s="252"/>
      <c r="AF1" s="251" t="str">
        <f>Poor!AF1</f>
        <v>Jan-Mar</v>
      </c>
      <c r="AG1" s="252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1.4080012453300126E-2</v>
      </c>
      <c r="C6" s="216">
        <f>IF([1]Summ!D1044="",0,[1]Summ!D1044)</f>
        <v>0</v>
      </c>
      <c r="D6" s="24">
        <f t="shared" ref="D6:D28" si="0">(B6+C6)</f>
        <v>1.4080012453300126E-2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1.4080012453300126E-2</v>
      </c>
      <c r="J6" s="24">
        <f t="shared" ref="J6:J13" si="3">IF(I$32&lt;=1+I$131,I6,B6*H6+J$33*(I6-B6*H6))</f>
        <v>1.4080012453300126E-2</v>
      </c>
      <c r="K6" s="22">
        <f t="shared" ref="K6:K31" si="4">B6</f>
        <v>1.4080012453300126E-2</v>
      </c>
      <c r="L6" s="22">
        <f t="shared" ref="L6:L29" si="5">IF(K6="","",K6*H6)</f>
        <v>1.4080012453300126E-2</v>
      </c>
      <c r="M6" s="177">
        <f t="shared" ref="M6:M31" si="6">J6</f>
        <v>1.4080012453300126E-2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5.6320049813200504E-2</v>
      </c>
      <c r="Z6" s="156">
        <f>Poor!Z6</f>
        <v>0.17</v>
      </c>
      <c r="AA6" s="121">
        <f>$M6*Z6*4</f>
        <v>9.5744084682440871E-3</v>
      </c>
      <c r="AB6" s="156">
        <f>Poor!AB6</f>
        <v>0.17</v>
      </c>
      <c r="AC6" s="121">
        <f t="shared" ref="AC6:AC29" si="7">$M6*AB6*4</f>
        <v>9.5744084682440871E-3</v>
      </c>
      <c r="AD6" s="156">
        <f>Poor!AD6</f>
        <v>0.33</v>
      </c>
      <c r="AE6" s="121">
        <f t="shared" ref="AE6:AE29" si="8">$M6*AD6*4</f>
        <v>1.8585616438356167E-2</v>
      </c>
      <c r="AF6" s="122">
        <f>1-SUM(Z6,AB6,AD6)</f>
        <v>0.32999999999999996</v>
      </c>
      <c r="AG6" s="121">
        <f>$M6*AF6*4</f>
        <v>1.8585616438356163E-2</v>
      </c>
      <c r="AH6" s="123">
        <f>SUM(Z6,AB6,AD6,AF6)</f>
        <v>1</v>
      </c>
      <c r="AI6" s="184">
        <f>SUM(AA6,AC6,AE6,AG6)/4</f>
        <v>1.4080012453300126E-2</v>
      </c>
      <c r="AJ6" s="120">
        <f>(AA6+AC6)/2</f>
        <v>9.5744084682440871E-3</v>
      </c>
      <c r="AK6" s="119">
        <f>(AE6+AG6)/2</f>
        <v>1.8585616438356163E-2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6">
        <f>IF([1]Summ!C1045="",0,[1]Summ!C1045)</f>
        <v>2.3466687422166875E-3</v>
      </c>
      <c r="C7" s="216">
        <f>IF([1]Summ!D1045="",0,[1]Summ!D1045)</f>
        <v>0</v>
      </c>
      <c r="D7" s="24">
        <f t="shared" si="0"/>
        <v>2.3466687422166875E-3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2.3466687422166875E-3</v>
      </c>
      <c r="J7" s="24">
        <f t="shared" si="3"/>
        <v>2.3466687422166875E-3</v>
      </c>
      <c r="K7" s="22">
        <f t="shared" si="4"/>
        <v>2.3466687422166875E-3</v>
      </c>
      <c r="L7" s="22">
        <f t="shared" si="5"/>
        <v>2.3466687422166875E-3</v>
      </c>
      <c r="M7" s="177">
        <f t="shared" si="6"/>
        <v>2.3466687422166875E-3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2141.4760993113323</v>
      </c>
      <c r="S7" s="226">
        <f>IF($B$81=0,0,(SUMIF($N$6:$N$28,$U7,L$6:L$28)+SUMIF($N$91:$N$118,$U7,L$91:L$118))*$B$83*$H$84*Poor!$B$81/$B$81)</f>
        <v>2141.4760993113323</v>
      </c>
      <c r="T7" s="226">
        <f>IF($B$81=0,0,(SUMIF($N$6:$N$28,$U7,M$6:M$28)+SUMIF($N$91:$N$118,$U7,M$91:M$118))*$B$83*$H$84*Poor!$B$81/$B$81)</f>
        <v>2226.0064860516636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9.3866749688667501E-3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9.3866749688667501E-3</v>
      </c>
      <c r="AH7" s="123">
        <f t="shared" ref="AH7:AH30" si="12">SUM(Z7,AB7,AD7,AF7)</f>
        <v>1</v>
      </c>
      <c r="AI7" s="184">
        <f t="shared" ref="AI7:AI30" si="13">SUM(AA7,AC7,AE7,AG7)/4</f>
        <v>2.3466687422166875E-3</v>
      </c>
      <c r="AJ7" s="120">
        <f t="shared" ref="AJ7:AJ31" si="14">(AA7+AC7)/2</f>
        <v>0</v>
      </c>
      <c r="AK7" s="119">
        <f t="shared" ref="AK7:AK31" si="15">(AE7+AG7)/2</f>
        <v>4.693337484433375E-3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6">
        <f>IF([1]Summ!C1046="",0,[1]Summ!C1046)</f>
        <v>5.906425124533001E-3</v>
      </c>
      <c r="C8" s="216">
        <f>IF([1]Summ!D1046="",0,[1]Summ!D1046)</f>
        <v>0</v>
      </c>
      <c r="D8" s="24">
        <f t="shared" si="0"/>
        <v>5.906425124533001E-3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5.906425124533001E-3</v>
      </c>
      <c r="J8" s="24">
        <f t="shared" si="3"/>
        <v>5.906425124533001E-3</v>
      </c>
      <c r="K8" s="22">
        <f t="shared" si="4"/>
        <v>5.906425124533001E-3</v>
      </c>
      <c r="L8" s="22">
        <f t="shared" si="5"/>
        <v>5.906425124533001E-3</v>
      </c>
      <c r="M8" s="228">
        <f t="shared" si="6"/>
        <v>5.906425124533001E-3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2.3625700498132004E-2</v>
      </c>
      <c r="Z8" s="125">
        <f>IF($Y8=0,0,AA8/$Y8)</f>
        <v>0.24674380946107596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5.8294953420955304E-3</v>
      </c>
      <c r="AB8" s="125">
        <f>IF($Y8=0,0,AC8/$Y8)</f>
        <v>0.7012412883064304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1.656731665445196E-2</v>
      </c>
      <c r="AD8" s="125">
        <f>IF($Y8=0,0,AE8/$Y8)</f>
        <v>5.201490223249372E-2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1.2288885015845144E-3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5.906425124533001E-3</v>
      </c>
      <c r="AJ8" s="120">
        <f t="shared" si="14"/>
        <v>1.1198405998273745E-2</v>
      </c>
      <c r="AK8" s="119">
        <f t="shared" si="15"/>
        <v>6.144442507922572E-4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6">
        <f>IF([1]Summ!C1047="",0,[1]Summ!C1047)</f>
        <v>4.2500000000000003E-2</v>
      </c>
      <c r="C9" s="216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8">
        <f t="shared" si="6"/>
        <v>4.2500000000000003E-2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151.45508615079123</v>
      </c>
      <c r="S9" s="226">
        <f>IF($B$81=0,0,(SUMIF($N$6:$N$28,$U9,L$6:L$28)+SUMIF($N$91:$N$118,$U9,L$91:L$118))*$B$83*$H$84*Poor!$B$81/$B$81)</f>
        <v>151.45508615079123</v>
      </c>
      <c r="T9" s="226">
        <f>IF($B$81=0,0,(SUMIF($N$6:$N$28,$U9,M$6:M$28)+SUMIF($N$91:$N$118,$U9,M$91:M$118))*$B$83*$H$84*Poor!$B$81/$B$81)</f>
        <v>151.45508615079123</v>
      </c>
      <c r="U9" s="227">
        <v>3</v>
      </c>
      <c r="V9" s="56"/>
      <c r="W9" s="115"/>
      <c r="X9" s="118">
        <f>Poor!X9</f>
        <v>1</v>
      </c>
      <c r="Y9" s="184">
        <f t="shared" si="9"/>
        <v>0.17</v>
      </c>
      <c r="Z9" s="125">
        <f>IF($Y9=0,0,AA9/$Y9)</f>
        <v>0.24674380946107594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4.1946447608382911E-2</v>
      </c>
      <c r="AB9" s="125">
        <f>IF($Y9=0,0,AC9/$Y9)</f>
        <v>0.7012412883064304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0.11921101901209318</v>
      </c>
      <c r="AD9" s="125">
        <f>IF($Y9=0,0,AE9/$Y9)</f>
        <v>5.2014902232493596E-2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8.8425333795239119E-3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4.2499999999999996E-2</v>
      </c>
      <c r="AJ9" s="120">
        <f t="shared" si="14"/>
        <v>8.0578733310238043E-2</v>
      </c>
      <c r="AK9" s="119">
        <f t="shared" si="15"/>
        <v>4.421266689761956E-3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6">
        <f>IF([1]Summ!C1048="",0,[1]Summ!C1048)</f>
        <v>8.8718578767123274E-2</v>
      </c>
      <c r="C10" s="216">
        <f>IF([1]Summ!D1048="",0,[1]Summ!D1048)</f>
        <v>0</v>
      </c>
      <c r="D10" s="24">
        <f t="shared" si="0"/>
        <v>8.8718578767123274E-2</v>
      </c>
      <c r="E10" s="75">
        <f>Poor!E10</f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8">
        <f t="shared" si="6"/>
        <v>8.8718578767123274E-2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0.3548743150684931</v>
      </c>
      <c r="Z10" s="125">
        <f>IF($Y10=0,0,AA10/$Y10)</f>
        <v>0.24674380946107596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8.75630403798901E-2</v>
      </c>
      <c r="AB10" s="125">
        <f>IF($Y10=0,0,AC10/$Y10)</f>
        <v>0.7012412883064304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0.24885252188549217</v>
      </c>
      <c r="AD10" s="125">
        <f>IF($Y10=0,0,AE10/$Y10)</f>
        <v>5.2014902232493665E-2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1.8458752803110823E-2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8.8718578767123274E-2</v>
      </c>
      <c r="AJ10" s="120">
        <f t="shared" si="14"/>
        <v>0.16820778113269114</v>
      </c>
      <c r="AK10" s="119">
        <f t="shared" si="15"/>
        <v>9.2293764015554114E-3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6">
        <f>IF([1]Summ!C1049="",0,[1]Summ!C1049)</f>
        <v>0</v>
      </c>
      <c r="C11" s="216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6">
        <f>IF([1]Summ!C1050="",0,[1]Summ!C1050)</f>
        <v>4.4188206724782075E-2</v>
      </c>
      <c r="C12" s="216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8">
        <f t="shared" si="6"/>
        <v>4.4188206724782075E-2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>
        <v>1</v>
      </c>
      <c r="Y12" s="184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4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6">
        <f>IF([1]Summ!C1051="",0,[1]Summ!C1051)</f>
        <v>4.9858374844333753E-2</v>
      </c>
      <c r="C13" s="216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9">
        <f t="shared" si="6"/>
        <v>6.2322968555417191E-2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6">
        <f>IF([1]Summ!C1054="",0,[1]Summ!C1054)</f>
        <v>2.5988480697384807E-2</v>
      </c>
      <c r="C16" s="216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30">
        <f t="shared" ref="M16:M25" si="23">J16</f>
        <v>2.5988480697384807E-2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6">
        <f>IF([1]Summ!C1055="",0,[1]Summ!C1055)</f>
        <v>3.3018953144458282E-2</v>
      </c>
      <c r="C17" s="216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30">
        <f t="shared" si="23"/>
        <v>3.3018953144458282E-2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6">
        <f>IF([1]Summ!C1056="",0,[1]Summ!C1056)</f>
        <v>6.1099003735990039E-3</v>
      </c>
      <c r="C18" s="216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30">
        <f t="shared" si="23"/>
        <v>6.1099003735990039E-3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807.33808994213837</v>
      </c>
      <c r="S18" s="226">
        <f>IF($B$81=0,0,(SUMIF($N$6:$N$28,$U18,L$6:L$28)+SUMIF($N$91:$N$118,$U18,L$91:L$118))*$B$83*$H$84*Poor!$B$81/$B$81)</f>
        <v>807.33808994213837</v>
      </c>
      <c r="T18" s="226">
        <f>IF($B$81=0,0,(SUMIF($N$6:$N$28,$U18,M$6:M$28)+SUMIF($N$91:$N$118,$U18,M$91:M$118))*$B$83*$H$84*Poor!$B$81/$B$81)</f>
        <v>807.33808994213837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6">
        <f>IF([1]Summ!C1057="",0,[1]Summ!C1057)</f>
        <v>2.5393057285180574E-2</v>
      </c>
      <c r="C19" s="216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30">
        <f t="shared" si="23"/>
        <v>2.5393057285180574E-2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22020</v>
      </c>
      <c r="S20" s="226">
        <f>IF($B$81=0,0,(SUMIF($N$6:$N$28,$U20,L$6:L$28)+SUMIF($N$91:$N$118,$U20,L$91:L$118))*$B$83*$H$84*Poor!$B$81/$B$81)</f>
        <v>22020</v>
      </c>
      <c r="T20" s="226">
        <f>IF($B$81=0,0,(SUMIF($N$6:$N$28,$U20,M$6:M$28)+SUMIF($N$91:$N$118,$U20,M$91:M$118))*$B$83*$H$84*Poor!$B$81/$B$81)</f>
        <v>22020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>
        <v>7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>
        <v>13</v>
      </c>
      <c r="O23" s="2"/>
      <c r="P23" s="22"/>
      <c r="Q23" s="171" t="s">
        <v>100</v>
      </c>
      <c r="R23" s="179">
        <f>SUM(R7:R22)</f>
        <v>25120.269275404262</v>
      </c>
      <c r="S23" s="179">
        <f>SUM(S7:S22)</f>
        <v>25120.269275404262</v>
      </c>
      <c r="T23" s="179">
        <f>SUM(T7:T22)</f>
        <v>25204.799662144593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>
        <v>13</v>
      </c>
      <c r="O24" s="2"/>
      <c r="P24" s="22"/>
      <c r="Q24" s="59" t="s">
        <v>137</v>
      </c>
      <c r="R24" s="41">
        <f>IF($B$81=0,0,($B$124*$H$124)+1-($D$29*$H$29)-($D$28*$H$28))*$I$83*Poor!$B$81/$B$81</f>
        <v>17059.8252222761</v>
      </c>
      <c r="S24" s="41">
        <f>IF($B$81=0,0,($B$124*($H$124)+1-($D$29*$H$29)-($D$28*$H$28))*$I$83*Poor!$B$81/$B$81)</f>
        <v>17059.8252222761</v>
      </c>
      <c r="T24" s="41">
        <f>IF($B$81=0,0,($B$124*($H$124)+1-($D$29*$H$29)-($D$28*$H$28))*$I$83*Poor!$B$81/$B$81)</f>
        <v>17059.8252222761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31038.491888942768</v>
      </c>
      <c r="S25" s="41">
        <f>IF($B$81=0,0,($B$124*$H$124)+($B$125*$H$125*$H$84)+1-($D$29*$H$29)-($D$28*$H$28))*$I$83*Poor!$B$81/$B$81</f>
        <v>31038.491888942768</v>
      </c>
      <c r="T25" s="41">
        <f>IF($B$81=0,0,($B$124*$H$124)+($B$125*$H$125*$H$84)+1-($D$29*$H$29)-($D$28*$H$28))*$I$83*Poor!$B$81/$B$81</f>
        <v>31038.491888942768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0.11904761904761904</v>
      </c>
      <c r="C26" s="216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58782.491888942779</v>
      </c>
      <c r="S26" s="41">
        <f>IF($B$81=0,0,($B$124*$H$124)+($B$125*$H$125*$H$84)+($B$126*$H$126*$H$84)+1-($D$29*$H$29)-($D$28*$H$28))*$I$83*Poor!$B$81/$B$81</f>
        <v>58782.491888942779</v>
      </c>
      <c r="T26" s="41">
        <f>IF($B$81=0,0,($B$124*$H$124)+($B$125*$H$125*$H$84)+($B$126*$H$126*$H$84)+1-($D$29*$H$29)-($D$28*$H$28))*$I$83*Poor!$B$81/$B$81</f>
        <v>58782.491888942779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61582.491888942779</v>
      </c>
      <c r="S27" s="41">
        <f>IF($B$81=0,0,($B$124*$H$124)+($B$125*$H$125*$H$84)+($B$126*$H$126*$H$84)+($B$127*$H$127*$H$84)+1-($D$29*$H$29)-($D$28*$H$28))*$I$83*Poor!$B$81/$B$81</f>
        <v>61582.491888942779</v>
      </c>
      <c r="T27" s="41">
        <f>IF($B$81=0,0,($B$124*$H$124)+($B$125*$H$125*$H$84)+($B$126*$H$126*$H$84)+($B$127*$H$127*$H$84)+1-($D$29*$H$29)-($D$28*$H$28))*$I$83*Poor!$B$81/$B$81</f>
        <v>61582.491888942779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6.7650971357409703E-2</v>
      </c>
      <c r="C28" s="216">
        <f>IF([1]Summ!D1066="",0,[1]Summ!D1066)</f>
        <v>-6.7650971357409703E-2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0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0.26622091064757164</v>
      </c>
      <c r="C29" s="216">
        <f>IF([1]Summ!D1067="",0,[1]Summ!D1067)</f>
        <v>0.22052620428452788</v>
      </c>
      <c r="D29" s="24">
        <f>(B29+C29)</f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0.48674711493209954</v>
      </c>
      <c r="K29" s="22">
        <f t="shared" si="4"/>
        <v>0.26622091064757164</v>
      </c>
      <c r="L29" s="22">
        <f t="shared" si="5"/>
        <v>0.26622091064757164</v>
      </c>
      <c r="M29" s="228">
        <f t="shared" si="6"/>
        <v>0.48674711493209954</v>
      </c>
      <c r="N29" s="233"/>
      <c r="P29" s="22"/>
      <c r="V29" s="56"/>
      <c r="W29" s="110"/>
      <c r="X29" s="118"/>
      <c r="Y29" s="184">
        <f t="shared" si="9"/>
        <v>1.9469884597283982</v>
      </c>
      <c r="Z29" s="156">
        <f>Poor!Z29</f>
        <v>0.25</v>
      </c>
      <c r="AA29" s="121">
        <f t="shared" si="16"/>
        <v>0.48674711493209954</v>
      </c>
      <c r="AB29" s="156">
        <f>Poor!AB29</f>
        <v>0.25</v>
      </c>
      <c r="AC29" s="121">
        <f t="shared" si="7"/>
        <v>0.48674711493209954</v>
      </c>
      <c r="AD29" s="156">
        <f>Poor!AD29</f>
        <v>0.25</v>
      </c>
      <c r="AE29" s="121">
        <f t="shared" si="8"/>
        <v>0.48674711493209954</v>
      </c>
      <c r="AF29" s="122">
        <f t="shared" si="10"/>
        <v>0.25</v>
      </c>
      <c r="AG29" s="121">
        <f t="shared" si="11"/>
        <v>0.48674711493209954</v>
      </c>
      <c r="AH29" s="123">
        <f t="shared" si="12"/>
        <v>1</v>
      </c>
      <c r="AI29" s="184">
        <f t="shared" si="13"/>
        <v>0.48674711493209954</v>
      </c>
      <c r="AJ29" s="120">
        <f t="shared" si="14"/>
        <v>0.48674711493209954</v>
      </c>
      <c r="AK29" s="119">
        <f t="shared" si="15"/>
        <v>0.48674711493209954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0.42487156288916561</v>
      </c>
      <c r="C30" s="103"/>
      <c r="D30" s="24">
        <f>(D119-B124)</f>
        <v>1.244665170335407</v>
      </c>
      <c r="E30" s="75">
        <f>Poor!E30</f>
        <v>1</v>
      </c>
      <c r="H30" s="96">
        <f>(E30*F$7/F$9)</f>
        <v>1</v>
      </c>
      <c r="I30" s="29">
        <f>IF(E30&gt;=1,I119-I124,MIN(I119-I124,B30*H30))</f>
        <v>1.244665170335407</v>
      </c>
      <c r="J30" s="235">
        <f>IF(I$32&lt;=$B$32,I30,$B$32-SUM(J6:J29))</f>
        <v>0.29267289129455043</v>
      </c>
      <c r="K30" s="22">
        <f t="shared" si="4"/>
        <v>0.42487156288916561</v>
      </c>
      <c r="L30" s="22">
        <f>IF(L124=L119,0,IF(K30="",0,(L119-L124)/(B119-B124)*K30))</f>
        <v>0.42487156288916561</v>
      </c>
      <c r="M30" s="175">
        <f t="shared" si="6"/>
        <v>0.29267289129455043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1.1706915651782017</v>
      </c>
      <c r="Z30" s="122">
        <f>IF($Y30=0,0,AA30/($Y$30))</f>
        <v>-1.7103882103372021</v>
      </c>
      <c r="AA30" s="188">
        <f>IF(AA79*4/$I$83+SUM(AA6:AA29)&lt;1,AA79*4/$I$83,1-SUM(AA6:AA29))</f>
        <v>-2.0023370510220024</v>
      </c>
      <c r="AB30" s="122">
        <f>IF($Y30=0,0,AC30/($Y$30))</f>
        <v>-1.7103882103372021</v>
      </c>
      <c r="AC30" s="188">
        <f>IF(AC79*4/$I$83+SUM(AC6:AC29)&lt;1,AC79*4/$I$83,1-SUM(AC6:AC29))</f>
        <v>-2.0023370510220024</v>
      </c>
      <c r="AD30" s="122">
        <f>IF($Y30=0,0,AE30/($Y$30))</f>
        <v>-1.7103882103372021</v>
      </c>
      <c r="AE30" s="188">
        <f>IF(AE79*4/$I$83+SUM(AE6:AE29)&lt;1,AE79*4/$I$83,1-SUM(AE6:AE29))</f>
        <v>-2.0023370510220024</v>
      </c>
      <c r="AF30" s="122">
        <f>IF($Y30=0,0,AG30/($Y$30))</f>
        <v>-1.7103882103372021</v>
      </c>
      <c r="AG30" s="188">
        <f>IF(AG79*4/$I$83+SUM(AG6:AG29)&lt;1,AG79*4/$I$83,1-SUM(AG6:AG29))</f>
        <v>-2.0023370510220024</v>
      </c>
      <c r="AH30" s="123">
        <f t="shared" si="12"/>
        <v>-6.8415528413488085</v>
      </c>
      <c r="AI30" s="184">
        <f t="shared" si="13"/>
        <v>-2.0023370510220024</v>
      </c>
      <c r="AJ30" s="120">
        <f t="shared" si="14"/>
        <v>-2.0023370510220024</v>
      </c>
      <c r="AK30" s="119">
        <f t="shared" si="15"/>
        <v>-2.0023370510220024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-0.24904087714226408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5918.2226135385063</v>
      </c>
      <c r="S31" s="238">
        <f t="shared" si="24"/>
        <v>5918.2226135385063</v>
      </c>
      <c r="T31" s="238">
        <f t="shared" si="24"/>
        <v>5833.6922267981754</v>
      </c>
      <c r="U31" s="246">
        <f>T31/$B$81</f>
        <v>729.21152834977192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2.0023370510220024</v>
      </c>
      <c r="AB31" s="131"/>
      <c r="AC31" s="133">
        <f>1-AC32+IF($Y32&lt;0,$Y32/4,0)</f>
        <v>2.0023370510220024</v>
      </c>
      <c r="AD31" s="134"/>
      <c r="AE31" s="133">
        <f>1-AE32+IF($Y32&lt;0,$Y32/4,0)</f>
        <v>2.2310021318972924</v>
      </c>
      <c r="AF31" s="134"/>
      <c r="AG31" s="133">
        <f>1-AG32+IF($Y32&lt;0,$Y32/4,0)</f>
        <v>2.3102415927583486</v>
      </c>
      <c r="AH31" s="123"/>
      <c r="AI31" s="183">
        <f>SUM(AA31,AC31,AE31,AG31)/4</f>
        <v>2.1364794566749117</v>
      </c>
      <c r="AJ31" s="135">
        <f t="shared" si="14"/>
        <v>2.0023370510220024</v>
      </c>
      <c r="AK31" s="136">
        <f t="shared" si="15"/>
        <v>2.2706218623278205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1.2490408771422641</v>
      </c>
      <c r="C32" s="77">
        <f>SUM(C6:C31)</f>
        <v>0.13219867159461507</v>
      </c>
      <c r="D32" s="24">
        <f>SUM(D6:D30)</f>
        <v>2.2010331561831205</v>
      </c>
      <c r="E32" s="2"/>
      <c r="F32" s="2"/>
      <c r="H32" s="17"/>
      <c r="I32" s="22">
        <f>SUM(I6:I30)</f>
        <v>2.2010331561831205</v>
      </c>
      <c r="J32" s="17"/>
      <c r="L32" s="22">
        <f>SUM(L6:L30)</f>
        <v>1.2490408771422641</v>
      </c>
      <c r="M32" s="23"/>
      <c r="N32" s="56"/>
      <c r="O32" s="2"/>
      <c r="P32" s="22"/>
      <c r="Q32" s="56" t="s">
        <v>143</v>
      </c>
      <c r="R32" s="238">
        <f t="shared" si="24"/>
        <v>33662.222613538514</v>
      </c>
      <c r="S32" s="238">
        <f t="shared" si="24"/>
        <v>33662.222613538514</v>
      </c>
      <c r="T32" s="238">
        <f t="shared" si="24"/>
        <v>33577.692226798186</v>
      </c>
      <c r="U32" s="56"/>
      <c r="V32" s="56"/>
      <c r="W32" s="110"/>
      <c r="X32" s="118"/>
      <c r="Y32" s="115">
        <f>SUM(Y6:Y31)</f>
        <v>4.6341219425665656</v>
      </c>
      <c r="Z32" s="137"/>
      <c r="AA32" s="138">
        <f>SUM(AA6:AA30)</f>
        <v>-1.0023370510220024</v>
      </c>
      <c r="AB32" s="137"/>
      <c r="AC32" s="139">
        <f>SUM(AC6:AC30)</f>
        <v>-1.0023370510220024</v>
      </c>
      <c r="AD32" s="137"/>
      <c r="AE32" s="139">
        <f>SUM(AE6:AE30)</f>
        <v>-1.2310021318972924</v>
      </c>
      <c r="AF32" s="137"/>
      <c r="AG32" s="139">
        <f>SUM(AG6:AG30)</f>
        <v>-1.3102415927583486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0.17210077187900114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36462.222613538514</v>
      </c>
      <c r="S33" s="238">
        <f t="shared" si="24"/>
        <v>36462.222613538514</v>
      </c>
      <c r="T33" s="238">
        <f t="shared" si="24"/>
        <v>36377.692226798186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7522.5977897823977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0.86021851131376603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0.24674380946107596</v>
      </c>
      <c r="AA39" s="147">
        <f t="shared" ref="AA39:AA64" si="40">$J39*Z39</f>
        <v>0</v>
      </c>
      <c r="AB39" s="122">
        <f>AB8</f>
        <v>0.7012412883064304</v>
      </c>
      <c r="AC39" s="147">
        <f t="shared" ref="AC39:AC64" si="41">$J39*AB39</f>
        <v>0</v>
      </c>
      <c r="AD39" s="122">
        <f>AD8</f>
        <v>5.201490223249372E-2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0.24674380946107594</v>
      </c>
      <c r="AA40" s="147">
        <f t="shared" si="40"/>
        <v>0</v>
      </c>
      <c r="AB40" s="122">
        <f>AB9</f>
        <v>0.7012412883064304</v>
      </c>
      <c r="AC40" s="147">
        <f t="shared" si="41"/>
        <v>0</v>
      </c>
      <c r="AD40" s="122">
        <f>AD9</f>
        <v>5.2014902232493596E-2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7">
        <f>IF([1]Summ!C1090="",0,[1]Summ!C1090)</f>
        <v>22020</v>
      </c>
      <c r="C55" s="217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22020</v>
      </c>
      <c r="J55" s="38">
        <f t="shared" si="32"/>
        <v>22020</v>
      </c>
      <c r="K55" s="40">
        <f t="shared" si="33"/>
        <v>1</v>
      </c>
      <c r="L55" s="22">
        <f t="shared" si="34"/>
        <v>1</v>
      </c>
      <c r="M55" s="24">
        <f t="shared" si="35"/>
        <v>1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22020</v>
      </c>
      <c r="J65" s="39">
        <f>SUM(J37:J64)</f>
        <v>22020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13579.128949616812</v>
      </c>
      <c r="J70" s="51">
        <f t="shared" ref="J70:J77" si="44">J124*I$83</f>
        <v>13579.128949616812</v>
      </c>
      <c r="K70" s="40">
        <f>B70/B$76</f>
        <v>0.61667252268922845</v>
      </c>
      <c r="L70" s="22">
        <f t="shared" ref="L70:L75" si="45">(L124*G$37*F$9/F$7)/B$130</f>
        <v>0.61667252268922845</v>
      </c>
      <c r="M70" s="24">
        <f>J70/B$76</f>
        <v>0.61667252268922856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3394.782237404203</v>
      </c>
      <c r="AB70" s="156">
        <f>Poor!AB70</f>
        <v>0.25</v>
      </c>
      <c r="AC70" s="147">
        <f>$J70*AB70</f>
        <v>3394.782237404203</v>
      </c>
      <c r="AD70" s="156">
        <f>Poor!AD70</f>
        <v>0.25</v>
      </c>
      <c r="AE70" s="147">
        <f>$J70*AD70</f>
        <v>3394.782237404203</v>
      </c>
      <c r="AF70" s="156">
        <f>Poor!AF70</f>
        <v>0.25</v>
      </c>
      <c r="AG70" s="147">
        <f>$J70*AF70</f>
        <v>3394.782237404203</v>
      </c>
      <c r="AH70" s="155">
        <f>SUM(Z70,AB70,AD70,AF70)</f>
        <v>1</v>
      </c>
      <c r="AI70" s="147">
        <f>SUM(AA70,AC70,AE70,AG70)</f>
        <v>13579.128949616812</v>
      </c>
      <c r="AJ70" s="148">
        <f>(AA70+AC70)</f>
        <v>6789.564474808406</v>
      </c>
      <c r="AK70" s="147">
        <f>(AE70+AG70)</f>
        <v>6789.564474808406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8440.871050383188</v>
      </c>
      <c r="J71" s="51">
        <f t="shared" si="44"/>
        <v>8440.871050383188</v>
      </c>
      <c r="K71" s="40">
        <f t="shared" ref="K71:K72" si="47">B71/B$76</f>
        <v>0.63481683318195581</v>
      </c>
      <c r="L71" s="22">
        <f t="shared" si="45"/>
        <v>0.38332747731077149</v>
      </c>
      <c r="M71" s="24">
        <f t="shared" ref="M71:M72" si="48">J71/B$76</f>
        <v>0.38332747731077149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252</v>
      </c>
      <c r="AB73" s="156">
        <f>Poor!AB73</f>
        <v>0.09</v>
      </c>
      <c r="AC73" s="147">
        <f>$H$73*$B$73*AB73</f>
        <v>252</v>
      </c>
      <c r="AD73" s="156">
        <f>Poor!AD73</f>
        <v>0.23</v>
      </c>
      <c r="AE73" s="147">
        <f>$H$73*$B$73*AD73</f>
        <v>644</v>
      </c>
      <c r="AF73" s="156">
        <f>Poor!AF73</f>
        <v>0.59</v>
      </c>
      <c r="AG73" s="147">
        <f>$H$73*$B$73*AF73</f>
        <v>1652</v>
      </c>
      <c r="AH73" s="155">
        <f>SUM(Z73,AB73,AD73,AF73)</f>
        <v>1</v>
      </c>
      <c r="AI73" s="147">
        <f>SUM(AA73,AC73,AE73,AG73)</f>
        <v>2800</v>
      </c>
      <c r="AJ73" s="148">
        <f>(AA73+AC73)</f>
        <v>504</v>
      </c>
      <c r="AK73" s="147">
        <f>(AE73+AG73)</f>
        <v>2296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2881.3259668508285</v>
      </c>
      <c r="C74" s="39"/>
      <c r="D74" s="38"/>
      <c r="E74" s="32"/>
      <c r="F74" s="32"/>
      <c r="G74" s="32"/>
      <c r="H74" s="31"/>
      <c r="I74" s="39">
        <f>I128*I$83</f>
        <v>8440.871050383188</v>
      </c>
      <c r="J74" s="51">
        <f t="shared" si="44"/>
        <v>1984.8021734989177</v>
      </c>
      <c r="K74" s="40">
        <f>B74/B$76</f>
        <v>0.13085040721393409</v>
      </c>
      <c r="L74" s="22">
        <f t="shared" si="45"/>
        <v>0.13085040721393409</v>
      </c>
      <c r="M74" s="24">
        <f>J74/B$76</f>
        <v>9.0136338487689274E-2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-3394.782237404203</v>
      </c>
      <c r="AB74" s="156"/>
      <c r="AC74" s="147">
        <f>AC30*$I$83/4</f>
        <v>-3394.782237404203</v>
      </c>
      <c r="AD74" s="156"/>
      <c r="AE74" s="147">
        <f>AE30*$I$83/4</f>
        <v>-3394.782237404203</v>
      </c>
      <c r="AF74" s="156"/>
      <c r="AG74" s="147">
        <f>AG30*$I$83/4</f>
        <v>-3394.782237404203</v>
      </c>
      <c r="AH74" s="155"/>
      <c r="AI74" s="147">
        <f>SUM(AA74,AC74,AE74,AG74)</f>
        <v>-13579.128949616812</v>
      </c>
      <c r="AJ74" s="148">
        <f>(AA74+AC74)</f>
        <v>-6789.564474808406</v>
      </c>
      <c r="AK74" s="147">
        <f>(AE74+AG74)</f>
        <v>-6789.564474808406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22020</v>
      </c>
      <c r="J76" s="51">
        <f t="shared" si="44"/>
        <v>22020</v>
      </c>
      <c r="K76" s="40">
        <f>SUM(K70:K75)</f>
        <v>2.7694423970542377</v>
      </c>
      <c r="L76" s="22">
        <f>SUM(L70:L75)</f>
        <v>1.130850407213934</v>
      </c>
      <c r="M76" s="24">
        <f>SUM(M70:M75)</f>
        <v>1.0901363384876892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13978.666666666664</v>
      </c>
      <c r="J77" s="100">
        <f t="shared" si="44"/>
        <v>7522.5977897823977</v>
      </c>
      <c r="K77" s="40"/>
      <c r="L77" s="22">
        <f>-(L131*G$37*F$9/F$7)/B$130</f>
        <v>-0.6348168331819557</v>
      </c>
      <c r="M77" s="24">
        <f>-J77/B$76</f>
        <v>-0.34162569435887363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3394.782237404203</v>
      </c>
      <c r="AB77" s="112"/>
      <c r="AC77" s="111">
        <f>AC31*$I$83/4</f>
        <v>3394.782237404203</v>
      </c>
      <c r="AD77" s="112"/>
      <c r="AE77" s="111">
        <f>AE31*$I$83/4</f>
        <v>3782.4632996278774</v>
      </c>
      <c r="AF77" s="112"/>
      <c r="AG77" s="111">
        <f>AG31*$I$83/4</f>
        <v>3916.8066730850583</v>
      </c>
      <c r="AH77" s="110"/>
      <c r="AI77" s="154">
        <f>SUM(AA77,AC77,AE77,AG77)</f>
        <v>14488.834447521342</v>
      </c>
      <c r="AJ77" s="153">
        <f>SUM(AA77,AC77)</f>
        <v>6789.564474808406</v>
      </c>
      <c r="AK77" s="160">
        <f>SUM(AE77,AG77)</f>
        <v>7699.2699727129357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-3394.782237404203</v>
      </c>
      <c r="AB79" s="112"/>
      <c r="AC79" s="112">
        <f>AA79-AA74+AC65-AC70</f>
        <v>-3394.782237404203</v>
      </c>
      <c r="AD79" s="112"/>
      <c r="AE79" s="112">
        <f>AC79-AC74+AE65-AE70</f>
        <v>-3394.782237404203</v>
      </c>
      <c r="AF79" s="112"/>
      <c r="AG79" s="112">
        <f>AE79-AE74+AG65-AG70</f>
        <v>-3394.782237404203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6781.6399555139624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6781.6399555139624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1695.4099888784906</v>
      </c>
      <c r="AB83" s="112"/>
      <c r="AC83" s="165">
        <f>$I$83*AB82/4</f>
        <v>1695.4099888784906</v>
      </c>
      <c r="AD83" s="112"/>
      <c r="AE83" s="165">
        <f>$I$83*AD82/4</f>
        <v>1695.4099888784906</v>
      </c>
      <c r="AF83" s="112"/>
      <c r="AG83" s="165">
        <f>$I$83*AF82/4</f>
        <v>1695.4099888784906</v>
      </c>
      <c r="AH83" s="165">
        <f>SUM(AA83,AC83,AE83,AG83)</f>
        <v>6781.6399555139624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17059.8252222761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17059.8252222761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32">
        <f t="shared" si="49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2">
        <f t="shared" si="49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2">
        <f t="shared" si="49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2">
        <f t="shared" si="49"/>
        <v>0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3.2470022213574095</v>
      </c>
      <c r="C109" s="75">
        <f t="shared" si="51"/>
        <v>0</v>
      </c>
      <c r="D109" s="24">
        <f t="shared" si="59"/>
        <v>3.2470022213574095</v>
      </c>
      <c r="H109" s="24">
        <f t="shared" si="60"/>
        <v>1</v>
      </c>
      <c r="I109" s="22">
        <f t="shared" si="61"/>
        <v>3.2470022213574095</v>
      </c>
      <c r="J109" s="24">
        <f t="shared" si="62"/>
        <v>3.2470022213574095</v>
      </c>
      <c r="K109" s="22">
        <f t="shared" si="63"/>
        <v>3.2470022213574095</v>
      </c>
      <c r="L109" s="22">
        <f t="shared" si="64"/>
        <v>3.2470022213574095</v>
      </c>
      <c r="M109" s="232">
        <f t="shared" si="65"/>
        <v>3.2470022213574095</v>
      </c>
      <c r="N109" s="233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3.2470022213574095</v>
      </c>
      <c r="C119" s="22">
        <f>SUM(C91:C118)</f>
        <v>0</v>
      </c>
      <c r="D119" s="24">
        <f>SUM(D91:D118)</f>
        <v>3.2470022213574095</v>
      </c>
      <c r="E119" s="22"/>
      <c r="F119" s="2"/>
      <c r="G119" s="2"/>
      <c r="H119" s="31"/>
      <c r="I119" s="22">
        <f>SUM(I91:I118)</f>
        <v>3.2470022213574095</v>
      </c>
      <c r="J119" s="24">
        <f>SUM(J91:J118)</f>
        <v>3.2470022213574095</v>
      </c>
      <c r="K119" s="22">
        <f>SUM(K91:K118)</f>
        <v>3.2470022213574095</v>
      </c>
      <c r="L119" s="22">
        <f>SUM(L91:L118)</f>
        <v>3.2470022213574095</v>
      </c>
      <c r="M119" s="57">
        <f t="shared" si="49"/>
        <v>3.2470022213574095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2.0023370510220024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2.0023370510220024</v>
      </c>
      <c r="J124" s="241">
        <f>IF(SUMPRODUCT($B$124:$B124,$H$124:$H124)&lt;J$119,($B124*$H124),J$119)</f>
        <v>2.0023370510220024</v>
      </c>
      <c r="K124" s="29">
        <f>(B124)</f>
        <v>2.0023370510220024</v>
      </c>
      <c r="L124" s="29">
        <f>IF(SUMPRODUCT($B$124:$B124,$H$124:$H124)&lt;L$119,($B124*$H124),L$119)</f>
        <v>2.0023370510220024</v>
      </c>
      <c r="M124" s="244">
        <f t="shared" si="66"/>
        <v>2.0023370510220024</v>
      </c>
      <c r="N124" s="58"/>
      <c r="O124" s="174">
        <f>B124*H124</f>
        <v>2.0023370510220024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2.0612516674968866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1.244665170335407</v>
      </c>
      <c r="J125" s="241">
        <f>IF(SUMPRODUCT($B$124:$B125,$H$124:$H125)&lt;J$119,($B125*$H125),IF(SUMPRODUCT($B$124:$B124,$H$124:$H124)&lt;J$119,J$119-SUMPRODUCT($B$124:$B124,$H$124:$H124),0))</f>
        <v>1.244665170335407</v>
      </c>
      <c r="K125" s="29">
        <f>(B125)</f>
        <v>2.0612516674968866</v>
      </c>
      <c r="L125" s="29">
        <f>IF(SUMPRODUCT($B$124:$B125,$H$124:$H125)&lt;L$119,($B125*$H125),IF(SUMPRODUCT($B$124:$B124,$H$124:$H124)&lt;L$119,L$119-SUMPRODUCT($B$124:$B124,$H$124:$H124),0))</f>
        <v>1.244665170335407</v>
      </c>
      <c r="M125" s="244">
        <f t="shared" si="66"/>
        <v>1.244665170335407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4.0910458505603984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4.0910458505603984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0.41287948318804479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0.41287948318804479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0.41287948318804479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0.42487156288916561</v>
      </c>
      <c r="C128" s="2"/>
      <c r="D128" s="31"/>
      <c r="E128" s="2"/>
      <c r="F128" s="2"/>
      <c r="G128" s="2"/>
      <c r="H128" s="24"/>
      <c r="I128" s="29">
        <f>(I30)</f>
        <v>1.244665170335407</v>
      </c>
      <c r="J128" s="232">
        <f>(J30)</f>
        <v>0.29267289129455043</v>
      </c>
      <c r="K128" s="29">
        <f>(B128)</f>
        <v>0.42487156288916561</v>
      </c>
      <c r="L128" s="29">
        <f>IF(L124=L119,0,(L119-L124)/(B119-B124)*K128)</f>
        <v>0.42487156288916561</v>
      </c>
      <c r="M128" s="244">
        <f t="shared" si="66"/>
        <v>0.29267289129455043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3.2470022213574095</v>
      </c>
      <c r="C130" s="2"/>
      <c r="D130" s="31"/>
      <c r="E130" s="2"/>
      <c r="F130" s="2"/>
      <c r="G130" s="2"/>
      <c r="H130" s="24"/>
      <c r="I130" s="29">
        <f>(I119)</f>
        <v>3.2470022213574095</v>
      </c>
      <c r="J130" s="232">
        <f>(J119)</f>
        <v>3.2470022213574095</v>
      </c>
      <c r="K130" s="29">
        <f>(B130)</f>
        <v>3.2470022213574095</v>
      </c>
      <c r="L130" s="29">
        <f>(L119)</f>
        <v>3.2470022213574095</v>
      </c>
      <c r="M130" s="244">
        <f t="shared" si="66"/>
        <v>3.2470022213574095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2.0612516674968862</v>
      </c>
      <c r="J131" s="241">
        <f>IF(SUMPRODUCT($B124:$B125,$H124:$H125)&gt;(J119-J128),SUMPRODUCT($B124:$B125,$H124:$H125)+J128-J119,0)</f>
        <v>1.1092593884560302</v>
      </c>
      <c r="K131" s="29"/>
      <c r="L131" s="29">
        <f>IF(I131&lt;SUM(L126:L127),0,I131-(SUM(L126:L127)))</f>
        <v>2.0612516674968862</v>
      </c>
      <c r="M131" s="241">
        <f>IF(I131&lt;SUM(M126:M127),0,I131-(SUM(M126:M127)))</f>
        <v>2.0612516674968862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35" priority="81" operator="equal">
      <formula>16</formula>
    </cfRule>
    <cfRule type="cellIs" dxfId="334" priority="82" operator="equal">
      <formula>15</formula>
    </cfRule>
    <cfRule type="cellIs" dxfId="333" priority="83" operator="equal">
      <formula>14</formula>
    </cfRule>
    <cfRule type="cellIs" dxfId="332" priority="84" operator="equal">
      <formula>13</formula>
    </cfRule>
    <cfRule type="cellIs" dxfId="331" priority="85" operator="equal">
      <formula>12</formula>
    </cfRule>
    <cfRule type="cellIs" dxfId="330" priority="86" operator="equal">
      <formula>11</formula>
    </cfRule>
    <cfRule type="cellIs" dxfId="329" priority="87" operator="equal">
      <formula>10</formula>
    </cfRule>
    <cfRule type="cellIs" dxfId="328" priority="88" operator="equal">
      <formula>9</formula>
    </cfRule>
    <cfRule type="cellIs" dxfId="327" priority="89" operator="equal">
      <formula>8</formula>
    </cfRule>
    <cfRule type="cellIs" dxfId="326" priority="90" operator="equal">
      <formula>7</formula>
    </cfRule>
    <cfRule type="cellIs" dxfId="325" priority="91" operator="equal">
      <formula>6</formula>
    </cfRule>
    <cfRule type="cellIs" dxfId="324" priority="92" operator="equal">
      <formula>5</formula>
    </cfRule>
    <cfRule type="cellIs" dxfId="323" priority="93" operator="equal">
      <formula>4</formula>
    </cfRule>
    <cfRule type="cellIs" dxfId="322" priority="94" operator="equal">
      <formula>3</formula>
    </cfRule>
    <cfRule type="cellIs" dxfId="321" priority="95" operator="equal">
      <formula>2</formula>
    </cfRule>
    <cfRule type="cellIs" dxfId="320" priority="96" operator="equal">
      <formula>1</formula>
    </cfRule>
  </conditionalFormatting>
  <conditionalFormatting sqref="N29">
    <cfRule type="cellIs" dxfId="319" priority="65" operator="equal">
      <formula>16</formula>
    </cfRule>
    <cfRule type="cellIs" dxfId="318" priority="66" operator="equal">
      <formula>15</formula>
    </cfRule>
    <cfRule type="cellIs" dxfId="317" priority="67" operator="equal">
      <formula>14</formula>
    </cfRule>
    <cfRule type="cellIs" dxfId="316" priority="68" operator="equal">
      <formula>13</formula>
    </cfRule>
    <cfRule type="cellIs" dxfId="315" priority="69" operator="equal">
      <formula>12</formula>
    </cfRule>
    <cfRule type="cellIs" dxfId="314" priority="70" operator="equal">
      <formula>11</formula>
    </cfRule>
    <cfRule type="cellIs" dxfId="313" priority="71" operator="equal">
      <formula>10</formula>
    </cfRule>
    <cfRule type="cellIs" dxfId="312" priority="72" operator="equal">
      <formula>9</formula>
    </cfRule>
    <cfRule type="cellIs" dxfId="311" priority="73" operator="equal">
      <formula>8</formula>
    </cfRule>
    <cfRule type="cellIs" dxfId="310" priority="74" operator="equal">
      <formula>7</formula>
    </cfRule>
    <cfRule type="cellIs" dxfId="309" priority="75" operator="equal">
      <formula>6</formula>
    </cfRule>
    <cfRule type="cellIs" dxfId="308" priority="76" operator="equal">
      <formula>5</formula>
    </cfRule>
    <cfRule type="cellIs" dxfId="307" priority="77" operator="equal">
      <formula>4</formula>
    </cfRule>
    <cfRule type="cellIs" dxfId="306" priority="78" operator="equal">
      <formula>3</formula>
    </cfRule>
    <cfRule type="cellIs" dxfId="305" priority="79" operator="equal">
      <formula>2</formula>
    </cfRule>
    <cfRule type="cellIs" dxfId="304" priority="80" operator="equal">
      <formula>1</formula>
    </cfRule>
  </conditionalFormatting>
  <conditionalFormatting sqref="N113:N119">
    <cfRule type="cellIs" dxfId="303" priority="49" operator="equal">
      <formula>16</formula>
    </cfRule>
    <cfRule type="cellIs" dxfId="302" priority="50" operator="equal">
      <formula>15</formula>
    </cfRule>
    <cfRule type="cellIs" dxfId="301" priority="51" operator="equal">
      <formula>14</formula>
    </cfRule>
    <cfRule type="cellIs" dxfId="300" priority="52" operator="equal">
      <formula>13</formula>
    </cfRule>
    <cfRule type="cellIs" dxfId="299" priority="53" operator="equal">
      <formula>12</formula>
    </cfRule>
    <cfRule type="cellIs" dxfId="298" priority="54" operator="equal">
      <formula>11</formula>
    </cfRule>
    <cfRule type="cellIs" dxfId="297" priority="55" operator="equal">
      <formula>10</formula>
    </cfRule>
    <cfRule type="cellIs" dxfId="296" priority="56" operator="equal">
      <formula>9</formula>
    </cfRule>
    <cfRule type="cellIs" dxfId="295" priority="57" operator="equal">
      <formula>8</formula>
    </cfRule>
    <cfRule type="cellIs" dxfId="294" priority="58" operator="equal">
      <formula>7</formula>
    </cfRule>
    <cfRule type="cellIs" dxfId="293" priority="59" operator="equal">
      <formula>6</formula>
    </cfRule>
    <cfRule type="cellIs" dxfId="292" priority="60" operator="equal">
      <formula>5</formula>
    </cfRule>
    <cfRule type="cellIs" dxfId="291" priority="61" operator="equal">
      <formula>4</formula>
    </cfRule>
    <cfRule type="cellIs" dxfId="290" priority="62" operator="equal">
      <formula>3</formula>
    </cfRule>
    <cfRule type="cellIs" dxfId="289" priority="63" operator="equal">
      <formula>2</formula>
    </cfRule>
    <cfRule type="cellIs" dxfId="288" priority="64" operator="equal">
      <formula>1</formula>
    </cfRule>
  </conditionalFormatting>
  <conditionalFormatting sqref="N91:N104">
    <cfRule type="cellIs" dxfId="287" priority="33" operator="equal">
      <formula>16</formula>
    </cfRule>
    <cfRule type="cellIs" dxfId="286" priority="34" operator="equal">
      <formula>15</formula>
    </cfRule>
    <cfRule type="cellIs" dxfId="285" priority="35" operator="equal">
      <formula>14</formula>
    </cfRule>
    <cfRule type="cellIs" dxfId="284" priority="36" operator="equal">
      <formula>13</formula>
    </cfRule>
    <cfRule type="cellIs" dxfId="283" priority="37" operator="equal">
      <formula>12</formula>
    </cfRule>
    <cfRule type="cellIs" dxfId="282" priority="38" operator="equal">
      <formula>11</formula>
    </cfRule>
    <cfRule type="cellIs" dxfId="281" priority="39" operator="equal">
      <formula>10</formula>
    </cfRule>
    <cfRule type="cellIs" dxfId="280" priority="40" operator="equal">
      <formula>9</formula>
    </cfRule>
    <cfRule type="cellIs" dxfId="279" priority="41" operator="equal">
      <formula>8</formula>
    </cfRule>
    <cfRule type="cellIs" dxfId="278" priority="42" operator="equal">
      <formula>7</formula>
    </cfRule>
    <cfRule type="cellIs" dxfId="277" priority="43" operator="equal">
      <formula>6</formula>
    </cfRule>
    <cfRule type="cellIs" dxfId="276" priority="44" operator="equal">
      <formula>5</formula>
    </cfRule>
    <cfRule type="cellIs" dxfId="275" priority="45" operator="equal">
      <formula>4</formula>
    </cfRule>
    <cfRule type="cellIs" dxfId="274" priority="46" operator="equal">
      <formula>3</formula>
    </cfRule>
    <cfRule type="cellIs" dxfId="273" priority="47" operator="equal">
      <formula>2</formula>
    </cfRule>
    <cfRule type="cellIs" dxfId="272" priority="48" operator="equal">
      <formula>1</formula>
    </cfRule>
  </conditionalFormatting>
  <conditionalFormatting sqref="N105:N112">
    <cfRule type="cellIs" dxfId="271" priority="17" operator="equal">
      <formula>16</formula>
    </cfRule>
    <cfRule type="cellIs" dxfId="270" priority="18" operator="equal">
      <formula>15</formula>
    </cfRule>
    <cfRule type="cellIs" dxfId="269" priority="19" operator="equal">
      <formula>14</formula>
    </cfRule>
    <cfRule type="cellIs" dxfId="268" priority="20" operator="equal">
      <formula>13</formula>
    </cfRule>
    <cfRule type="cellIs" dxfId="267" priority="21" operator="equal">
      <formula>12</formula>
    </cfRule>
    <cfRule type="cellIs" dxfId="266" priority="22" operator="equal">
      <formula>11</formula>
    </cfRule>
    <cfRule type="cellIs" dxfId="265" priority="23" operator="equal">
      <formula>10</formula>
    </cfRule>
    <cfRule type="cellIs" dxfId="264" priority="24" operator="equal">
      <formula>9</formula>
    </cfRule>
    <cfRule type="cellIs" dxfId="263" priority="25" operator="equal">
      <formula>8</formula>
    </cfRule>
    <cfRule type="cellIs" dxfId="262" priority="26" operator="equal">
      <formula>7</formula>
    </cfRule>
    <cfRule type="cellIs" dxfId="261" priority="27" operator="equal">
      <formula>6</formula>
    </cfRule>
    <cfRule type="cellIs" dxfId="260" priority="28" operator="equal">
      <formula>5</formula>
    </cfRule>
    <cfRule type="cellIs" dxfId="259" priority="29" operator="equal">
      <formula>4</formula>
    </cfRule>
    <cfRule type="cellIs" dxfId="258" priority="30" operator="equal">
      <formula>3</formula>
    </cfRule>
    <cfRule type="cellIs" dxfId="257" priority="31" operator="equal">
      <formula>2</formula>
    </cfRule>
    <cfRule type="cellIs" dxfId="256" priority="32" operator="equal">
      <formula>1</formula>
    </cfRule>
  </conditionalFormatting>
  <conditionalFormatting sqref="N6:N28">
    <cfRule type="cellIs" dxfId="255" priority="1" operator="equal">
      <formula>16</formula>
    </cfRule>
    <cfRule type="cellIs" dxfId="254" priority="2" operator="equal">
      <formula>15</formula>
    </cfRule>
    <cfRule type="cellIs" dxfId="253" priority="3" operator="equal">
      <formula>14</formula>
    </cfRule>
    <cfRule type="cellIs" dxfId="252" priority="4" operator="equal">
      <formula>13</formula>
    </cfRule>
    <cfRule type="cellIs" dxfId="251" priority="5" operator="equal">
      <formula>12</formula>
    </cfRule>
    <cfRule type="cellIs" dxfId="250" priority="6" operator="equal">
      <formula>11</formula>
    </cfRule>
    <cfRule type="cellIs" dxfId="249" priority="7" operator="equal">
      <formula>10</formula>
    </cfRule>
    <cfRule type="cellIs" dxfId="248" priority="8" operator="equal">
      <formula>9</formula>
    </cfRule>
    <cfRule type="cellIs" dxfId="247" priority="9" operator="equal">
      <formula>8</formula>
    </cfRule>
    <cfRule type="cellIs" dxfId="246" priority="10" operator="equal">
      <formula>7</formula>
    </cfRule>
    <cfRule type="cellIs" dxfId="245" priority="11" operator="equal">
      <formula>6</formula>
    </cfRule>
    <cfRule type="cellIs" dxfId="244" priority="12" operator="equal">
      <formula>5</formula>
    </cfRule>
    <cfRule type="cellIs" dxfId="243" priority="13" operator="equal">
      <formula>4</formula>
    </cfRule>
    <cfRule type="cellIs" dxfId="242" priority="14" operator="equal">
      <formula>3</formula>
    </cfRule>
    <cfRule type="cellIs" dxfId="241" priority="15" operator="equal">
      <formula>2</formula>
    </cfRule>
    <cfRule type="cellIs" dxfId="24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61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5" t="s">
        <v>105</v>
      </c>
      <c r="AA1" s="256"/>
      <c r="AB1" s="255" t="s">
        <v>106</v>
      </c>
      <c r="AC1" s="256"/>
      <c r="AD1" s="255" t="s">
        <v>107</v>
      </c>
      <c r="AE1" s="256"/>
      <c r="AF1" s="255" t="s">
        <v>108</v>
      </c>
      <c r="AG1" s="256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3" t="s">
        <v>109</v>
      </c>
      <c r="AA2" s="257"/>
      <c r="AB2" s="253" t="s">
        <v>110</v>
      </c>
      <c r="AC2" s="257"/>
      <c r="AD2" s="253" t="s">
        <v>111</v>
      </c>
      <c r="AE2" s="257"/>
      <c r="AF2" s="253" t="s">
        <v>112</v>
      </c>
      <c r="AG2" s="257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8.3437110834371116E-3</v>
      </c>
      <c r="C6" s="216">
        <f>IF([1]Summ!F1044="",0,[1]Summ!F1044)</f>
        <v>0</v>
      </c>
      <c r="D6" s="24">
        <f t="shared" ref="D6:D16" si="0">SUM(B6,C6)</f>
        <v>8.3437110834371116E-3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8.3437110834371116E-3</v>
      </c>
      <c r="J6" s="24">
        <f t="shared" ref="J6:J13" si="3">IF(I$32&lt;=1+I$131,I6,B6*H6+J$33*(I6-B6*H6))</f>
        <v>8.3437110834371116E-3</v>
      </c>
      <c r="K6" s="22">
        <f t="shared" ref="K6:K31" si="4">B6</f>
        <v>8.3437110834371116E-3</v>
      </c>
      <c r="L6" s="22">
        <f t="shared" ref="L6:L29" si="5">IF(K6="","",K6*H6)</f>
        <v>8.3437110834371116E-3</v>
      </c>
      <c r="M6" s="228">
        <f t="shared" ref="M6:M31" si="6">J6</f>
        <v>8.3437110834371116E-3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3.3374844333748446E-2</v>
      </c>
      <c r="Z6" s="116">
        <v>0.17</v>
      </c>
      <c r="AA6" s="121">
        <f>$M6*Z6*4</f>
        <v>5.6737235367372366E-3</v>
      </c>
      <c r="AB6" s="116">
        <v>0.17</v>
      </c>
      <c r="AC6" s="121">
        <f t="shared" ref="AC6:AC29" si="7">$M6*AB6*4</f>
        <v>5.6737235367372366E-3</v>
      </c>
      <c r="AD6" s="116">
        <v>0.33</v>
      </c>
      <c r="AE6" s="121">
        <f t="shared" ref="AE6:AE29" si="8">$M6*AD6*4</f>
        <v>1.1013698630136988E-2</v>
      </c>
      <c r="AF6" s="122">
        <f>1-SUM(Z6,AB6,AD6)</f>
        <v>0.32999999999999996</v>
      </c>
      <c r="AG6" s="121">
        <f>$M6*AF6*4</f>
        <v>1.1013698630136987E-2</v>
      </c>
      <c r="AH6" s="123">
        <f>SUM(Z6,AB6,AD6,AF6)</f>
        <v>1</v>
      </c>
      <c r="AI6" s="184">
        <f>SUM(AA6,AC6,AE6,AG6)/4</f>
        <v>8.3437110834371116E-3</v>
      </c>
      <c r="AJ6" s="120">
        <f>(AA6+AC6)/2</f>
        <v>5.6737235367372366E-3</v>
      </c>
      <c r="AK6" s="119">
        <f>(AE6+AG6)/2</f>
        <v>1.1013698630136987E-2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6">
        <f>IF([1]Summ!E1045="",0,[1]Summ!E1045)</f>
        <v>0</v>
      </c>
      <c r="C7" s="216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8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2371.3955683925333</v>
      </c>
      <c r="S7" s="226">
        <f>IF($B$81=0,0,(SUMIF($N$6:$N$28,$U7,L$6:L$28)+SUMIF($N$91:$N$118,$U7,L$91:L$118))*$B$83*$H$84*Poor!$B$81/$B$81)</f>
        <v>2371.3955683925333</v>
      </c>
      <c r="T7" s="226">
        <f>IF($B$81=0,0,(SUMIF($N$6:$N$28,$U7,M$6:M$28)+SUMIF($N$91:$N$118,$U7,M$91:M$118))*$B$83*$H$84*Poor!$B$81/$B$81)</f>
        <v>2693.2814058735867</v>
      </c>
      <c r="U7" s="227">
        <v>1</v>
      </c>
      <c r="V7" s="56"/>
      <c r="W7" s="115"/>
      <c r="X7" s="124"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6">
        <f>IF([1]Summ!E1046="",0,[1]Summ!E1046)</f>
        <v>2.6171573396637608E-2</v>
      </c>
      <c r="C8" s="216">
        <f>IF([1]Summ!F1046="",0,[1]Summ!F1046)</f>
        <v>0</v>
      </c>
      <c r="D8" s="24">
        <f t="shared" si="0"/>
        <v>2.6171573396637608E-2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2.6171573396637608E-2</v>
      </c>
      <c r="J8" s="24">
        <f t="shared" si="3"/>
        <v>2.6171573396637608E-2</v>
      </c>
      <c r="K8" s="22">
        <f t="shared" si="4"/>
        <v>2.6171573396637608E-2</v>
      </c>
      <c r="L8" s="22">
        <f t="shared" si="5"/>
        <v>2.6171573396637608E-2</v>
      </c>
      <c r="M8" s="228">
        <f t="shared" si="6"/>
        <v>2.6171573396637608E-2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836</v>
      </c>
      <c r="S8" s="226">
        <f>IF($B$81=0,0,(SUMIF($N$6:$N$28,$U8,L$6:L$28)+SUMIF($N$91:$N$118,$U8,L$91:L$118))*$B$83*$H$84*Poor!$B$81/$B$81)</f>
        <v>836</v>
      </c>
      <c r="T8" s="226">
        <f>IF($B$81=0,0,(SUMIF($N$6:$N$28,$U8,M$6:M$28)+SUMIF($N$91:$N$118,$U8,M$91:M$118))*$B$83*$H$84*Poor!$B$81/$B$81)</f>
        <v>150</v>
      </c>
      <c r="U8" s="227">
        <v>2</v>
      </c>
      <c r="V8" s="185"/>
      <c r="W8" s="115"/>
      <c r="X8" s="124">
        <v>1</v>
      </c>
      <c r="Y8" s="184">
        <f t="shared" si="9"/>
        <v>0.10468629358655043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0.10468629358655043</v>
      </c>
      <c r="AH8" s="123">
        <f t="shared" si="12"/>
        <v>1</v>
      </c>
      <c r="AI8" s="184">
        <f t="shared" si="13"/>
        <v>2.6171573396637608E-2</v>
      </c>
      <c r="AJ8" s="120">
        <f t="shared" si="14"/>
        <v>0</v>
      </c>
      <c r="AK8" s="119">
        <f t="shared" si="15"/>
        <v>5.2343146793275216E-2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6">
        <f>IF([1]Summ!E1047="",0,[1]Summ!E1047)</f>
        <v>4.2500000000000003E-2</v>
      </c>
      <c r="C9" s="216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8">
        <f t="shared" si="6"/>
        <v>4.2500000000000003E-2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234.07023230600569</v>
      </c>
      <c r="S9" s="226">
        <f>IF($B$81=0,0,(SUMIF($N$6:$N$28,$U9,L$6:L$28)+SUMIF($N$91:$N$118,$U9,L$91:L$118))*$B$83*$H$84*Poor!$B$81/$B$81)</f>
        <v>234.07023230600569</v>
      </c>
      <c r="T9" s="226">
        <f>IF($B$81=0,0,(SUMIF($N$6:$N$28,$U9,M$6:M$28)+SUMIF($N$91:$N$118,$U9,M$91:M$118))*$B$83*$H$84*Poor!$B$81/$B$81)</f>
        <v>234.07023230600569</v>
      </c>
      <c r="U9" s="227">
        <v>3</v>
      </c>
      <c r="V9" s="56"/>
      <c r="W9" s="115"/>
      <c r="X9" s="124">
        <v>1</v>
      </c>
      <c r="Y9" s="184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4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6">
        <f>IF([1]Summ!E1048="",0,[1]Summ!E1048)</f>
        <v>8.8718578767123274E-2</v>
      </c>
      <c r="C10" s="216">
        <f>IF([1]Summ!F1048="",0,[1]Summ!F1048)</f>
        <v>0</v>
      </c>
      <c r="D10" s="24">
        <f t="shared" si="0"/>
        <v>8.8718578767123274E-2</v>
      </c>
      <c r="E10" s="26"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8">
        <f t="shared" si="6"/>
        <v>8.8718578767123274E-2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0.3548743150684931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0.3548743150684931</v>
      </c>
      <c r="AH10" s="123">
        <f t="shared" si="12"/>
        <v>1</v>
      </c>
      <c r="AI10" s="184">
        <f t="shared" si="13"/>
        <v>8.8718578767123274E-2</v>
      </c>
      <c r="AJ10" s="120">
        <f t="shared" si="14"/>
        <v>0</v>
      </c>
      <c r="AK10" s="119">
        <f t="shared" si="15"/>
        <v>0.17743715753424655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6">
        <f>IF([1]Summ!E1049="",0,[1]Summ!E1049)</f>
        <v>0</v>
      </c>
      <c r="C11" s="216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500.00000000000006</v>
      </c>
      <c r="S11" s="226">
        <f>IF($B$81=0,0,(SUMIF($N$6:$N$28,$U11,L$6:L$28)+SUMIF($N$91:$N$118,$U11,L$91:L$118))*$B$83*$H$84*Poor!$B$81/$B$81)</f>
        <v>500.00000000000006</v>
      </c>
      <c r="T11" s="226">
        <f>IF($B$81=0,0,(SUMIF($N$6:$N$28,$U11,M$6:M$28)+SUMIF($N$91:$N$118,$U11,M$91:M$118))*$B$83*$H$84*Poor!$B$81/$B$81)</f>
        <v>500.00000000000006</v>
      </c>
      <c r="U11" s="227">
        <v>5</v>
      </c>
      <c r="V11" s="56"/>
      <c r="W11" s="115"/>
      <c r="X11" s="124"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6">
        <f>IF([1]Summ!E1050="",0,[1]Summ!E1050)</f>
        <v>8.2852887608966391E-2</v>
      </c>
      <c r="C12" s="216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8">
        <f t="shared" si="6"/>
        <v>8.2852887608966391E-2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4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1622.4143646408841</v>
      </c>
      <c r="S13" s="226">
        <f>IF($B$81=0,0,(SUMIF($N$6:$N$28,$U13,L$6:L$28)+SUMIF($N$91:$N$118,$U13,L$91:L$118))*$B$83*$H$84*Poor!$B$81/$B$81)</f>
        <v>1622.4143646408841</v>
      </c>
      <c r="T13" s="226">
        <f>IF($B$81=0,0,(SUMIF($N$6:$N$28,$U13,M$6:M$28)+SUMIF($N$91:$N$118,$U13,M$91:M$118))*$B$83*$H$84*Poor!$B$81/$B$81)</f>
        <v>1622.4143646408841</v>
      </c>
      <c r="U13" s="227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6">
        <f>IF([1]Summ!E1053="",0,[1]Summ!E1053)</f>
        <v>2.1996341843088418E-2</v>
      </c>
      <c r="C15" s="216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30">
        <f t="shared" si="6"/>
        <v>2.1996341843088418E-2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4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6">
        <f>IF([1]Summ!E1054="",0,[1]Summ!E1054)</f>
        <v>2.5988480697384807E-2</v>
      </c>
      <c r="C16" s="216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8">
        <f t="shared" si="6"/>
        <v>2.5988480697384807E-2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4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6">
        <f>IF([1]Summ!E1055="",0,[1]Summ!E1055)</f>
        <v>5.849071699875466E-2</v>
      </c>
      <c r="C17" s="216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9">
        <f t="shared" si="6"/>
        <v>0.10566065006226651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4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6">
        <f>IF([1]Summ!E1056="",0,[1]Summ!E1056)</f>
        <v>8.3094645080946453E-3</v>
      </c>
      <c r="C18" s="216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8.6038379534143922E-3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9">
        <f t="shared" ref="M18:M20" si="23">J18</f>
        <v>8.6038379534143922E-3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807.33808994213837</v>
      </c>
      <c r="S18" s="226">
        <f>IF($B$81=0,0,(SUMIF($N$6:$N$28,$U18,L$6:L$28)+SUMIF($N$91:$N$118,$U18,L$91:L$118))*$B$83*$H$84*Poor!$B$81/$B$81)</f>
        <v>807.33808994213837</v>
      </c>
      <c r="T18" s="226">
        <f>IF($B$81=0,0,(SUMIF($N$6:$N$28,$U18,M$6:M$28)+SUMIF($N$91:$N$118,$U18,M$91:M$118))*$B$83*$H$84*Poor!$B$81/$B$81)</f>
        <v>807.33808994213837</v>
      </c>
      <c r="U18" s="227">
        <v>12</v>
      </c>
      <c r="V18" s="56"/>
      <c r="W18" s="110"/>
      <c r="X18" s="118"/>
      <c r="Y18" s="184">
        <f t="shared" ref="Y18:Y20" si="24">M18*4</f>
        <v>3.4415351813657569E-2</v>
      </c>
      <c r="Z18" s="116">
        <v>1.2941</v>
      </c>
      <c r="AA18" s="121">
        <f t="shared" ref="AA18:AA20" si="25">$M18*Z18*4</f>
        <v>4.4536906782054263E-2</v>
      </c>
      <c r="AB18" s="116">
        <v>1.1765000000000001</v>
      </c>
      <c r="AC18" s="121">
        <f t="shared" ref="AC18:AC20" si="26">$M18*AB18*4</f>
        <v>4.0489661408768134E-2</v>
      </c>
      <c r="AD18" s="116">
        <v>1.2353000000000001</v>
      </c>
      <c r="AE18" s="121">
        <f t="shared" ref="AE18:AE20" si="27">$M18*AD18*4</f>
        <v>4.2513284095411198E-2</v>
      </c>
      <c r="AF18" s="122">
        <f t="shared" ref="AF18:AF20" si="28">1-SUM(Z18,AB18,AD18)</f>
        <v>-2.7059000000000002</v>
      </c>
      <c r="AG18" s="121">
        <f t="shared" ref="AG18:AG20" si="29">$M18*AF18*4</f>
        <v>-9.3124500472576019E-2</v>
      </c>
      <c r="AH18" s="123">
        <f t="shared" ref="AH18:AH20" si="30">SUM(Z18,AB18,AD18,AF18)</f>
        <v>1</v>
      </c>
      <c r="AI18" s="184">
        <f t="shared" ref="AI18:AI20" si="31">SUM(AA18,AC18,AE18,AG18)/4</f>
        <v>8.6038379534143956E-3</v>
      </c>
      <c r="AJ18" s="120">
        <f t="shared" ref="AJ18:AJ20" si="32">(AA18+AC18)/2</f>
        <v>4.2513284095411198E-2</v>
      </c>
      <c r="AK18" s="119">
        <f t="shared" ref="AK18:AK20" si="33">(AE18+AG18)/2</f>
        <v>-2.530560818858241E-2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6">
        <f>IF([1]Summ!E1057="",0,[1]Summ!E1057)</f>
        <v>2.082230697384807E-2</v>
      </c>
      <c r="C19" s="216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9">
        <f t="shared" si="23"/>
        <v>2.082230697384807E-2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4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22020</v>
      </c>
      <c r="S20" s="226">
        <f>IF($B$81=0,0,(SUMIF($N$6:$N$28,$U20,L$6:L$28)+SUMIF($N$91:$N$118,$U20,L$91:L$118))*$B$83*$H$84*Poor!$B$81/$B$81)</f>
        <v>22020</v>
      </c>
      <c r="T20" s="226">
        <f>IF($B$81=0,0,(SUMIF($N$6:$N$28,$U20,M$6:M$28)+SUMIF($N$91:$N$118,$U20,M$91:M$118))*$B$83*$H$84*Poor!$B$81/$B$81)</f>
        <v>22020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6">
        <f>IF([1]Summ!E1059="",0,[1]Summ!E1059)</f>
        <v>5.6779890410958905E-2</v>
      </c>
      <c r="C21" s="216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9">
        <f t="shared" ref="M21:M25" si="39">J21</f>
        <v>5.6779890410958905E-2</v>
      </c>
      <c r="N21" s="233">
        <v>7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4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6">
        <f>IF([1]Summ!E1060="",0,[1]Summ!E1060)</f>
        <v>1.8926630136986301E-2</v>
      </c>
      <c r="C22" s="216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9">
        <f t="shared" si="39"/>
        <v>1.8926630136986301E-2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4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>
        <v>13</v>
      </c>
      <c r="O23" s="2"/>
      <c r="P23" s="22"/>
      <c r="Q23" s="171" t="s">
        <v>100</v>
      </c>
      <c r="R23" s="179">
        <f>SUM(R7:R22)</f>
        <v>28391.218255281561</v>
      </c>
      <c r="S23" s="179">
        <f>SUM(S7:S22)</f>
        <v>28391.218255281561</v>
      </c>
      <c r="T23" s="179">
        <f>SUM(T7:T22)</f>
        <v>28027.104092762616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>
        <v>13</v>
      </c>
      <c r="O24" s="2"/>
      <c r="P24" s="22"/>
      <c r="Q24" s="59" t="s">
        <v>137</v>
      </c>
      <c r="R24" s="41">
        <f>IF($B$81=0,0,($B$124*$H$124)+1-($D$29*$H$29)-($D$28*$H$28))*$I$83*Poor!$B$81/$B$81</f>
        <v>17059.8252222761</v>
      </c>
      <c r="S24" s="41">
        <f>IF($B$81=0,0,($B$124*($H$124)+1-($D$29*$H$29)-($D$28*$H$28))*$I$83*Poor!$B$81/$B$81)</f>
        <v>17059.8252222761</v>
      </c>
      <c r="T24" s="41">
        <f>IF($B$81=0,0,($B$124*($H$124)+1-($D$29*$H$29)-($D$28*$H$28))*$I$83*Poor!$B$81/$B$81)</f>
        <v>17059.8252222761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31038.491888942768</v>
      </c>
      <c r="S25" s="41">
        <f>IF($B$81=0,0,($B$124*$H$124)+($B$125*$H$125*$H$84)+1-($D$29*$H$29)-($D$28*$H$28))*$I$83*Poor!$B$81/$B$81</f>
        <v>31038.491888942768</v>
      </c>
      <c r="T25" s="41">
        <f>IF($B$81=0,0,($B$124*$H$124)+($B$125*$H$125*$H$84)+1-($D$29*$H$29)-($D$28*$H$28))*$I$83*Poor!$B$81/$B$81</f>
        <v>31038.491888942768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0.11904761904761904</v>
      </c>
      <c r="C26" s="216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58782.491888942779</v>
      </c>
      <c r="S26" s="41">
        <f>IF($B$81=0,0,($B$124*$H$124)+($B$125*$H$125*$H$84)+($B$126*$H$126*$H$84)+1-($D$29*$H$29)-($D$28*$H$28))*$I$83*Poor!$B$81/$B$81</f>
        <v>58782.491888942779</v>
      </c>
      <c r="T26" s="41">
        <f>IF($B$81=0,0,($B$124*$H$124)+($B$125*$H$125*$H$84)+($B$126*$H$126*$H$84)+1-($D$29*$H$29)-($D$28*$H$28))*$I$83*Poor!$B$81/$B$81</f>
        <v>58782.491888942779</v>
      </c>
      <c r="U26" s="56"/>
      <c r="V26" s="56"/>
      <c r="W26" s="110"/>
      <c r="X26" s="118"/>
      <c r="Y26" s="184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62522.491888942786</v>
      </c>
      <c r="S27" s="41">
        <f>IF($B$81=0,0,($B$124*$H$124)+($B$125*$H$125*$H$84)+($B$126*$H$126*$H$84)+($B$127*$H$127*$H$84)+1-($D$29*$H$29)-($D$28*$H$28))*$I$83*Poor!$B$81/$B$81</f>
        <v>62522.491888942786</v>
      </c>
      <c r="T27" s="41">
        <f>IF($B$81=0,0,($B$124*$H$124)+($B$125*$H$125*$H$84)+($B$126*$H$126*$H$84)+($B$127*$H$127*$H$84)+1-($D$29*$H$29)-($D$28*$H$28))*$I$83*Poor!$B$81/$B$81</f>
        <v>62522.491888942786</v>
      </c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6.7650971357409703E-2</v>
      </c>
      <c r="C28" s="216">
        <f>IF([1]Summ!F1066="",0,[1]Summ!F1066)</f>
        <v>-6.7650971357409703E-2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0</v>
      </c>
      <c r="N28" s="233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0.28783272384806979</v>
      </c>
      <c r="C29" s="216">
        <f>IF([1]Summ!F1067="",0,[1]Summ!F1067)</f>
        <v>0.19891439108402972</v>
      </c>
      <c r="D29" s="24">
        <f>SUM(B29,C29)</f>
        <v>0.48674711493209954</v>
      </c>
      <c r="E29" s="26"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0.48674711493209954</v>
      </c>
      <c r="K29" s="22">
        <f t="shared" si="4"/>
        <v>0.28783272384806979</v>
      </c>
      <c r="L29" s="22">
        <f t="shared" si="5"/>
        <v>0.28783272384806979</v>
      </c>
      <c r="M29" s="228">
        <f t="shared" si="6"/>
        <v>0.48674711493209954</v>
      </c>
      <c r="N29" s="233"/>
      <c r="P29" s="22"/>
      <c r="V29" s="56"/>
      <c r="W29" s="110"/>
      <c r="X29" s="118"/>
      <c r="Y29" s="184">
        <f t="shared" si="9"/>
        <v>1.9469884597283982</v>
      </c>
      <c r="Z29" s="116">
        <v>0.25</v>
      </c>
      <c r="AA29" s="121">
        <f t="shared" si="16"/>
        <v>0.48674711493209954</v>
      </c>
      <c r="AB29" s="116">
        <v>0.25</v>
      </c>
      <c r="AC29" s="121">
        <f t="shared" si="7"/>
        <v>0.48674711493209954</v>
      </c>
      <c r="AD29" s="116">
        <v>0.25</v>
      </c>
      <c r="AE29" s="121">
        <f t="shared" si="8"/>
        <v>0.48674711493209954</v>
      </c>
      <c r="AF29" s="122">
        <f t="shared" si="10"/>
        <v>0.25</v>
      </c>
      <c r="AG29" s="121">
        <f t="shared" si="11"/>
        <v>0.48674711493209954</v>
      </c>
      <c r="AH29" s="123">
        <f t="shared" si="12"/>
        <v>1</v>
      </c>
      <c r="AI29" s="184">
        <f t="shared" si="13"/>
        <v>0.48674711493209954</v>
      </c>
      <c r="AJ29" s="120">
        <f t="shared" si="14"/>
        <v>0.48674711493209954</v>
      </c>
      <c r="AK29" s="119">
        <f t="shared" si="15"/>
        <v>0.48674711493209954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0.41895699097135741</v>
      </c>
      <c r="C30" s="103"/>
      <c r="D30" s="24">
        <f>(D119-B124)</f>
        <v>1.5040419599524681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1.5040419599524681</v>
      </c>
      <c r="J30" s="235">
        <f>IF(I$32&lt;=$B$32,I30,$B$32-SUM(J6:J29))</f>
        <v>0.27337041977949239</v>
      </c>
      <c r="K30" s="22">
        <f t="shared" si="4"/>
        <v>0.41895699097135741</v>
      </c>
      <c r="L30" s="22">
        <f>IF(L124=L119,0,IF(K30="",0,(L119-L124)/(B119-B124)*K30))</f>
        <v>0.41895699097135741</v>
      </c>
      <c r="M30" s="175">
        <f t="shared" si="6"/>
        <v>0.27337041977949239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1.0934816791179696</v>
      </c>
      <c r="Z30" s="122">
        <f>IF($Y30=0,0,AA30/($Y$30))</f>
        <v>-1.2523728004130537</v>
      </c>
      <c r="AA30" s="188">
        <f>IF(AA79*4/$I$83+SUM(AA6:AA29)&lt;1,AA79*4/$I$83,1-SUM(AA6:AA29))</f>
        <v>-1.3694467126773398</v>
      </c>
      <c r="AB30" s="122">
        <f>IF($Y30=0,0,AC30/($Y$30))</f>
        <v>-1.1616925654146855</v>
      </c>
      <c r="AC30" s="188">
        <f>IF(AC79*4/$I$83+SUM(AC6:AC29)&lt;1,AC79*4/$I$83,1-SUM(AC6:AC29))</f>
        <v>-1.2702895370485119</v>
      </c>
      <c r="AD30" s="122">
        <f>IF($Y30=0,0,AE30/($Y$30))</f>
        <v>-1.4149792065985138</v>
      </c>
      <c r="AE30" s="188">
        <f>IF(AE79*4/$I$83+SUM(AE6:AE29)&lt;1,AE79*4/$I$83,1-SUM(AE6:AE29))</f>
        <v>-1.5472538387483552</v>
      </c>
      <c r="AF30" s="122">
        <f>IF($Y30=0,0,AG30/($Y$30))</f>
        <v>3.4151021165998032</v>
      </c>
      <c r="AG30" s="188">
        <f>IF(AG79*4/$I$83+SUM(AG6:AG29)&lt;1,AG79*4/$I$83,1-SUM(AG6:AG29))</f>
        <v>3.7343515968188847</v>
      </c>
      <c r="AH30" s="123">
        <f t="shared" si="12"/>
        <v>-0.41394245582644951</v>
      </c>
      <c r="AI30" s="184">
        <f t="shared" si="13"/>
        <v>-0.11315962291383064</v>
      </c>
      <c r="AJ30" s="120">
        <f t="shared" si="14"/>
        <v>-1.3198681248629258</v>
      </c>
      <c r="AK30" s="119">
        <f t="shared" si="15"/>
        <v>1.0935488790352648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-0.3865300426933227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2647.273633661207</v>
      </c>
      <c r="S31" s="238">
        <f t="shared" si="50"/>
        <v>2647.273633661207</v>
      </c>
      <c r="T31" s="238">
        <f t="shared" si="50"/>
        <v>3011.3877961801518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1.3865300426933227</v>
      </c>
      <c r="C32" s="29">
        <f>SUM(C6:C31)</f>
        <v>0.14749176188104096</v>
      </c>
      <c r="D32" s="24">
        <f>SUM(D6:D30)</f>
        <v>2.6191067735554743</v>
      </c>
      <c r="E32" s="2"/>
      <c r="F32" s="2"/>
      <c r="H32" s="17"/>
      <c r="I32" s="22">
        <f>SUM(I6:I30)</f>
        <v>2.6191067735554743</v>
      </c>
      <c r="J32" s="17"/>
      <c r="L32" s="22">
        <f>SUM(L6:L30)</f>
        <v>1.3865300426933227</v>
      </c>
      <c r="M32" s="23"/>
      <c r="N32" s="56"/>
      <c r="O32" s="2"/>
      <c r="P32" s="22"/>
      <c r="Q32" s="238" t="s">
        <v>143</v>
      </c>
      <c r="R32" s="238">
        <f t="shared" si="50"/>
        <v>30391.273633661218</v>
      </c>
      <c r="S32" s="238">
        <f t="shared" si="50"/>
        <v>30391.273633661218</v>
      </c>
      <c r="T32" s="238">
        <f t="shared" si="50"/>
        <v>30755.387796180163</v>
      </c>
      <c r="V32" s="56"/>
      <c r="W32" s="110"/>
      <c r="X32" s="118"/>
      <c r="Y32" s="115">
        <f>SUM(Y6:Y31)</f>
        <v>5.5461201707732908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0.99999999999999956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0.13383262652045685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34131.273633661229</v>
      </c>
      <c r="S33" s="238">
        <f t="shared" si="50"/>
        <v>34131.273633661229</v>
      </c>
      <c r="T33" s="238">
        <f t="shared" si="50"/>
        <v>34495.38779618017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5632.695377715705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0</v>
      </c>
      <c r="C37" s="217">
        <f>IF([1]Summ!F1072="",0,[1]Summ!F1072)</f>
        <v>0</v>
      </c>
      <c r="D37" s="38">
        <f>SUM(B37,C37)</f>
        <v>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500</v>
      </c>
      <c r="C38" s="217">
        <f>IF([1]Summ!F1073="",0,[1]Summ!F1073)</f>
        <v>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500</v>
      </c>
      <c r="J38" s="38">
        <f t="shared" si="53"/>
        <v>500.00000000000006</v>
      </c>
      <c r="K38" s="40">
        <f t="shared" si="54"/>
        <v>2.0437359493153485E-2</v>
      </c>
      <c r="L38" s="22">
        <f t="shared" si="55"/>
        <v>2.0437359493153485E-2</v>
      </c>
      <c r="M38" s="24">
        <f t="shared" si="56"/>
        <v>2.0437359493153485E-2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500.00000000000006</v>
      </c>
      <c r="AH38" s="123">
        <f t="shared" ref="AH38:AI58" si="62">SUM(Z38,AB38,AD38,AF38)</f>
        <v>1</v>
      </c>
      <c r="AI38" s="112">
        <f t="shared" si="62"/>
        <v>500.00000000000006</v>
      </c>
      <c r="AJ38" s="148">
        <f t="shared" ref="AJ38:AJ64" si="63">(AA38+AC38)</f>
        <v>0</v>
      </c>
      <c r="AK38" s="147">
        <f t="shared" ref="AK38:AK64" si="64">(AE38+AG38)</f>
        <v>500.00000000000006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1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1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7">
        <f>IF([1]Summ!E1079="",0,[1]Summ!E1079)</f>
        <v>650</v>
      </c>
      <c r="C44" s="217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2.6568567341099528E-2</v>
      </c>
      <c r="M44" s="24">
        <f t="shared" si="56"/>
        <v>0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0</v>
      </c>
      <c r="AB44" s="116">
        <v>0.25</v>
      </c>
      <c r="AC44" s="147">
        <f t="shared" si="66"/>
        <v>0</v>
      </c>
      <c r="AD44" s="116">
        <v>0.25</v>
      </c>
      <c r="AE44" s="147">
        <f t="shared" si="67"/>
        <v>0</v>
      </c>
      <c r="AF44" s="122">
        <f t="shared" si="57"/>
        <v>0.25</v>
      </c>
      <c r="AG44" s="147">
        <f t="shared" si="61"/>
        <v>0</v>
      </c>
      <c r="AH44" s="123">
        <f t="shared" si="62"/>
        <v>1</v>
      </c>
      <c r="AI44" s="112">
        <f t="shared" si="62"/>
        <v>0</v>
      </c>
      <c r="AJ44" s="148">
        <f t="shared" si="63"/>
        <v>0</v>
      </c>
      <c r="AK44" s="147">
        <f t="shared" si="64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7">
        <f>IF([1]Summ!E1080="",0,[1]Summ!E1080)</f>
        <v>36</v>
      </c>
      <c r="C45" s="217">
        <f>IF([1]Summ!F1080="",0,[1]Summ!F1080)</f>
        <v>-36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1.4714898835070508E-3</v>
      </c>
      <c r="M45" s="24">
        <f t="shared" si="56"/>
        <v>0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0</v>
      </c>
      <c r="AB45" s="116">
        <v>0.25</v>
      </c>
      <c r="AC45" s="147">
        <f t="shared" si="66"/>
        <v>0</v>
      </c>
      <c r="AD45" s="116">
        <v>0.25</v>
      </c>
      <c r="AE45" s="147">
        <f t="shared" si="67"/>
        <v>0</v>
      </c>
      <c r="AF45" s="122">
        <f t="shared" si="57"/>
        <v>0.25</v>
      </c>
      <c r="AG45" s="147">
        <f t="shared" si="61"/>
        <v>0</v>
      </c>
      <c r="AH45" s="123">
        <f t="shared" si="62"/>
        <v>1</v>
      </c>
      <c r="AI45" s="112">
        <f t="shared" si="62"/>
        <v>0</v>
      </c>
      <c r="AJ45" s="148">
        <f t="shared" si="63"/>
        <v>0</v>
      </c>
      <c r="AK45" s="147">
        <f t="shared" si="64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7">
        <f>IF([1]Summ!E1082="",0,[1]Summ!E1082)</f>
        <v>150</v>
      </c>
      <c r="C47" s="217">
        <f>IF([1]Summ!F1082="",0,[1]Summ!F1082)</f>
        <v>0</v>
      </c>
      <c r="D47" s="38">
        <f t="shared" si="58"/>
        <v>150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150</v>
      </c>
      <c r="J47" s="38">
        <f t="shared" si="53"/>
        <v>150</v>
      </c>
      <c r="K47" s="40">
        <f t="shared" si="54"/>
        <v>6.1312078479460455E-3</v>
      </c>
      <c r="L47" s="22">
        <f t="shared" si="55"/>
        <v>6.1312078479460455E-3</v>
      </c>
      <c r="M47" s="24">
        <f t="shared" si="56"/>
        <v>6.1312078479460455E-3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37.5</v>
      </c>
      <c r="AB47" s="116">
        <v>0.25</v>
      </c>
      <c r="AC47" s="147">
        <f t="shared" si="66"/>
        <v>37.5</v>
      </c>
      <c r="AD47" s="116">
        <v>0.25</v>
      </c>
      <c r="AE47" s="147">
        <f t="shared" si="67"/>
        <v>37.5</v>
      </c>
      <c r="AF47" s="122">
        <f t="shared" si="57"/>
        <v>0.25</v>
      </c>
      <c r="AG47" s="147">
        <f t="shared" si="61"/>
        <v>37.5</v>
      </c>
      <c r="AH47" s="123">
        <f t="shared" si="62"/>
        <v>1</v>
      </c>
      <c r="AI47" s="112">
        <f t="shared" si="62"/>
        <v>150</v>
      </c>
      <c r="AJ47" s="148">
        <f t="shared" si="63"/>
        <v>75</v>
      </c>
      <c r="AK47" s="147">
        <f t="shared" si="64"/>
        <v>75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0</v>
      </c>
      <c r="AB49" s="116">
        <v>0.25</v>
      </c>
      <c r="AC49" s="147">
        <f t="shared" si="66"/>
        <v>0</v>
      </c>
      <c r="AD49" s="116">
        <v>0.25</v>
      </c>
      <c r="AE49" s="147">
        <f t="shared" si="67"/>
        <v>0</v>
      </c>
      <c r="AF49" s="122">
        <f t="shared" si="57"/>
        <v>0.25</v>
      </c>
      <c r="AG49" s="147">
        <f t="shared" si="61"/>
        <v>0</v>
      </c>
      <c r="AH49" s="123">
        <f t="shared" si="62"/>
        <v>1</v>
      </c>
      <c r="AI49" s="112">
        <f t="shared" si="62"/>
        <v>0</v>
      </c>
      <c r="AJ49" s="148">
        <f t="shared" si="63"/>
        <v>0</v>
      </c>
      <c r="AK49" s="147">
        <f t="shared" si="64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7">
        <f>IF([1]Summ!E1085="",0,[1]Summ!E1085)</f>
        <v>1109</v>
      </c>
      <c r="C50" s="217">
        <f>IF([1]Summ!F1085="",0,[1]Summ!F1085)</f>
        <v>0</v>
      </c>
      <c r="D50" s="38">
        <f t="shared" si="68"/>
        <v>1109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1109</v>
      </c>
      <c r="J50" s="38">
        <f t="shared" ref="J50:J64" si="71">J104*I$83</f>
        <v>1109</v>
      </c>
      <c r="K50" s="40">
        <f t="shared" ref="K50:K64" si="72">(B50/B$65)</f>
        <v>4.533006335581443E-2</v>
      </c>
      <c r="L50" s="22">
        <f t="shared" ref="L50:L64" si="73">(K50*H50)</f>
        <v>4.533006335581443E-2</v>
      </c>
      <c r="M50" s="24">
        <f t="shared" ref="M50:M64" si="74">J50/B$65</f>
        <v>4.533006335581443E-2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7">
        <f>IF([1]Summ!E1090="",0,[1]Summ!E1090)</f>
        <v>22020</v>
      </c>
      <c r="C55" s="217">
        <f>IF([1]Summ!F1090="",0,[1]Summ!F1090)</f>
        <v>0</v>
      </c>
      <c r="D55" s="38">
        <f t="shared" si="68"/>
        <v>22020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22020</v>
      </c>
      <c r="J55" s="38">
        <f t="shared" si="71"/>
        <v>22020</v>
      </c>
      <c r="K55" s="40">
        <f t="shared" si="72"/>
        <v>0.9000613120784795</v>
      </c>
      <c r="L55" s="22">
        <f t="shared" si="73"/>
        <v>0.9000613120784795</v>
      </c>
      <c r="M55" s="24">
        <f t="shared" si="74"/>
        <v>0.9000613120784795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5505</v>
      </c>
      <c r="AB55" s="116">
        <v>0.25</v>
      </c>
      <c r="AC55" s="147">
        <f t="shared" si="66"/>
        <v>5505</v>
      </c>
      <c r="AD55" s="116">
        <v>0.25</v>
      </c>
      <c r="AE55" s="147">
        <f t="shared" si="67"/>
        <v>5505</v>
      </c>
      <c r="AF55" s="122">
        <f t="shared" si="57"/>
        <v>0.25</v>
      </c>
      <c r="AG55" s="147">
        <f t="shared" si="61"/>
        <v>5505</v>
      </c>
      <c r="AH55" s="123">
        <f t="shared" si="62"/>
        <v>1</v>
      </c>
      <c r="AI55" s="112">
        <f t="shared" si="62"/>
        <v>22020</v>
      </c>
      <c r="AJ55" s="148">
        <f t="shared" si="63"/>
        <v>11010</v>
      </c>
      <c r="AK55" s="147">
        <f t="shared" si="64"/>
        <v>11010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23779</v>
      </c>
      <c r="J65" s="39">
        <f>SUM(J37:J64)</f>
        <v>23779</v>
      </c>
      <c r="K65" s="40">
        <f>SUM(K37:K64)</f>
        <v>1</v>
      </c>
      <c r="L65" s="22">
        <f>SUM(L37:L64)</f>
        <v>1</v>
      </c>
      <c r="M65" s="24">
        <f>SUM(M37:M64)</f>
        <v>0.97195994277539344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5542.5</v>
      </c>
      <c r="AB65" s="137"/>
      <c r="AC65" s="153">
        <f>SUM(AC37:AC64)</f>
        <v>5542.5</v>
      </c>
      <c r="AD65" s="137"/>
      <c r="AE65" s="153">
        <f>SUM(AE37:AE64)</f>
        <v>5542.5</v>
      </c>
      <c r="AF65" s="137"/>
      <c r="AG65" s="153">
        <f>SUM(AG37:AG64)</f>
        <v>6042.5</v>
      </c>
      <c r="AH65" s="137"/>
      <c r="AI65" s="153">
        <f>SUM(AI37:AI64)</f>
        <v>22670</v>
      </c>
      <c r="AJ65" s="153">
        <f>SUM(AJ37:AJ64)</f>
        <v>11085</v>
      </c>
      <c r="AK65" s="153">
        <f>SUM(AK37:AK64)</f>
        <v>11585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13579.128949616812</v>
      </c>
      <c r="J70" s="51">
        <f t="shared" ref="J70:J77" si="76">J124*I$83</f>
        <v>13579.128949616812</v>
      </c>
      <c r="K70" s="40">
        <f>B70/B$76</f>
        <v>0.55504307989441282</v>
      </c>
      <c r="L70" s="22">
        <f t="shared" ref="L70:L75" si="77">(L124*G$37*F$9/F$7)/B$130</f>
        <v>0.55504307989441282</v>
      </c>
      <c r="M70" s="24">
        <f>J70/B$76</f>
        <v>0.55504307989441293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3394.782237404203</v>
      </c>
      <c r="AB70" s="116">
        <v>0.25</v>
      </c>
      <c r="AC70" s="147">
        <f>$J70*AB70</f>
        <v>3394.782237404203</v>
      </c>
      <c r="AD70" s="116">
        <v>0.25</v>
      </c>
      <c r="AE70" s="147">
        <f>$J70*AD70</f>
        <v>3394.782237404203</v>
      </c>
      <c r="AF70" s="122">
        <f>1-SUM(Z70,AB70,AD70)</f>
        <v>0.25</v>
      </c>
      <c r="AG70" s="147">
        <f>$J70*AF70</f>
        <v>3394.782237404203</v>
      </c>
      <c r="AH70" s="155">
        <f>SUM(Z70,AB70,AD70,AF70)</f>
        <v>1</v>
      </c>
      <c r="AI70" s="147">
        <f>SUM(AA70,AC70,AE70,AG70)</f>
        <v>13579.128949616812</v>
      </c>
      <c r="AJ70" s="148">
        <f>(AA70+AC70)</f>
        <v>6789.564474808406</v>
      </c>
      <c r="AK70" s="147">
        <f>(AE70+AG70)</f>
        <v>6789.564474808406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10199.871050383188</v>
      </c>
      <c r="J71" s="51">
        <f t="shared" si="76"/>
        <v>10199.871050383188</v>
      </c>
      <c r="K71" s="40">
        <f t="shared" ref="K71:K72" si="79">B71/B$76</f>
        <v>0.57137407180325639</v>
      </c>
      <c r="L71" s="22">
        <f t="shared" si="77"/>
        <v>0.44495692010558713</v>
      </c>
      <c r="M71" s="24">
        <f t="shared" ref="M71:M72" si="80">J71/B$76</f>
        <v>0.41691686288098051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0</v>
      </c>
      <c r="K72" s="40">
        <f t="shared" si="79"/>
        <v>1.1340282035561005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0.15287144900878807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336.59999999999997</v>
      </c>
      <c r="AB73" s="116">
        <v>0.09</v>
      </c>
      <c r="AC73" s="147">
        <f>$H$73*$B$73*AB73</f>
        <v>336.59999999999997</v>
      </c>
      <c r="AD73" s="116">
        <v>0.23</v>
      </c>
      <c r="AE73" s="147">
        <f>$H$73*$B$73*AD73</f>
        <v>860.2</v>
      </c>
      <c r="AF73" s="122">
        <f>1-SUM(Z73,AB73,AD73)</f>
        <v>0.59</v>
      </c>
      <c r="AG73" s="147">
        <f>$H$73*$B$73*AF73</f>
        <v>2206.6</v>
      </c>
      <c r="AH73" s="155">
        <f>SUM(Z73,AB73,AD73,AF73)</f>
        <v>1</v>
      </c>
      <c r="AI73" s="147">
        <f>SUM(AA73,AC73,AE73,AG73)</f>
        <v>3740</v>
      </c>
      <c r="AJ73" s="148">
        <f>(AA73+AC73)</f>
        <v>673.19999999999993</v>
      </c>
      <c r="AK73" s="147">
        <f>(AE73+AG73)</f>
        <v>3066.8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2841.2154696132598</v>
      </c>
      <c r="C74" s="46"/>
      <c r="D74" s="38"/>
      <c r="E74" s="32"/>
      <c r="F74" s="32"/>
      <c r="G74" s="32"/>
      <c r="H74" s="31"/>
      <c r="I74" s="39">
        <f>I128*I$83</f>
        <v>10199.871050383188</v>
      </c>
      <c r="J74" s="51">
        <f t="shared" si="76"/>
        <v>1853.89976143223</v>
      </c>
      <c r="K74" s="40">
        <f>B74/B$76</f>
        <v>0.11613388389999019</v>
      </c>
      <c r="L74" s="22">
        <f t="shared" si="77"/>
        <v>0.11613388389999017</v>
      </c>
      <c r="M74" s="24">
        <f>J74/B$76</f>
        <v>7.5777631777323926E-2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-2321.773635909974</v>
      </c>
      <c r="AB74" s="156"/>
      <c r="AC74" s="147">
        <f>AC30*$I$83/4</f>
        <v>-2153.6615698798805</v>
      </c>
      <c r="AD74" s="156"/>
      <c r="AE74" s="147">
        <f>AE30*$I$83/4</f>
        <v>-2623.2296135445508</v>
      </c>
      <c r="AF74" s="156"/>
      <c r="AG74" s="147">
        <f>AG30*$I$83/4</f>
        <v>6331.2569992310791</v>
      </c>
      <c r="AH74" s="155"/>
      <c r="AI74" s="147">
        <f>SUM(AA74,AC74,AE74,AG74)</f>
        <v>-767.40782010332532</v>
      </c>
      <c r="AJ74" s="148">
        <f>(AA74+AC74)</f>
        <v>-4475.4352057898541</v>
      </c>
      <c r="AK74" s="147">
        <f>(AE74+AG74)</f>
        <v>3708.0273856865283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4469.491398505771</v>
      </c>
      <c r="AB75" s="158"/>
      <c r="AC75" s="149">
        <f>AA75+AC65-SUM(AC70,AC74)</f>
        <v>8770.870730981449</v>
      </c>
      <c r="AD75" s="158"/>
      <c r="AE75" s="149">
        <f>AC75+AE65-SUM(AE70,AE74)</f>
        <v>13541.818107121797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9858.2788704865125</v>
      </c>
      <c r="AJ75" s="151">
        <f>AJ76-SUM(AJ70,AJ74)</f>
        <v>8770.870730981449</v>
      </c>
      <c r="AK75" s="149">
        <f>AJ75+AK76-SUM(AK70,AK74)</f>
        <v>9858.2788704865143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23779</v>
      </c>
      <c r="J76" s="51">
        <f t="shared" si="76"/>
        <v>23779</v>
      </c>
      <c r="K76" s="40">
        <f>SUM(K70:K75)</f>
        <v>2.5294506881625476</v>
      </c>
      <c r="L76" s="22">
        <f>SUM(L70:L75)</f>
        <v>1.1161338838999901</v>
      </c>
      <c r="M76" s="24">
        <f>SUM(M70:M75)</f>
        <v>1.0477375745527173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5542.5</v>
      </c>
      <c r="AB76" s="137"/>
      <c r="AC76" s="153">
        <f>AC65</f>
        <v>5542.5</v>
      </c>
      <c r="AD76" s="137"/>
      <c r="AE76" s="153">
        <f>AE65</f>
        <v>5542.5</v>
      </c>
      <c r="AF76" s="137"/>
      <c r="AG76" s="153">
        <f>AG65</f>
        <v>6042.5</v>
      </c>
      <c r="AH76" s="137"/>
      <c r="AI76" s="153">
        <f>SUM(AA76,AC76,AE76,AG76)</f>
        <v>22670</v>
      </c>
      <c r="AJ76" s="154">
        <f>SUM(AA76,AC76)</f>
        <v>11085</v>
      </c>
      <c r="AK76" s="154">
        <f>SUM(AE76,AG76)</f>
        <v>11585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13978.666666666664</v>
      </c>
      <c r="J77" s="100">
        <f t="shared" si="76"/>
        <v>5632.695377715705</v>
      </c>
      <c r="K77" s="40"/>
      <c r="L77" s="22">
        <f>-(L131*G$37*F$9/F$7)/B$130</f>
        <v>-0.57137407180325617</v>
      </c>
      <c r="M77" s="24">
        <f>-J77/B$76</f>
        <v>-0.23023484069959962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4469.491398505771</v>
      </c>
      <c r="AD78" s="112"/>
      <c r="AE78" s="112">
        <f>AC75</f>
        <v>8770.870730981449</v>
      </c>
      <c r="AF78" s="112"/>
      <c r="AG78" s="112">
        <f>AE75</f>
        <v>13541.818107121797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2147.717762595797</v>
      </c>
      <c r="AB79" s="112"/>
      <c r="AC79" s="112">
        <f>AA79-AA74+AC65-AC70</f>
        <v>6617.2091611015694</v>
      </c>
      <c r="AD79" s="112"/>
      <c r="AE79" s="112">
        <f>AC79-AC74+AE65-AE70</f>
        <v>10918.588493577246</v>
      </c>
      <c r="AF79" s="112"/>
      <c r="AG79" s="112">
        <f>AE79-AE74+AG65-AG70</f>
        <v>16189.535869717596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6781.6399555139624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6781.6399555139624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1695.4099888784906</v>
      </c>
      <c r="AB83" s="112"/>
      <c r="AC83" s="165">
        <f>$I$83*AB82/4</f>
        <v>1695.4099888784906</v>
      </c>
      <c r="AD83" s="112"/>
      <c r="AE83" s="165">
        <f>$I$83*AD82/4</f>
        <v>1695.4099888784906</v>
      </c>
      <c r="AF83" s="112"/>
      <c r="AG83" s="165">
        <f>$I$83*AF82/4</f>
        <v>1695.4099888784906</v>
      </c>
      <c r="AH83" s="165">
        <f>SUM(AA83,AC83,AE83,AG83)</f>
        <v>6781.6399555139624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17059.8252222761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17059.8252222761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1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31">
        <f t="shared" si="81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7.3728479140722294E-2</v>
      </c>
      <c r="C92" s="60">
        <f t="shared" si="82"/>
        <v>0</v>
      </c>
      <c r="D92" s="24">
        <f t="shared" ref="D92:D118" si="87">SUM(B92,C92)</f>
        <v>7.3728479140722294E-2</v>
      </c>
      <c r="H92" s="24">
        <f t="shared" ref="H92:H118" si="88">(E38*F38/G38*F$7/F$9)</f>
        <v>1</v>
      </c>
      <c r="I92" s="22">
        <f t="shared" ref="I92:I118" si="89">(D92*H92)</f>
        <v>7.3728479140722294E-2</v>
      </c>
      <c r="J92" s="24">
        <f t="shared" ref="J92:J118" si="90">IF(I$32&lt;=1+I$131,I92,L92+J$33*(I92-L92))</f>
        <v>7.3728479140722294E-2</v>
      </c>
      <c r="K92" s="22">
        <f t="shared" ref="K92:K118" si="91">IF(B92="",0,B92)</f>
        <v>7.3728479140722294E-2</v>
      </c>
      <c r="L92" s="22">
        <f t="shared" ref="L92:L118" si="92">(K92*H92)</f>
        <v>7.3728479140722294E-2</v>
      </c>
      <c r="M92" s="231">
        <f t="shared" ref="M92:M118" si="93">(J92)</f>
        <v>7.3728479140722294E-2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1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31">
        <f t="shared" si="93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Beans: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Water melon: no. local meas (Bhece)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Sweet poatato: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Groundnuts (dry): no. local meas</v>
      </c>
      <c r="B98" s="60">
        <f t="shared" si="82"/>
        <v>9.5847022882938976E-2</v>
      </c>
      <c r="C98" s="60">
        <f t="shared" si="82"/>
        <v>-9.5847022882938976E-2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0</v>
      </c>
      <c r="K98" s="22">
        <f t="shared" si="91"/>
        <v>9.5847022882938976E-2</v>
      </c>
      <c r="L98" s="22">
        <f t="shared" si="92"/>
        <v>9.5847022882938976E-2</v>
      </c>
      <c r="M98" s="231">
        <f t="shared" si="93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Irish potato: type</v>
      </c>
      <c r="B99" s="60">
        <f t="shared" si="82"/>
        <v>5.3084504981320045E-3</v>
      </c>
      <c r="C99" s="60">
        <f t="shared" si="82"/>
        <v>-5.3084504981320045E-3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0</v>
      </c>
      <c r="K99" s="22">
        <f t="shared" si="91"/>
        <v>5.3084504981320045E-3</v>
      </c>
      <c r="L99" s="22">
        <f t="shared" si="92"/>
        <v>5.3084504981320045E-3</v>
      </c>
      <c r="M99" s="231">
        <f t="shared" si="93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Yam: type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Spinach (cash): kg produced</v>
      </c>
      <c r="B101" s="60">
        <f t="shared" si="82"/>
        <v>2.2118543742216685E-2</v>
      </c>
      <c r="C101" s="60">
        <f t="shared" si="82"/>
        <v>0</v>
      </c>
      <c r="D101" s="24">
        <f t="shared" si="87"/>
        <v>2.2118543742216685E-2</v>
      </c>
      <c r="H101" s="24">
        <f t="shared" si="88"/>
        <v>1</v>
      </c>
      <c r="I101" s="22">
        <f t="shared" si="89"/>
        <v>2.2118543742216685E-2</v>
      </c>
      <c r="J101" s="24">
        <f t="shared" si="90"/>
        <v>2.2118543742216685E-2</v>
      </c>
      <c r="K101" s="22">
        <f t="shared" si="91"/>
        <v>2.2118543742216685E-2</v>
      </c>
      <c r="L101" s="22">
        <f t="shared" si="92"/>
        <v>2.2118543742216685E-2</v>
      </c>
      <c r="M101" s="231">
        <f t="shared" si="93"/>
        <v>2.2118543742216685E-2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Tomatoes (cash):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1">
        <f t="shared" si="93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Cabbage (cash): kg produced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31">
        <f t="shared" si="93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Agricultural cash income -- see Data2</v>
      </c>
      <c r="B104" s="60">
        <f t="shared" si="82"/>
        <v>0.16352976673412203</v>
      </c>
      <c r="C104" s="60">
        <f t="shared" si="82"/>
        <v>0</v>
      </c>
      <c r="D104" s="24">
        <f t="shared" si="87"/>
        <v>0.16352976673412203</v>
      </c>
      <c r="H104" s="24">
        <f t="shared" si="88"/>
        <v>1</v>
      </c>
      <c r="I104" s="22">
        <f t="shared" si="89"/>
        <v>0.16352976673412203</v>
      </c>
      <c r="J104" s="24">
        <f t="shared" si="90"/>
        <v>0.16352976673412203</v>
      </c>
      <c r="K104" s="22">
        <f t="shared" si="91"/>
        <v>0.16352976673412203</v>
      </c>
      <c r="L104" s="22">
        <f t="shared" si="92"/>
        <v>0.16352976673412203</v>
      </c>
      <c r="M104" s="231">
        <f t="shared" si="93"/>
        <v>0.16352976673412203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Labour migration(formal employment): no. people per HH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Formal Employment (conservancies, etc.)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Self-employment -- see Data2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Small business -- see Data2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Social development -- see Data2</v>
      </c>
      <c r="B109" s="60">
        <f t="shared" si="82"/>
        <v>3.2470022213574095</v>
      </c>
      <c r="C109" s="60">
        <f t="shared" si="82"/>
        <v>0</v>
      </c>
      <c r="D109" s="24">
        <f t="shared" si="87"/>
        <v>3.2470022213574095</v>
      </c>
      <c r="H109" s="24">
        <f t="shared" si="88"/>
        <v>1</v>
      </c>
      <c r="I109" s="22">
        <f t="shared" si="89"/>
        <v>3.2470022213574095</v>
      </c>
      <c r="J109" s="24">
        <f t="shared" si="90"/>
        <v>3.2470022213574095</v>
      </c>
      <c r="K109" s="22">
        <f t="shared" si="91"/>
        <v>3.2470022213574095</v>
      </c>
      <c r="L109" s="22">
        <f t="shared" si="92"/>
        <v>3.2470022213574095</v>
      </c>
      <c r="M109" s="231">
        <f t="shared" si="93"/>
        <v>3.2470022213574095</v>
      </c>
      <c r="N109" s="233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Public works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Other income: e.g. Credit (cotton loans)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3.6075344843555417</v>
      </c>
      <c r="C119" s="29">
        <f>SUM(C91:C118)</f>
        <v>-0.10115547338107098</v>
      </c>
      <c r="D119" s="24">
        <f>SUM(D91:D118)</f>
        <v>3.5063790109744706</v>
      </c>
      <c r="E119" s="22"/>
      <c r="F119" s="2"/>
      <c r="G119" s="2"/>
      <c r="H119" s="31"/>
      <c r="I119" s="22">
        <f>SUM(I91:I118)</f>
        <v>3.5063790109744706</v>
      </c>
      <c r="J119" s="24">
        <f>SUM(J91:J118)</f>
        <v>3.5063790109744706</v>
      </c>
      <c r="K119" s="22">
        <f>SUM(K91:K118)</f>
        <v>3.6075344843555417</v>
      </c>
      <c r="L119" s="22">
        <f>SUM(L91:L118)</f>
        <v>3.6075344843555417</v>
      </c>
      <c r="M119" s="57">
        <f t="shared" si="81"/>
        <v>3.5063790109744706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2.0023370510220024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2.0023370510220024</v>
      </c>
      <c r="J124" s="241">
        <f>IF(SUMPRODUCT($B$124:$B124,$H$124:$H124)&lt;J$119,($B124*$H124),J$119)</f>
        <v>2.0023370510220024</v>
      </c>
      <c r="K124" s="29">
        <f>(B124)</f>
        <v>2.0023370510220024</v>
      </c>
      <c r="L124" s="29">
        <f>IF(SUMPRODUCT($B$124:$B124,$H$124:$H124)&lt;L$119,($B124*$H124),L$119)</f>
        <v>2.0023370510220024</v>
      </c>
      <c r="M124" s="244">
        <f t="shared" si="94"/>
        <v>2.0023370510220024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2.0612516674968866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1.5040419599524681</v>
      </c>
      <c r="J125" s="241">
        <f>IF(SUMPRODUCT($B$124:$B125,$H$124:$H125)&lt;J$119,($B125*$H125),IF(SUMPRODUCT($B$124:$B124,$H$124:$H124)&lt;J$119,J$119-SUMPRODUCT($B$124:$B124,$H$124:$H124),0))</f>
        <v>1.5040419599524681</v>
      </c>
      <c r="K125" s="29">
        <f>(B125)</f>
        <v>2.0612516674968866</v>
      </c>
      <c r="L125" s="29">
        <f>IF(SUMPRODUCT($B$124:$B125,$H$124:$H125)&lt;L$119,($B125*$H125),IF(SUMPRODUCT($B$124:$B124,$H$124:$H124)&lt;L$119,L$119-SUMPRODUCT($B$124:$B124,$H$124:$H124),0))</f>
        <v>1.6051974333335393</v>
      </c>
      <c r="M125" s="244">
        <f t="shared" si="94"/>
        <v>1.5040419599524681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4.0910458505603984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4.0910458505603984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0.55148902397260269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0.55148902397260269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0.41895699097135741</v>
      </c>
      <c r="C128" s="56"/>
      <c r="D128" s="31"/>
      <c r="E128" s="2"/>
      <c r="F128" s="2"/>
      <c r="G128" s="2"/>
      <c r="H128" s="24"/>
      <c r="I128" s="29">
        <f>(I30)</f>
        <v>1.5040419599524681</v>
      </c>
      <c r="J128" s="232">
        <f>(J30)</f>
        <v>0.27337041977949239</v>
      </c>
      <c r="K128" s="29">
        <f>(B128)</f>
        <v>0.41895699097135741</v>
      </c>
      <c r="L128" s="29">
        <f>IF(L124=L119,0,(L119-L124)/(B119-B124)*K128)</f>
        <v>0.41895699097135741</v>
      </c>
      <c r="M128" s="244">
        <f t="shared" si="94"/>
        <v>0.27337041977949239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3.6075344843555417</v>
      </c>
      <c r="C130" s="56"/>
      <c r="D130" s="31"/>
      <c r="E130" s="2"/>
      <c r="F130" s="2"/>
      <c r="G130" s="2"/>
      <c r="H130" s="24"/>
      <c r="I130" s="29">
        <f>(I119)</f>
        <v>3.5063790109744706</v>
      </c>
      <c r="J130" s="232">
        <f>(J119)</f>
        <v>3.5063790109744706</v>
      </c>
      <c r="K130" s="29">
        <f>(B130)</f>
        <v>3.6075344843555417</v>
      </c>
      <c r="L130" s="29">
        <f>(L119)</f>
        <v>3.6075344843555417</v>
      </c>
      <c r="M130" s="244">
        <f t="shared" si="94"/>
        <v>3.5063790109744706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2.0612516674968862</v>
      </c>
      <c r="J131" s="241">
        <f>IF(SUMPRODUCT($B124:$B125,$H124:$H125)&gt;(J119-J128),SUMPRODUCT($B124:$B125,$H124:$H125)+J128-J119,0)</f>
        <v>0.8305801273239104</v>
      </c>
      <c r="K131" s="29"/>
      <c r="L131" s="29">
        <f>IF(I131&lt;SUM(L126:L127),0,I131-(SUM(L126:L127)))</f>
        <v>2.0612516674968862</v>
      </c>
      <c r="M131" s="241">
        <f>IF(I131&lt;SUM(M126:M127),0,I131-(SUM(M126:M127)))</f>
        <v>2.0612516674968862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39" priority="65" operator="equal">
      <formula>16</formula>
    </cfRule>
    <cfRule type="cellIs" dxfId="238" priority="66" operator="equal">
      <formula>15</formula>
    </cfRule>
    <cfRule type="cellIs" dxfId="237" priority="67" operator="equal">
      <formula>14</formula>
    </cfRule>
    <cfRule type="cellIs" dxfId="236" priority="68" operator="equal">
      <formula>13</formula>
    </cfRule>
    <cfRule type="cellIs" dxfId="235" priority="69" operator="equal">
      <formula>12</formula>
    </cfRule>
    <cfRule type="cellIs" dxfId="234" priority="70" operator="equal">
      <formula>11</formula>
    </cfRule>
    <cfRule type="cellIs" dxfId="233" priority="71" operator="equal">
      <formula>10</formula>
    </cfRule>
    <cfRule type="cellIs" dxfId="232" priority="72" operator="equal">
      <formula>9</formula>
    </cfRule>
    <cfRule type="cellIs" dxfId="231" priority="73" operator="equal">
      <formula>8</formula>
    </cfRule>
    <cfRule type="cellIs" dxfId="230" priority="74" operator="equal">
      <formula>7</formula>
    </cfRule>
    <cfRule type="cellIs" dxfId="229" priority="75" operator="equal">
      <formula>6</formula>
    </cfRule>
    <cfRule type="cellIs" dxfId="228" priority="76" operator="equal">
      <formula>5</formula>
    </cfRule>
    <cfRule type="cellIs" dxfId="227" priority="77" operator="equal">
      <formula>4</formula>
    </cfRule>
    <cfRule type="cellIs" dxfId="226" priority="78" operator="equal">
      <formula>3</formula>
    </cfRule>
    <cfRule type="cellIs" dxfId="225" priority="79" operator="equal">
      <formula>2</formula>
    </cfRule>
    <cfRule type="cellIs" dxfId="224" priority="80" operator="equal">
      <formula>1</formula>
    </cfRule>
  </conditionalFormatting>
  <conditionalFormatting sqref="N91:N104">
    <cfRule type="cellIs" dxfId="223" priority="17" operator="equal">
      <formula>16</formula>
    </cfRule>
    <cfRule type="cellIs" dxfId="222" priority="18" operator="equal">
      <formula>15</formula>
    </cfRule>
    <cfRule type="cellIs" dxfId="221" priority="19" operator="equal">
      <formula>14</formula>
    </cfRule>
    <cfRule type="cellIs" dxfId="220" priority="20" operator="equal">
      <formula>13</formula>
    </cfRule>
    <cfRule type="cellIs" dxfId="219" priority="21" operator="equal">
      <formula>12</formula>
    </cfRule>
    <cfRule type="cellIs" dxfId="218" priority="22" operator="equal">
      <formula>11</formula>
    </cfRule>
    <cfRule type="cellIs" dxfId="217" priority="23" operator="equal">
      <formula>10</formula>
    </cfRule>
    <cfRule type="cellIs" dxfId="216" priority="24" operator="equal">
      <formula>9</formula>
    </cfRule>
    <cfRule type="cellIs" dxfId="215" priority="25" operator="equal">
      <formula>8</formula>
    </cfRule>
    <cfRule type="cellIs" dxfId="214" priority="26" operator="equal">
      <formula>7</formula>
    </cfRule>
    <cfRule type="cellIs" dxfId="213" priority="27" operator="equal">
      <formula>6</formula>
    </cfRule>
    <cfRule type="cellIs" dxfId="212" priority="28" operator="equal">
      <formula>5</formula>
    </cfRule>
    <cfRule type="cellIs" dxfId="211" priority="29" operator="equal">
      <formula>4</formula>
    </cfRule>
    <cfRule type="cellIs" dxfId="210" priority="30" operator="equal">
      <formula>3</formula>
    </cfRule>
    <cfRule type="cellIs" dxfId="209" priority="31" operator="equal">
      <formula>2</formula>
    </cfRule>
    <cfRule type="cellIs" dxfId="208" priority="32" operator="equal">
      <formula>1</formula>
    </cfRule>
  </conditionalFormatting>
  <conditionalFormatting sqref="N105:N118">
    <cfRule type="cellIs" dxfId="207" priority="1" operator="equal">
      <formula>16</formula>
    </cfRule>
    <cfRule type="cellIs" dxfId="206" priority="2" operator="equal">
      <formula>15</formula>
    </cfRule>
    <cfRule type="cellIs" dxfId="205" priority="3" operator="equal">
      <formula>14</formula>
    </cfRule>
    <cfRule type="cellIs" dxfId="204" priority="4" operator="equal">
      <formula>13</formula>
    </cfRule>
    <cfRule type="cellIs" dxfId="203" priority="5" operator="equal">
      <formula>12</formula>
    </cfRule>
    <cfRule type="cellIs" dxfId="202" priority="6" operator="equal">
      <formula>11</formula>
    </cfRule>
    <cfRule type="cellIs" dxfId="201" priority="7" operator="equal">
      <formula>10</formula>
    </cfRule>
    <cfRule type="cellIs" dxfId="200" priority="8" operator="equal">
      <formula>9</formula>
    </cfRule>
    <cfRule type="cellIs" dxfId="199" priority="9" operator="equal">
      <formula>8</formula>
    </cfRule>
    <cfRule type="cellIs" dxfId="198" priority="10" operator="equal">
      <formula>7</formula>
    </cfRule>
    <cfRule type="cellIs" dxfId="197" priority="11" operator="equal">
      <formula>6</formula>
    </cfRule>
    <cfRule type="cellIs" dxfId="196" priority="12" operator="equal">
      <formula>5</formula>
    </cfRule>
    <cfRule type="cellIs" dxfId="195" priority="13" operator="equal">
      <formula>4</formula>
    </cfRule>
    <cfRule type="cellIs" dxfId="194" priority="14" operator="equal">
      <formula>3</formula>
    </cfRule>
    <cfRule type="cellIs" dxfId="193" priority="15" operator="equal">
      <formula>2</formula>
    </cfRule>
    <cfRule type="cellIs" dxfId="19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L131" sqref="L131:M1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1.3037048567870486E-2</v>
      </c>
      <c r="J6" s="24">
        <f t="shared" ref="J6:J13" si="3">IF(I$32&lt;=1+I$131,I6,B6*H6+J$33*(I6-B6*H6))</f>
        <v>1.3037048567870486E-2</v>
      </c>
      <c r="K6" s="22">
        <f t="shared" ref="K6:K31" si="4">B6</f>
        <v>1.3037048567870486E-2</v>
      </c>
      <c r="L6" s="22">
        <f t="shared" ref="L6:L29" si="5">IF(K6="","",K6*H6)</f>
        <v>1.3037048567870486E-2</v>
      </c>
      <c r="M6" s="228">
        <f t="shared" ref="M6:M31" si="6">J6</f>
        <v>1.3037048567870486E-2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5.2148194271481943E-2</v>
      </c>
      <c r="Z6" s="156">
        <f>Poor!Z6</f>
        <v>0.17</v>
      </c>
      <c r="AA6" s="121">
        <f>$M6*Z6*4</f>
        <v>8.8651930261519317E-3</v>
      </c>
      <c r="AB6" s="156">
        <f>Poor!AB6</f>
        <v>0.17</v>
      </c>
      <c r="AC6" s="121">
        <f t="shared" ref="AC6:AC29" si="7">$M6*AB6*4</f>
        <v>8.8651930261519317E-3</v>
      </c>
      <c r="AD6" s="156">
        <f>Poor!AD6</f>
        <v>0.33</v>
      </c>
      <c r="AE6" s="121">
        <f t="shared" ref="AE6:AE29" si="8">$M6*AD6*4</f>
        <v>1.7208904109589043E-2</v>
      </c>
      <c r="AF6" s="122">
        <f>1-SUM(Z6,AB6,AD6)</f>
        <v>0.32999999999999996</v>
      </c>
      <c r="AG6" s="121">
        <f>$M6*AF6*4</f>
        <v>1.720890410958904E-2</v>
      </c>
      <c r="AH6" s="123">
        <f>SUM(Z6,AB6,AD6,AF6)</f>
        <v>1</v>
      </c>
      <c r="AI6" s="184">
        <f>SUM(AA6,AC6,AE6,AG6)/4</f>
        <v>1.3037048567870486E-2</v>
      </c>
      <c r="AJ6" s="120">
        <f>(AA6+AC6)/2</f>
        <v>8.8651930261519317E-3</v>
      </c>
      <c r="AK6" s="119">
        <f>(AE6+AG6)/2</f>
        <v>1.7208904109589043E-2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8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3300.5357221090021</v>
      </c>
      <c r="S7" s="226">
        <f>IF($B$81=0,0,(SUMIF($N$6:$N$28,$U7,L$6:L$28)+SUMIF($N$91:$N$118,$U7,L$91:L$118))*$B$83*$H$84*Poor!$B$81/$B$81)</f>
        <v>3300.5357221090021</v>
      </c>
      <c r="T7" s="226">
        <f>IF($B$81=0,0,(SUMIF($N$6:$N$28,$U7,M$6:M$28)+SUMIF($N$91:$N$118,$U7,M$91:M$118))*$B$83*$H$84*Poor!$B$81/$B$81)</f>
        <v>3452.0300303327786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4.6436721668742222E-2</v>
      </c>
      <c r="J8" s="24">
        <f t="shared" si="3"/>
        <v>4.6436721668742222E-2</v>
      </c>
      <c r="K8" s="22">
        <f t="shared" si="4"/>
        <v>4.6436721668742222E-2</v>
      </c>
      <c r="L8" s="22">
        <f t="shared" si="5"/>
        <v>4.6436721668742222E-2</v>
      </c>
      <c r="M8" s="228">
        <f t="shared" si="6"/>
        <v>4.6436721668742222E-2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3621</v>
      </c>
      <c r="S8" s="226">
        <f>IF($B$81=0,0,(SUMIF($N$6:$N$28,$U8,L$6:L$28)+SUMIF($N$91:$N$118,$U8,L$91:L$118))*$B$83*$H$84*Poor!$B$81/$B$81)</f>
        <v>3621</v>
      </c>
      <c r="T8" s="226">
        <f>IF($B$81=0,0,(SUMIF($N$6:$N$28,$U8,M$6:M$28)+SUMIF($N$91:$N$118,$U8,M$91:M$118))*$B$83*$H$84*Poor!$B$81/$B$81)</f>
        <v>3609.6409060364408</v>
      </c>
      <c r="U8" s="227">
        <v>2</v>
      </c>
      <c r="V8" s="56"/>
      <c r="W8" s="115"/>
      <c r="X8" s="118">
        <f>Poor!X8</f>
        <v>1</v>
      </c>
      <c r="Y8" s="184">
        <f t="shared" si="9"/>
        <v>0.18574688667496889</v>
      </c>
      <c r="Z8" s="125">
        <f>IF($Y8=0,0,AA8/$Y8)</f>
        <v>0.40791243672321625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7.5768465157337664E-2</v>
      </c>
      <c r="AB8" s="125">
        <f>IF($Y8=0,0,AC8/$Y8)</f>
        <v>0.44896949435399086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8.3394685788288819E-2</v>
      </c>
      <c r="AD8" s="125">
        <f>IF($Y8=0,0,AE8/$Y8)</f>
        <v>2.6253441966829678E-2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4.8764951098405843E-3</v>
      </c>
      <c r="AF8" s="122">
        <f t="shared" si="10"/>
        <v>0.11686462695596322</v>
      </c>
      <c r="AG8" s="121">
        <f t="shared" si="11"/>
        <v>2.1707240619501814E-2</v>
      </c>
      <c r="AH8" s="123">
        <f t="shared" si="12"/>
        <v>1</v>
      </c>
      <c r="AI8" s="184">
        <f t="shared" si="13"/>
        <v>4.6436721668742229E-2</v>
      </c>
      <c r="AJ8" s="120">
        <f t="shared" si="14"/>
        <v>7.9581575472813249E-2</v>
      </c>
      <c r="AK8" s="119">
        <f t="shared" si="15"/>
        <v>1.3291867864671198E-2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8">
        <f t="shared" si="6"/>
        <v>4.2500000000000003E-2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403.32969654166982</v>
      </c>
      <c r="S9" s="226">
        <f>IF($B$81=0,0,(SUMIF($N$6:$N$28,$U9,L$6:L$28)+SUMIF($N$91:$N$118,$U9,L$91:L$118))*$B$83*$H$84*Poor!$B$81/$B$81)</f>
        <v>403.32969654166982</v>
      </c>
      <c r="T9" s="226">
        <f>IF($B$81=0,0,(SUMIF($N$6:$N$28,$U9,M$6:M$28)+SUMIF($N$91:$N$118,$U9,M$91:M$118))*$B$83*$H$84*Poor!$B$81/$B$81)</f>
        <v>403.32969654166982</v>
      </c>
      <c r="U9" s="227">
        <v>3</v>
      </c>
      <c r="V9" s="56"/>
      <c r="W9" s="115"/>
      <c r="X9" s="118">
        <f>Poor!X9</f>
        <v>1</v>
      </c>
      <c r="Y9" s="184">
        <f t="shared" si="9"/>
        <v>0.17</v>
      </c>
      <c r="Z9" s="125">
        <f>IF($Y9=0,0,AA9/$Y9)</f>
        <v>0.4079124367232162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6.9345114242946759E-2</v>
      </c>
      <c r="AB9" s="125">
        <f>IF($Y9=0,0,AC9/$Y9)</f>
        <v>0.44896949435399086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7.6324814040178449E-2</v>
      </c>
      <c r="AD9" s="125">
        <f>IF($Y9=0,0,AE9/$Y9)</f>
        <v>2.6253441966829674E-2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4.4630851343610452E-3</v>
      </c>
      <c r="AF9" s="122">
        <f t="shared" si="10"/>
        <v>0.11686462695596322</v>
      </c>
      <c r="AG9" s="121">
        <f t="shared" si="11"/>
        <v>1.9866986582513749E-2</v>
      </c>
      <c r="AH9" s="123">
        <f t="shared" si="12"/>
        <v>1</v>
      </c>
      <c r="AI9" s="184">
        <f t="shared" si="13"/>
        <v>4.2499999999999996E-2</v>
      </c>
      <c r="AJ9" s="120">
        <f t="shared" si="14"/>
        <v>7.2834964141562597E-2</v>
      </c>
      <c r="AK9" s="119">
        <f t="shared" si="15"/>
        <v>1.2165035858437397E-2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</v>
      </c>
      <c r="H10" s="24">
        <f t="shared" si="1"/>
        <v>1</v>
      </c>
      <c r="I10" s="22">
        <f t="shared" si="2"/>
        <v>0.20701001712328765</v>
      </c>
      <c r="J10" s="24">
        <f t="shared" si="3"/>
        <v>0.14743346177645644</v>
      </c>
      <c r="K10" s="22">
        <f t="shared" si="4"/>
        <v>0.13307786815068492</v>
      </c>
      <c r="L10" s="22">
        <f t="shared" si="5"/>
        <v>0.13307786815068492</v>
      </c>
      <c r="M10" s="228">
        <f t="shared" si="6"/>
        <v>0.14743346177645644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0.58973384710582577</v>
      </c>
      <c r="Z10" s="125">
        <f>IF($Y10=0,0,AA10/$Y10)</f>
        <v>0.40791243672321625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0.24055977059109404</v>
      </c>
      <c r="AB10" s="125">
        <f>IF($Y10=0,0,AC10/$Y10)</f>
        <v>0.44896949435399086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0.26477250713853634</v>
      </c>
      <c r="AD10" s="125">
        <f>IF($Y10=0,0,AE10/$Y10)</f>
        <v>2.6253441966829678E-2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1.5482543330868003E-2</v>
      </c>
      <c r="AF10" s="122">
        <f t="shared" si="10"/>
        <v>0.11686462695596322</v>
      </c>
      <c r="AG10" s="121">
        <f t="shared" si="11"/>
        <v>6.8919026045327375E-2</v>
      </c>
      <c r="AH10" s="123">
        <f t="shared" si="12"/>
        <v>1</v>
      </c>
      <c r="AI10" s="184">
        <f t="shared" si="13"/>
        <v>0.14743346177645644</v>
      </c>
      <c r="AJ10" s="120">
        <f t="shared" si="14"/>
        <v>0.2526661388648152</v>
      </c>
      <c r="AK10" s="119">
        <f t="shared" si="15"/>
        <v>4.2200784688097688E-2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3500</v>
      </c>
      <c r="S11" s="226">
        <f>IF($B$81=0,0,(SUMIF($N$6:$N$28,$U11,L$6:L$28)+SUMIF($N$91:$N$118,$U11,L$91:L$118))*$B$83*$H$84*Poor!$B$81/$B$81)</f>
        <v>3500</v>
      </c>
      <c r="T11" s="226">
        <f>IF($B$81=0,0,(SUMIF($N$6:$N$28,$U11,M$6:M$28)+SUMIF($N$91:$N$118,$U11,M$91:M$118))*$B$83*$H$84*Poor!$B$81/$B$81)</f>
        <v>3694.1725463856233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9.9933005079812773E-2</v>
      </c>
      <c r="K12" s="22">
        <f t="shared" si="4"/>
        <v>0.10770875389165629</v>
      </c>
      <c r="L12" s="22">
        <f t="shared" si="5"/>
        <v>0.10770875389165629</v>
      </c>
      <c r="M12" s="228">
        <f t="shared" si="6"/>
        <v>9.9933005079812773E-2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0.39973202031925109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0.26782045361389822</v>
      </c>
      <c r="AF12" s="122">
        <f>1-SUM(Z12,AB12,AD12)</f>
        <v>0.32999999999999996</v>
      </c>
      <c r="AG12" s="121">
        <f>$M12*AF12*4</f>
        <v>0.13191156670535284</v>
      </c>
      <c r="AH12" s="123">
        <f t="shared" si="12"/>
        <v>1</v>
      </c>
      <c r="AI12" s="184">
        <f t="shared" si="13"/>
        <v>9.9933005079812759E-2</v>
      </c>
      <c r="AJ12" s="120">
        <f t="shared" si="14"/>
        <v>0</v>
      </c>
      <c r="AK12" s="119">
        <f t="shared" si="15"/>
        <v>0.19986601015962552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752</v>
      </c>
      <c r="S13" s="226">
        <f>IF($B$81=0,0,(SUMIF($N$6:$N$28,$U13,L$6:L$28)+SUMIF($N$91:$N$118,$U13,L$91:L$118))*$B$83*$H$84*Poor!$B$81/$B$81)</f>
        <v>752</v>
      </c>
      <c r="T13" s="226">
        <f>IF($B$81=0,0,(SUMIF($N$6:$N$28,$U13,M$6:M$28)+SUMIF($N$91:$N$118,$U13,M$91:M$118))*$B$83*$H$84*Poor!$B$81/$B$81)</f>
        <v>752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2.4668148800875843E-3</v>
      </c>
      <c r="K14" s="22">
        <f t="shared" si="4"/>
        <v>2.2485149439601493E-3</v>
      </c>
      <c r="L14" s="22">
        <f t="shared" si="5"/>
        <v>2.2485149439601493E-3</v>
      </c>
      <c r="M14" s="229">
        <f t="shared" si="6"/>
        <v>2.4668148800875843E-3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9.8672595203503372E-3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9.8672595203503372E-3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2.4668148800875843E-3</v>
      </c>
      <c r="AJ14" s="120">
        <f t="shared" si="14"/>
        <v>4.9336297601751686E-3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371</v>
      </c>
      <c r="S15" s="226">
        <f>IF($B$81=0,0,(SUMIF($N$6:$N$28,$U15,L$6:L$28)+SUMIF($N$91:$N$118,$U15,L$91:L$118))*$B$83*$H$84*Poor!$B$81/$B$81)</f>
        <v>371</v>
      </c>
      <c r="T15" s="226">
        <f>IF($B$81=0,0,(SUMIF($N$6:$N$28,$U15,M$6:M$28)+SUMIF($N$91:$N$118,$U15,M$91:M$118))*$B$83*$H$84*Poor!$B$81/$B$81)</f>
        <v>371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6.3060793598730208E-2</v>
      </c>
      <c r="K16" s="22">
        <f t="shared" si="4"/>
        <v>6.125856164383562E-2</v>
      </c>
      <c r="L16" s="22">
        <f t="shared" si="5"/>
        <v>6.125856164383562E-2</v>
      </c>
      <c r="M16" s="228">
        <f t="shared" si="6"/>
        <v>6.3060793598730208E-2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429</v>
      </c>
      <c r="S16" s="226">
        <f>IF($B$81=0,0,(SUMIF($N$6:$N$28,$U16,L$6:L$28)+SUMIF($N$91:$N$118,$U16,L$91:L$118))*$B$83*$H$84*Poor!$B$81/$B$81)</f>
        <v>429</v>
      </c>
      <c r="T16" s="226">
        <f>IF($B$81=0,0,(SUMIF($N$6:$N$28,$U16,M$6:M$28)+SUMIF($N$91:$N$118,$U16,M$91:M$118))*$B$83*$H$84*Poor!$B$81/$B$81)</f>
        <v>445.66000447988648</v>
      </c>
      <c r="U16" s="227">
        <v>10</v>
      </c>
      <c r="V16" s="56"/>
      <c r="W16" s="110"/>
      <c r="X16" s="118"/>
      <c r="Y16" s="184">
        <f t="shared" si="9"/>
        <v>0.25224317439492083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0.25224317439492083</v>
      </c>
      <c r="AH16" s="123">
        <f t="shared" si="12"/>
        <v>1</v>
      </c>
      <c r="AI16" s="184">
        <f t="shared" si="13"/>
        <v>6.3060793598730208E-2</v>
      </c>
      <c r="AJ16" s="120">
        <f t="shared" si="14"/>
        <v>0</v>
      </c>
      <c r="AK16" s="119">
        <f t="shared" si="15"/>
        <v>0.12612158719746042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0.10349897214280518</v>
      </c>
      <c r="K17" s="22">
        <f t="shared" si="4"/>
        <v>9.4339866127023678E-2</v>
      </c>
      <c r="L17" s="22">
        <f t="shared" si="5"/>
        <v>9.4339866127023678E-2</v>
      </c>
      <c r="M17" s="229">
        <f t="shared" si="6"/>
        <v>0.10349897214280518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2160</v>
      </c>
      <c r="S17" s="226">
        <f>IF($B$81=0,0,(SUMIF($N$6:$N$28,$U17,L$6:L$28)+SUMIF($N$91:$N$118,$U17,L$91:L$118))*$B$83*$H$84*Poor!$B$81/$B$81)</f>
        <v>2160</v>
      </c>
      <c r="T17" s="226">
        <f>IF($B$81=0,0,(SUMIF($N$6:$N$28,$U17,M$6:M$28)+SUMIF($N$91:$N$118,$U17,M$91:M$118))*$B$83*$H$84*Poor!$B$81/$B$81)</f>
        <v>2160</v>
      </c>
      <c r="U17" s="227">
        <v>11</v>
      </c>
      <c r="V17" s="56"/>
      <c r="W17" s="110"/>
      <c r="X17" s="118"/>
      <c r="Y17" s="184">
        <f t="shared" si="9"/>
        <v>0.41399588857122072</v>
      </c>
      <c r="Z17" s="156">
        <f>Poor!Z17</f>
        <v>0.29409999999999997</v>
      </c>
      <c r="AA17" s="121">
        <f t="shared" si="16"/>
        <v>0.121756190828796</v>
      </c>
      <c r="AB17" s="156">
        <f>Poor!AB17</f>
        <v>0.17649999999999999</v>
      </c>
      <c r="AC17" s="121">
        <f t="shared" si="7"/>
        <v>7.3070274332820456E-2</v>
      </c>
      <c r="AD17" s="156">
        <f>Poor!AD17</f>
        <v>0.23530000000000001</v>
      </c>
      <c r="AE17" s="121">
        <f t="shared" si="8"/>
        <v>9.7413232580808237E-2</v>
      </c>
      <c r="AF17" s="122">
        <f t="shared" si="10"/>
        <v>0.29410000000000003</v>
      </c>
      <c r="AG17" s="121">
        <f t="shared" si="11"/>
        <v>0.12175619082879602</v>
      </c>
      <c r="AH17" s="123">
        <f t="shared" si="12"/>
        <v>1</v>
      </c>
      <c r="AI17" s="184">
        <f t="shared" si="13"/>
        <v>0.10349897214280518</v>
      </c>
      <c r="AJ17" s="120">
        <f t="shared" si="14"/>
        <v>9.7413232580808223E-2</v>
      </c>
      <c r="AK17" s="119">
        <f t="shared" si="15"/>
        <v>0.10958471170480213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2.9141206668766174E-2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9">
        <f t="shared" ref="M18:M25" si="23">J18</f>
        <v>2.9141206668766174E-2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807.33808994213837</v>
      </c>
      <c r="S18" s="226">
        <f>IF($B$81=0,0,(SUMIF($N$6:$N$28,$U18,L$6:L$28)+SUMIF($N$91:$N$118,$U18,L$91:L$118))*$B$83*$H$84*Poor!$B$81/$B$81)</f>
        <v>807.33808994213837</v>
      </c>
      <c r="T18" s="226">
        <f>IF($B$81=0,0,(SUMIF($N$6:$N$28,$U18,M$6:M$28)+SUMIF($N$91:$N$118,$U18,M$91:M$118))*$B$83*$H$84*Poor!$B$81/$B$81)</f>
        <v>807.33808994213837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9">
        <f t="shared" si="23"/>
        <v>2.0991594022415939E-2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276.45066024395538</v>
      </c>
      <c r="S19" s="226">
        <f>IF($B$81=0,0,(SUMIF($N$6:$N$28,$U19,L$6:L$28)+SUMIF($N$91:$N$118,$U19,L$91:L$118))*$B$83*$H$84*Poor!$B$81/$B$81)</f>
        <v>276.45066024395538</v>
      </c>
      <c r="T19" s="226">
        <f>IF($B$81=0,0,(SUMIF($N$6:$N$28,$U19,M$6:M$28)+SUMIF($N$91:$N$118,$U19,M$91:M$118))*$B$83*$H$84*Poor!$B$81/$B$81)</f>
        <v>276.45066024395538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22020</v>
      </c>
      <c r="S20" s="226">
        <f>IF($B$81=0,0,(SUMIF($N$6:$N$28,$U20,L$6:L$28)+SUMIF($N$91:$N$118,$U20,L$91:L$118))*$B$83*$H$84*Poor!$B$81/$B$81)</f>
        <v>22020</v>
      </c>
      <c r="T20" s="226">
        <f>IF($B$81=0,0,(SUMIF($N$6:$N$28,$U20,M$6:M$28)+SUMIF($N$91:$N$118,$U20,M$91:M$118))*$B$83*$H$84*Poor!$B$81/$B$81)</f>
        <v>22020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>
        <v>7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1600</v>
      </c>
      <c r="S22" s="226">
        <f>IF($B$81=0,0,(SUMIF($N$6:$N$28,$U22,L$6:L$28)+SUMIF($N$91:$N$118,$U22,L$91:L$118))*$B$83*$H$84*Poor!$B$81/$B$81)</f>
        <v>1600</v>
      </c>
      <c r="T22" s="226">
        <f>IF($B$81=0,0,(SUMIF($N$6:$N$28,$U22,M$6:M$28)+SUMIF($N$91:$N$118,$U22,M$91:M$118))*$B$83*$H$84*Poor!$B$81/$B$81)</f>
        <v>1600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9">
        <f t="shared" si="23"/>
        <v>1.7694834993773351E-2</v>
      </c>
      <c r="N23" s="233">
        <v>13</v>
      </c>
      <c r="O23" s="2"/>
      <c r="P23" s="22"/>
      <c r="Q23" s="171" t="s">
        <v>100</v>
      </c>
      <c r="R23" s="179">
        <f>SUM(R7:R22)</f>
        <v>39240.654168836765</v>
      </c>
      <c r="S23" s="179">
        <f>SUM(S7:S22)</f>
        <v>39240.654168836765</v>
      </c>
      <c r="T23" s="179">
        <f>SUM(T7:T22)</f>
        <v>39591.621933962495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9">
        <f t="shared" si="23"/>
        <v>2.3069738480697384E-2</v>
      </c>
      <c r="N24" s="233">
        <v>13</v>
      </c>
      <c r="O24" s="2"/>
      <c r="P24" s="22"/>
      <c r="Q24" s="59" t="s">
        <v>137</v>
      </c>
      <c r="R24" s="41">
        <f>IF($B$81=0,0,($B$124*$H$124)+1-($D$29*$H$29)-($D$28*$H$28))*$I$83*Poor!$B$81/$B$81</f>
        <v>17059.8252222761</v>
      </c>
      <c r="S24" s="41">
        <f>IF($B$81=0,0,($B$124*$H$124)+1-($D$29*$H$29)-($D$28*$H$28))*$I$83*Poor!$B$81/$B$81</f>
        <v>17059.8252222761</v>
      </c>
      <c r="T24" s="41">
        <f>IF($B$81=0,0,($B$124*$H$124)+1-($D$29*$H$29)-($D$28*$H$28))*$I$83*Poor!$B$81/$B$81</f>
        <v>17059.8252222761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31038.491888942768</v>
      </c>
      <c r="S25" s="41">
        <f>IF($B$81=0,0,($B$124*$H$124)+($B$125*$H$125*$H$84)+1-($D$29*$H$29)-($D$28*$H$28))*$I$83*Poor!$B$81/$B$81</f>
        <v>31038.491888942768</v>
      </c>
      <c r="T25" s="41">
        <f>IF($B$81=0,0,($B$124*$H$124)+($B$125*$H$125*$H$84)+1-($D$29*$H$29)-($D$28*$H$28))*$I$83*Poor!$B$81/$B$81</f>
        <v>31038.491888942768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58782.491888942779</v>
      </c>
      <c r="S26" s="41">
        <f>IF($B$81=0,0,($B$124*$H$124)+($B$125*$H$125*$H$84)+($B$126*$H$126*$H$84)+1-($D$29*$H$29)-($D$28*$H$28))*$I$83*Poor!$B$81/$B$81</f>
        <v>58782.491888942779</v>
      </c>
      <c r="T26" s="41">
        <f>IF($B$81=0,0,($B$124*$H$124)+($B$125*$H$125*$H$84)+($B$126*$H$126*$H$84)+1-($D$29*$H$29)-($D$28*$H$28))*$I$83*Poor!$B$81/$B$81</f>
        <v>58782.491888942779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2.67060525786126E-2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2.67060525786126E-2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66292.491888942779</v>
      </c>
      <c r="S27" s="41">
        <f>IF($B$81=0,0,($B$124*$H$124)+($B$125*$H$125*$H$84)+($B$126*$H$126*$H$84)+($B$127*$H$127*$H$84)+1-($D$29*$H$29)-($D$28*$H$28))*$I$83*Poor!$B$81/$B$81</f>
        <v>66292.491888942779</v>
      </c>
      <c r="T27" s="41">
        <f>IF($B$81=0,0,($B$124*$H$124)+($B$125*$H$125*$H$84)+($B$126*$H$126*$H$84)+($B$127*$H$127*$H$84)+1-($D$29*$H$29)-($D$28*$H$28))*$I$83*Poor!$B$81/$B$81</f>
        <v>66292.491888942779</v>
      </c>
      <c r="U27" s="56"/>
      <c r="V27" s="56"/>
      <c r="W27" s="110"/>
      <c r="X27" s="118"/>
      <c r="Y27" s="184">
        <f t="shared" si="9"/>
        <v>0.1068242103144504</v>
      </c>
      <c r="Z27" s="156">
        <f>Poor!Z27</f>
        <v>0.25</v>
      </c>
      <c r="AA27" s="121">
        <f t="shared" si="16"/>
        <v>2.67060525786126E-2</v>
      </c>
      <c r="AB27" s="156">
        <f>Poor!AB27</f>
        <v>0.25</v>
      </c>
      <c r="AC27" s="121">
        <f t="shared" si="7"/>
        <v>2.67060525786126E-2</v>
      </c>
      <c r="AD27" s="156">
        <f>Poor!AD27</f>
        <v>0.25</v>
      </c>
      <c r="AE27" s="121">
        <f t="shared" si="8"/>
        <v>2.67060525786126E-2</v>
      </c>
      <c r="AF27" s="122">
        <f t="shared" si="10"/>
        <v>0.25</v>
      </c>
      <c r="AG27" s="121">
        <f t="shared" si="11"/>
        <v>2.67060525786126E-2</v>
      </c>
      <c r="AH27" s="123">
        <f t="shared" si="12"/>
        <v>1</v>
      </c>
      <c r="AI27" s="184">
        <f t="shared" si="13"/>
        <v>2.67060525786126E-2</v>
      </c>
      <c r="AJ27" s="120">
        <f t="shared" si="14"/>
        <v>2.67060525786126E-2</v>
      </c>
      <c r="AK27" s="119">
        <f t="shared" si="15"/>
        <v>2.67060525786126E-2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6.7650971357409703E-2</v>
      </c>
      <c r="C28" s="102">
        <f>IF([1]Summ!$I1066="",0,[1]Summ!$I1066)</f>
        <v>-6.7650971357409703E-2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5.4515009983480578E-2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5.4515009983480578E-2</v>
      </c>
      <c r="N28" s="233"/>
      <c r="O28" s="2"/>
      <c r="P28" s="22"/>
      <c r="V28" s="56"/>
      <c r="W28" s="110"/>
      <c r="X28" s="118"/>
      <c r="Y28" s="184">
        <f t="shared" si="9"/>
        <v>0.21806003993392231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0.10903001996696116</v>
      </c>
      <c r="AF28" s="122">
        <f t="shared" si="10"/>
        <v>0.5</v>
      </c>
      <c r="AG28" s="121">
        <f t="shared" si="11"/>
        <v>0.10903001996696116</v>
      </c>
      <c r="AH28" s="123">
        <f t="shared" si="12"/>
        <v>1</v>
      </c>
      <c r="AI28" s="184">
        <f t="shared" si="13"/>
        <v>5.4515009983480578E-2</v>
      </c>
      <c r="AJ28" s="120">
        <f t="shared" si="14"/>
        <v>0</v>
      </c>
      <c r="AK28" s="119">
        <f t="shared" si="15"/>
        <v>0.10903001996696116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0.30209775887297641</v>
      </c>
      <c r="C29" s="102">
        <f>IF([1]Summ!$I1067="",0,[1]Summ!$I1067)</f>
        <v>0.18464935605912314</v>
      </c>
      <c r="D29" s="24">
        <f t="shared" si="0"/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0.337951594527442</v>
      </c>
      <c r="K29" s="22">
        <f t="shared" si="4"/>
        <v>0.30209775887297641</v>
      </c>
      <c r="L29" s="22">
        <f t="shared" si="5"/>
        <v>0.30209775887297641</v>
      </c>
      <c r="M29" s="228">
        <f t="shared" si="6"/>
        <v>0.337951594527442</v>
      </c>
      <c r="N29" s="233"/>
      <c r="P29" s="22"/>
      <c r="V29" s="56"/>
      <c r="W29" s="110"/>
      <c r="X29" s="118"/>
      <c r="Y29" s="184">
        <f t="shared" si="9"/>
        <v>1.351806378109768</v>
      </c>
      <c r="Z29" s="156">
        <f>Poor!Z29</f>
        <v>0.25</v>
      </c>
      <c r="AA29" s="121">
        <f t="shared" si="16"/>
        <v>0.337951594527442</v>
      </c>
      <c r="AB29" s="156">
        <f>Poor!AB29</f>
        <v>0.25</v>
      </c>
      <c r="AC29" s="121">
        <f t="shared" si="7"/>
        <v>0.337951594527442</v>
      </c>
      <c r="AD29" s="156">
        <f>Poor!AD29</f>
        <v>0.25</v>
      </c>
      <c r="AE29" s="121">
        <f t="shared" si="8"/>
        <v>0.337951594527442</v>
      </c>
      <c r="AF29" s="122">
        <f t="shared" si="10"/>
        <v>0.25</v>
      </c>
      <c r="AG29" s="121">
        <f t="shared" si="11"/>
        <v>0.337951594527442</v>
      </c>
      <c r="AH29" s="123">
        <f t="shared" si="12"/>
        <v>1</v>
      </c>
      <c r="AI29" s="184">
        <f t="shared" si="13"/>
        <v>0.337951594527442</v>
      </c>
      <c r="AJ29" s="120">
        <f t="shared" si="14"/>
        <v>0.337951594527442</v>
      </c>
      <c r="AK29" s="119">
        <f t="shared" si="15"/>
        <v>0.337951594527442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0.41304241905354921</v>
      </c>
      <c r="C30" s="103"/>
      <c r="D30" s="24">
        <f>(D119-B124)</f>
        <v>3.2294800658911349</v>
      </c>
      <c r="E30" s="75">
        <f>Poor!E30</f>
        <v>1</v>
      </c>
      <c r="H30" s="96">
        <f>(E30*F$7/F$9)</f>
        <v>1</v>
      </c>
      <c r="I30" s="29">
        <f>IF(E30&gt;=1,I119-I124,MIN(I119-I124,B30*H30))</f>
        <v>3.2294800658911349</v>
      </c>
      <c r="J30" s="235">
        <f>IF(I$32&lt;=$B$32,I30,$B$32-SUM(J6:J29))</f>
        <v>0.37442075735035685</v>
      </c>
      <c r="K30" s="22">
        <f t="shared" si="4"/>
        <v>0.41304241905354921</v>
      </c>
      <c r="L30" s="22">
        <f>IF(L124=L119,0,IF(K30="",0,(L119-L124)/(B119-B124)*K30))</f>
        <v>0.41304241905354921</v>
      </c>
      <c r="M30" s="175">
        <f t="shared" si="6"/>
        <v>0.37442075735035685</v>
      </c>
      <c r="N30" s="166" t="s">
        <v>86</v>
      </c>
      <c r="O30" s="2"/>
      <c r="P30" s="22"/>
      <c r="V30" s="56"/>
      <c r="W30" s="110"/>
      <c r="X30" s="118"/>
      <c r="Y30" s="184">
        <f>M30*4</f>
        <v>1.4976830294014274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-0.24918650787012875</v>
      </c>
      <c r="AC30" s="188">
        <f>IF(AC79*4/$I$84+SUM(AC6:AC29)&lt;1,AC79*4/$I$84,1-SUM(AC6:AC29))</f>
        <v>-0.37320240399289706</v>
      </c>
      <c r="AD30" s="122">
        <f>IF($Y30=0,0,AE30/($Y$30))</f>
        <v>-0.43444851496100384</v>
      </c>
      <c r="AE30" s="188">
        <f>IF(AE79*4/$I$84+SUM(AE6:AE29)&lt;1,AE79*4/$I$84,1-SUM(AE6:AE29))</f>
        <v>-0.65066616800574761</v>
      </c>
      <c r="AF30" s="122">
        <f>IF($Y30=0,0,AG30/($Y$30))</f>
        <v>-0.18106477283520495</v>
      </c>
      <c r="AG30" s="188">
        <f>IF(AG79*4/$I$84+SUM(AG6:AG29)&lt;1,AG79*4/$I$84,1-SUM(AG6:AG29))</f>
        <v>-0.27117763749771101</v>
      </c>
      <c r="AH30" s="123">
        <f t="shared" si="12"/>
        <v>-0.86469979566633748</v>
      </c>
      <c r="AI30" s="184">
        <f t="shared" si="13"/>
        <v>-0.32376155237408893</v>
      </c>
      <c r="AJ30" s="120">
        <f t="shared" si="14"/>
        <v>-0.18660120199644853</v>
      </c>
      <c r="AK30" s="119">
        <f t="shared" si="15"/>
        <v>-0.46092190275172928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-0.52190522536766881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0.37320240399289706</v>
      </c>
      <c r="AD31" s="134"/>
      <c r="AE31" s="133">
        <f>1-AE32+IF($Y32&lt;0,$Y32/4,0)</f>
        <v>0.65066616800574761</v>
      </c>
      <c r="AF31" s="134"/>
      <c r="AG31" s="133">
        <f>1-AG32+IF($Y32&lt;0,$Y32/4,0)</f>
        <v>4.4829262091074629E-2</v>
      </c>
      <c r="AH31" s="123"/>
      <c r="AI31" s="183">
        <f>SUM(AA31,AC31,AE31,AG31)/4</f>
        <v>0.26717445852242983</v>
      </c>
      <c r="AJ31" s="135">
        <f t="shared" si="14"/>
        <v>0.18660120199644853</v>
      </c>
      <c r="AK31" s="136">
        <f t="shared" si="15"/>
        <v>0.34774771504841112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1.5219052253676688</v>
      </c>
      <c r="C32" s="77">
        <f>SUM(C6:C31)</f>
        <v>0.19890382251304589</v>
      </c>
      <c r="D32" s="24">
        <f>SUM(D6:D30)</f>
        <v>4.5372466947183003</v>
      </c>
      <c r="E32" s="2"/>
      <c r="F32" s="2"/>
      <c r="H32" s="17"/>
      <c r="I32" s="22">
        <f>SUM(I6:I30)</f>
        <v>4.5372466947183003</v>
      </c>
      <c r="J32" s="17"/>
      <c r="L32" s="22">
        <f>SUM(L6:L30)</f>
        <v>1.5219052253676688</v>
      </c>
      <c r="M32" s="23"/>
      <c r="N32" s="56"/>
      <c r="O32" s="2"/>
      <c r="P32" s="22"/>
      <c r="V32" s="56"/>
      <c r="W32" s="110"/>
      <c r="X32" s="118"/>
      <c r="Y32" s="115">
        <f>SUM(Y6:Y31)</f>
        <v>5.7240314048080636</v>
      </c>
      <c r="Z32" s="137"/>
      <c r="AA32" s="138">
        <f>SUM(AA6:AA30)</f>
        <v>1</v>
      </c>
      <c r="AB32" s="137"/>
      <c r="AC32" s="139">
        <f>SUM(AC6:AC30)</f>
        <v>0.62679759600710294</v>
      </c>
      <c r="AD32" s="137"/>
      <c r="AE32" s="139">
        <f>SUM(AE6:AE30)</f>
        <v>0.34933383199425239</v>
      </c>
      <c r="AF32" s="137"/>
      <c r="AG32" s="139">
        <f>SUM(AG6:AG30)</f>
        <v>0.95517073790892537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0.19417254638562351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4">B37+C37</f>
        <v>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2000</v>
      </c>
      <c r="J37" s="38">
        <f>J91*I$83</f>
        <v>2000.0000000000002</v>
      </c>
      <c r="K37" s="40">
        <f>(B37/B$65)</f>
        <v>5.805009723391287E-2</v>
      </c>
      <c r="L37" s="22">
        <f t="shared" ref="L37" si="27">(K37*H37)</f>
        <v>5.805009723391287E-2</v>
      </c>
      <c r="M37" s="24">
        <f>J37/B$65</f>
        <v>5.805009723391287E-2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0.71497238540492714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1429.9447708098544</v>
      </c>
      <c r="AB37" s="122">
        <f>IF($J37=0,0,AC37/($J37))</f>
        <v>0.28502761459507286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570.05522919014584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2000.0000000000002</v>
      </c>
      <c r="AJ37" s="148">
        <f>(AA37+AC37)</f>
        <v>2000.0000000000002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4"/>
        <v>2500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2500</v>
      </c>
      <c r="J38" s="38">
        <f t="shared" ref="J38:J64" si="31">J92*I$83</f>
        <v>1694.1725463856235</v>
      </c>
      <c r="K38" s="40">
        <f t="shared" ref="K38:K64" si="32">(B38/B$65)</f>
        <v>4.3537572925434649E-2</v>
      </c>
      <c r="L38" s="22">
        <f t="shared" ref="L38:L64" si="33">(K38*H38)</f>
        <v>4.3537572925434649E-2</v>
      </c>
      <c r="M38" s="24">
        <f t="shared" ref="M38:M64" si="34">J38/B$65</f>
        <v>4.9173440524355599E-2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0.71497238540492714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1211.2865867768687</v>
      </c>
      <c r="AB38" s="122">
        <f>IF($J38=0,0,AC38/($J38))</f>
        <v>0.28502761459507292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482.88595960875477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0</v>
      </c>
      <c r="AG38" s="147">
        <f t="shared" ref="AG38:AG64" si="35">$J38*AF38</f>
        <v>0</v>
      </c>
      <c r="AH38" s="123">
        <f t="shared" ref="AH38:AI58" si="36">SUM(Z38,AB38,AD38,AF38)</f>
        <v>1</v>
      </c>
      <c r="AI38" s="112">
        <f t="shared" si="36"/>
        <v>1694.1725463856235</v>
      </c>
      <c r="AJ38" s="148">
        <f t="shared" ref="AJ38:AJ64" si="37">(AA38+AC38)</f>
        <v>1694.1725463856235</v>
      </c>
      <c r="AK38" s="147">
        <f t="shared" ref="AK38:AK64" si="38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4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0</v>
      </c>
      <c r="J39" s="38">
        <f t="shared" si="31"/>
        <v>0</v>
      </c>
      <c r="K39" s="40">
        <f t="shared" si="32"/>
        <v>0</v>
      </c>
      <c r="L39" s="22">
        <f t="shared" si="33"/>
        <v>0</v>
      </c>
      <c r="M39" s="24">
        <f t="shared" si="34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0.40791243672321625</v>
      </c>
      <c r="AA39" s="147">
        <f t="shared" ref="AA39:AA64" si="39">$J39*Z39</f>
        <v>0</v>
      </c>
      <c r="AB39" s="122">
        <f>AB8</f>
        <v>0.44896949435399086</v>
      </c>
      <c r="AC39" s="147">
        <f t="shared" ref="AC39:AC64" si="40">$J39*AB39</f>
        <v>0</v>
      </c>
      <c r="AD39" s="122">
        <f>AD8</f>
        <v>2.6253441966829678E-2</v>
      </c>
      <c r="AE39" s="147">
        <f t="shared" ref="AE39:AE64" si="41">$J39*AD39</f>
        <v>0</v>
      </c>
      <c r="AF39" s="122">
        <f t="shared" si="28"/>
        <v>0.11686462695596322</v>
      </c>
      <c r="AG39" s="147">
        <f t="shared" si="35"/>
        <v>0</v>
      </c>
      <c r="AH39" s="123">
        <f t="shared" si="36"/>
        <v>1</v>
      </c>
      <c r="AI39" s="112">
        <f t="shared" si="36"/>
        <v>0</v>
      </c>
      <c r="AJ39" s="148">
        <f t="shared" si="37"/>
        <v>0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4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0</v>
      </c>
      <c r="J40" s="38">
        <f t="shared" si="31"/>
        <v>402.91372680718825</v>
      </c>
      <c r="K40" s="40">
        <f t="shared" si="32"/>
        <v>1.4512524308478218E-2</v>
      </c>
      <c r="L40" s="22">
        <f t="shared" si="33"/>
        <v>1.4512524308478218E-2</v>
      </c>
      <c r="M40" s="24">
        <f t="shared" si="34"/>
        <v>1.1694590509017742E-2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0.4079124367232162</v>
      </c>
      <c r="AA40" s="147">
        <f t="shared" si="39"/>
        <v>164.3535200911524</v>
      </c>
      <c r="AB40" s="122">
        <f>AB9</f>
        <v>0.44896949435399086</v>
      </c>
      <c r="AC40" s="147">
        <f t="shared" si="40"/>
        <v>180.89597219290533</v>
      </c>
      <c r="AD40" s="122">
        <f>AD9</f>
        <v>2.6253441966829674E-2</v>
      </c>
      <c r="AE40" s="147">
        <f t="shared" si="41"/>
        <v>10.577872144371582</v>
      </c>
      <c r="AF40" s="122">
        <f t="shared" si="28"/>
        <v>0.11686462695596322</v>
      </c>
      <c r="AG40" s="147">
        <f t="shared" si="35"/>
        <v>47.086362378758935</v>
      </c>
      <c r="AH40" s="123">
        <f t="shared" si="36"/>
        <v>1</v>
      </c>
      <c r="AI40" s="112">
        <f t="shared" si="36"/>
        <v>402.91372680718825</v>
      </c>
      <c r="AJ40" s="148">
        <f t="shared" si="37"/>
        <v>345.24949228405774</v>
      </c>
      <c r="AK40" s="147">
        <f t="shared" si="38"/>
        <v>57.664234523130517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4"/>
        <v>3062.5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3062.5</v>
      </c>
      <c r="J41" s="38">
        <f t="shared" si="31"/>
        <v>1601.9377403239425</v>
      </c>
      <c r="K41" s="40">
        <f t="shared" si="32"/>
        <v>3.6281310771195542E-2</v>
      </c>
      <c r="L41" s="22">
        <f t="shared" si="33"/>
        <v>3.6281310771195542E-2</v>
      </c>
      <c r="M41" s="24">
        <f t="shared" si="34"/>
        <v>4.6496320794239765E-2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39"/>
        <v>0</v>
      </c>
      <c r="AB41" s="122">
        <f>AB11</f>
        <v>0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1</v>
      </c>
      <c r="AG41" s="147">
        <f t="shared" si="35"/>
        <v>1601.9377403239425</v>
      </c>
      <c r="AH41" s="123">
        <f t="shared" si="36"/>
        <v>1</v>
      </c>
      <c r="AI41" s="112">
        <f t="shared" si="36"/>
        <v>1601.9377403239425</v>
      </c>
      <c r="AJ41" s="148">
        <f t="shared" si="37"/>
        <v>0</v>
      </c>
      <c r="AK41" s="147">
        <f t="shared" si="38"/>
        <v>1601.9377403239425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79.776917907823275</v>
      </c>
      <c r="K42" s="40">
        <f t="shared" si="32"/>
        <v>2.8734798130786868E-3</v>
      </c>
      <c r="L42" s="22">
        <f t="shared" si="33"/>
        <v>2.8734798130786868E-3</v>
      </c>
      <c r="M42" s="24">
        <f t="shared" si="34"/>
        <v>2.3155289207855128E-3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19.944229476955819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39.888458953911638</v>
      </c>
      <c r="AF42" s="122">
        <f t="shared" si="28"/>
        <v>0.25</v>
      </c>
      <c r="AG42" s="147">
        <f t="shared" si="35"/>
        <v>19.944229476955819</v>
      </c>
      <c r="AH42" s="123">
        <f t="shared" si="36"/>
        <v>1</v>
      </c>
      <c r="AI42" s="112">
        <f t="shared" si="36"/>
        <v>79.776917907823275</v>
      </c>
      <c r="AJ42" s="148">
        <f t="shared" si="37"/>
        <v>19.944229476955819</v>
      </c>
      <c r="AK42" s="147">
        <f t="shared" si="38"/>
        <v>59.832688430867456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201.45686340359413</v>
      </c>
      <c r="K43" s="40">
        <f t="shared" si="32"/>
        <v>7.2562621542391088E-3</v>
      </c>
      <c r="L43" s="22">
        <f t="shared" si="33"/>
        <v>7.2562621542391088E-3</v>
      </c>
      <c r="M43" s="24">
        <f t="shared" si="34"/>
        <v>5.8472952545088712E-3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50.364215850898532</v>
      </c>
      <c r="AB43" s="156">
        <f>Poor!AB43</f>
        <v>0.25</v>
      </c>
      <c r="AC43" s="147">
        <f t="shared" si="40"/>
        <v>50.364215850898532</v>
      </c>
      <c r="AD43" s="156">
        <f>Poor!AD43</f>
        <v>0.25</v>
      </c>
      <c r="AE43" s="147">
        <f t="shared" si="41"/>
        <v>50.364215850898532</v>
      </c>
      <c r="AF43" s="122">
        <f t="shared" si="28"/>
        <v>0.25</v>
      </c>
      <c r="AG43" s="147">
        <f t="shared" si="35"/>
        <v>50.364215850898532</v>
      </c>
      <c r="AH43" s="123">
        <f t="shared" si="36"/>
        <v>1</v>
      </c>
      <c r="AI43" s="112">
        <f t="shared" si="36"/>
        <v>201.45686340359413</v>
      </c>
      <c r="AJ43" s="148">
        <f t="shared" si="37"/>
        <v>100.72843170179706</v>
      </c>
      <c r="AK43" s="147">
        <f t="shared" si="38"/>
        <v>100.72843170179706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201.45686340359413</v>
      </c>
      <c r="K44" s="40">
        <f t="shared" si="32"/>
        <v>7.2562621542391088E-3</v>
      </c>
      <c r="L44" s="22">
        <f t="shared" si="33"/>
        <v>7.2562621542391088E-3</v>
      </c>
      <c r="M44" s="24">
        <f t="shared" si="34"/>
        <v>5.8472952545088712E-3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50.364215850898532</v>
      </c>
      <c r="AB44" s="156">
        <f>Poor!AB44</f>
        <v>0.25</v>
      </c>
      <c r="AC44" s="147">
        <f t="shared" si="40"/>
        <v>50.364215850898532</v>
      </c>
      <c r="AD44" s="156">
        <f>Poor!AD44</f>
        <v>0.25</v>
      </c>
      <c r="AE44" s="147">
        <f t="shared" si="41"/>
        <v>50.364215850898532</v>
      </c>
      <c r="AF44" s="122">
        <f t="shared" si="28"/>
        <v>0.25</v>
      </c>
      <c r="AG44" s="147">
        <f t="shared" si="35"/>
        <v>50.364215850898532</v>
      </c>
      <c r="AH44" s="123">
        <f t="shared" si="36"/>
        <v>1</v>
      </c>
      <c r="AI44" s="112">
        <f t="shared" si="36"/>
        <v>201.45686340359413</v>
      </c>
      <c r="AJ44" s="148">
        <f t="shared" si="37"/>
        <v>100.72843170179706</v>
      </c>
      <c r="AK44" s="147">
        <f t="shared" si="38"/>
        <v>100.72843170179706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622.09879419029869</v>
      </c>
      <c r="K45" s="40">
        <f t="shared" si="32"/>
        <v>2.2407337532290367E-2</v>
      </c>
      <c r="L45" s="22">
        <f t="shared" si="33"/>
        <v>2.2407337532290367E-2</v>
      </c>
      <c r="M45" s="24">
        <f t="shared" si="34"/>
        <v>1.8056447745923392E-2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155.52469854757467</v>
      </c>
      <c r="AB45" s="156">
        <f>Poor!AB45</f>
        <v>0.25</v>
      </c>
      <c r="AC45" s="147">
        <f t="shared" si="40"/>
        <v>155.52469854757467</v>
      </c>
      <c r="AD45" s="156">
        <f>Poor!AD45</f>
        <v>0.25</v>
      </c>
      <c r="AE45" s="147">
        <f t="shared" si="41"/>
        <v>155.52469854757467</v>
      </c>
      <c r="AF45" s="122">
        <f t="shared" si="28"/>
        <v>0.25</v>
      </c>
      <c r="AG45" s="147">
        <f t="shared" si="35"/>
        <v>155.52469854757467</v>
      </c>
      <c r="AH45" s="123">
        <f t="shared" si="36"/>
        <v>1</v>
      </c>
      <c r="AI45" s="112">
        <f t="shared" si="36"/>
        <v>622.09879419029869</v>
      </c>
      <c r="AJ45" s="148">
        <f t="shared" si="37"/>
        <v>311.04939709514935</v>
      </c>
      <c r="AK45" s="147">
        <f t="shared" si="38"/>
        <v>311.04939709514935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4"/>
        <v>400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400</v>
      </c>
      <c r="J46" s="38">
        <f t="shared" si="31"/>
        <v>400</v>
      </c>
      <c r="K46" s="40">
        <f t="shared" si="32"/>
        <v>1.1610019446782574E-2</v>
      </c>
      <c r="L46" s="22">
        <f t="shared" si="33"/>
        <v>1.1610019446782574E-2</v>
      </c>
      <c r="M46" s="24">
        <f t="shared" si="34"/>
        <v>1.1610019446782574E-2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100</v>
      </c>
      <c r="AB46" s="156">
        <f>Poor!AB46</f>
        <v>0.25</v>
      </c>
      <c r="AC46" s="147">
        <f t="shared" si="40"/>
        <v>100</v>
      </c>
      <c r="AD46" s="156">
        <f>Poor!AD46</f>
        <v>0.25</v>
      </c>
      <c r="AE46" s="147">
        <f t="shared" si="41"/>
        <v>100</v>
      </c>
      <c r="AF46" s="122">
        <f t="shared" si="28"/>
        <v>0.25</v>
      </c>
      <c r="AG46" s="147">
        <f t="shared" si="35"/>
        <v>100</v>
      </c>
      <c r="AH46" s="123">
        <f t="shared" si="36"/>
        <v>1</v>
      </c>
      <c r="AI46" s="112">
        <f t="shared" si="36"/>
        <v>400</v>
      </c>
      <c r="AJ46" s="148">
        <f t="shared" si="37"/>
        <v>200</v>
      </c>
      <c r="AK46" s="147">
        <f t="shared" si="38"/>
        <v>200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4"/>
        <v>100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100</v>
      </c>
      <c r="J47" s="38">
        <f t="shared" si="31"/>
        <v>100</v>
      </c>
      <c r="K47" s="40">
        <f t="shared" si="32"/>
        <v>2.9025048616956434E-3</v>
      </c>
      <c r="L47" s="22">
        <f t="shared" si="33"/>
        <v>2.9025048616956434E-3</v>
      </c>
      <c r="M47" s="24">
        <f t="shared" si="34"/>
        <v>2.9025048616956434E-3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25</v>
      </c>
      <c r="AB47" s="156">
        <f>Poor!AB47</f>
        <v>0.25</v>
      </c>
      <c r="AC47" s="147">
        <f t="shared" si="40"/>
        <v>25</v>
      </c>
      <c r="AD47" s="156">
        <f>Poor!AD47</f>
        <v>0.25</v>
      </c>
      <c r="AE47" s="147">
        <f t="shared" si="41"/>
        <v>25</v>
      </c>
      <c r="AF47" s="122">
        <f t="shared" si="28"/>
        <v>0.25</v>
      </c>
      <c r="AG47" s="147">
        <f t="shared" si="35"/>
        <v>25</v>
      </c>
      <c r="AH47" s="123">
        <f t="shared" si="36"/>
        <v>1</v>
      </c>
      <c r="AI47" s="112">
        <f t="shared" si="36"/>
        <v>100</v>
      </c>
      <c r="AJ47" s="148">
        <f t="shared" si="37"/>
        <v>50</v>
      </c>
      <c r="AK47" s="147">
        <f t="shared" si="38"/>
        <v>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4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0</v>
      </c>
      <c r="J48" s="38">
        <f t="shared" si="31"/>
        <v>0</v>
      </c>
      <c r="K48" s="40">
        <f t="shared" si="32"/>
        <v>0</v>
      </c>
      <c r="L48" s="22">
        <f t="shared" si="33"/>
        <v>0</v>
      </c>
      <c r="M48" s="24">
        <f t="shared" si="34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0</v>
      </c>
      <c r="AB48" s="156">
        <f>Poor!AB48</f>
        <v>0.25</v>
      </c>
      <c r="AC48" s="147">
        <f t="shared" si="40"/>
        <v>0</v>
      </c>
      <c r="AD48" s="156">
        <f>Poor!AD48</f>
        <v>0.25</v>
      </c>
      <c r="AE48" s="147">
        <f t="shared" si="41"/>
        <v>0</v>
      </c>
      <c r="AF48" s="122">
        <f t="shared" si="28"/>
        <v>0.25</v>
      </c>
      <c r="AG48" s="147">
        <f t="shared" si="35"/>
        <v>0</v>
      </c>
      <c r="AH48" s="123">
        <f t="shared" si="36"/>
        <v>1</v>
      </c>
      <c r="AI48" s="112">
        <f t="shared" si="36"/>
        <v>0</v>
      </c>
      <c r="AJ48" s="148">
        <f t="shared" si="37"/>
        <v>0</v>
      </c>
      <c r="AK48" s="147">
        <f t="shared" si="38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4"/>
        <v>752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752</v>
      </c>
      <c r="J50" s="38">
        <f t="shared" si="31"/>
        <v>752</v>
      </c>
      <c r="K50" s="40">
        <f t="shared" si="32"/>
        <v>2.1826836559951237E-2</v>
      </c>
      <c r="L50" s="22">
        <f t="shared" si="33"/>
        <v>2.1826836559951237E-2</v>
      </c>
      <c r="M50" s="24">
        <f t="shared" si="34"/>
        <v>2.1826836559951237E-2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188</v>
      </c>
      <c r="AB50" s="156">
        <f>Poor!AB55</f>
        <v>0.25</v>
      </c>
      <c r="AC50" s="147">
        <f t="shared" si="40"/>
        <v>188</v>
      </c>
      <c r="AD50" s="156">
        <f>Poor!AD55</f>
        <v>0.25</v>
      </c>
      <c r="AE50" s="147">
        <f t="shared" si="41"/>
        <v>188</v>
      </c>
      <c r="AF50" s="122">
        <f t="shared" si="28"/>
        <v>0.25</v>
      </c>
      <c r="AG50" s="147">
        <f t="shared" si="35"/>
        <v>188</v>
      </c>
      <c r="AH50" s="123">
        <f t="shared" si="36"/>
        <v>1</v>
      </c>
      <c r="AI50" s="112">
        <f t="shared" si="36"/>
        <v>752</v>
      </c>
      <c r="AJ50" s="148">
        <f t="shared" si="37"/>
        <v>376</v>
      </c>
      <c r="AK50" s="147">
        <f t="shared" si="38"/>
        <v>376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4"/>
        <v>514.79999999999995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514.79999999999995</v>
      </c>
      <c r="J53" s="38">
        <f t="shared" si="31"/>
        <v>445.66000447988648</v>
      </c>
      <c r="K53" s="40">
        <f t="shared" si="32"/>
        <v>1.245174585667431E-2</v>
      </c>
      <c r="L53" s="22">
        <f t="shared" si="33"/>
        <v>1.245174585667431E-2</v>
      </c>
      <c r="M53" s="24">
        <f t="shared" si="34"/>
        <v>1.2935303296661727E-2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4"/>
        <v>2160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2160</v>
      </c>
      <c r="J54" s="38">
        <f t="shared" si="31"/>
        <v>2160</v>
      </c>
      <c r="K54" s="40">
        <f t="shared" si="32"/>
        <v>6.26941050126259E-2</v>
      </c>
      <c r="L54" s="22">
        <f t="shared" si="33"/>
        <v>6.26941050126259E-2</v>
      </c>
      <c r="M54" s="24">
        <f t="shared" si="34"/>
        <v>6.26941050126259E-2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4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22020</v>
      </c>
      <c r="J55" s="38">
        <f t="shared" si="31"/>
        <v>22020</v>
      </c>
      <c r="K55" s="40">
        <f t="shared" si="32"/>
        <v>0.63913157054538061</v>
      </c>
      <c r="L55" s="22">
        <f t="shared" si="33"/>
        <v>0.63913157054538061</v>
      </c>
      <c r="M55" s="24">
        <f t="shared" si="34"/>
        <v>0.63913157054538061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4"/>
        <v>371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371</v>
      </c>
      <c r="J56" s="38">
        <f t="shared" si="31"/>
        <v>371</v>
      </c>
      <c r="K56" s="40">
        <f t="shared" si="32"/>
        <v>1.0768293036890838E-2</v>
      </c>
      <c r="L56" s="22">
        <f t="shared" si="33"/>
        <v>1.0768293036890838E-2</v>
      </c>
      <c r="M56" s="24">
        <f t="shared" si="34"/>
        <v>1.0768293036890838E-2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4"/>
        <v>1600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1600</v>
      </c>
      <c r="J57" s="38">
        <f t="shared" si="31"/>
        <v>1600</v>
      </c>
      <c r="K57" s="40">
        <f t="shared" si="32"/>
        <v>4.6440077787130295E-2</v>
      </c>
      <c r="L57" s="22">
        <f t="shared" si="33"/>
        <v>4.6440077787130295E-2</v>
      </c>
      <c r="M57" s="24">
        <f t="shared" si="34"/>
        <v>4.6440077787130295E-2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35480.300000000003</v>
      </c>
      <c r="J65" s="39">
        <f>SUM(J37:J64)</f>
        <v>34652.473456901949</v>
      </c>
      <c r="K65" s="40">
        <f>SUM(K37:K64)</f>
        <v>1</v>
      </c>
      <c r="L65" s="22">
        <f>SUM(L37:L64)</f>
        <v>1</v>
      </c>
      <c r="M65" s="24">
        <f>SUM(M37:M64)</f>
        <v>1.0057897267843714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3394.7822374042034</v>
      </c>
      <c r="AB65" s="137"/>
      <c r="AC65" s="153">
        <f>SUM(AC37:AC64)</f>
        <v>1803.0902912411775</v>
      </c>
      <c r="AD65" s="137"/>
      <c r="AE65" s="153">
        <f>SUM(AE37:AE64)</f>
        <v>619.71946134765494</v>
      </c>
      <c r="AF65" s="137"/>
      <c r="AG65" s="153">
        <f>SUM(AG37:AG64)</f>
        <v>2238.2214624290291</v>
      </c>
      <c r="AH65" s="137"/>
      <c r="AI65" s="153">
        <f>SUM(AI37:AI64)</f>
        <v>8055.8134524220641</v>
      </c>
      <c r="AJ65" s="153">
        <f>SUM(AJ37:AJ64)</f>
        <v>5197.8725286453819</v>
      </c>
      <c r="AK65" s="153">
        <f>SUM(AK37:AK64)</f>
        <v>2857.940923776684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13579.128949616812</v>
      </c>
      <c r="J70" s="51">
        <f t="shared" ref="J70:J77" si="43">J124*I$83</f>
        <v>13579.128949616812</v>
      </c>
      <c r="K70" s="40">
        <f>B70/B$76</f>
        <v>0.39413487793854846</v>
      </c>
      <c r="L70" s="22">
        <f t="shared" ref="L70:L75" si="44">(L124*G$37*F$9/F$7)/B$130</f>
        <v>0.39413487793854857</v>
      </c>
      <c r="M70" s="24">
        <f>J70/B$76</f>
        <v>0.39413487793854851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3394.782237404203</v>
      </c>
      <c r="AB70" s="156">
        <f>Poor!AB70</f>
        <v>0.25</v>
      </c>
      <c r="AC70" s="147">
        <f>$J70*AB70</f>
        <v>3394.782237404203</v>
      </c>
      <c r="AD70" s="156">
        <f>Poor!AD70</f>
        <v>0.25</v>
      </c>
      <c r="AE70" s="147">
        <f>$J70*AD70</f>
        <v>3394.782237404203</v>
      </c>
      <c r="AF70" s="156">
        <f>Poor!AF70</f>
        <v>0.25</v>
      </c>
      <c r="AG70" s="147">
        <f>$J70*AF70</f>
        <v>3394.782237404203</v>
      </c>
      <c r="AH70" s="155">
        <f>SUM(Z70,AB70,AD70,AF70)</f>
        <v>1</v>
      </c>
      <c r="AI70" s="147">
        <f>SUM(AA70,AC70,AE70,AG70)</f>
        <v>13579.128949616812</v>
      </c>
      <c r="AJ70" s="148">
        <f>(AA70+AC70)</f>
        <v>6789.564474808406</v>
      </c>
      <c r="AK70" s="147">
        <f>(AE70+AG70)</f>
        <v>6789.564474808406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13978.666666666666</v>
      </c>
      <c r="J71" s="51">
        <f t="shared" si="43"/>
        <v>13978.666666666666</v>
      </c>
      <c r="K71" s="40">
        <f t="shared" ref="K71:K72" si="46">B71/B$76</f>
        <v>0.40573147960022837</v>
      </c>
      <c r="L71" s="22">
        <f t="shared" si="44"/>
        <v>0.40573147960022837</v>
      </c>
      <c r="M71" s="24">
        <f t="shared" ref="M71:M72" si="47">J71/B$76</f>
        <v>0.40573147960022832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4555.4910723974936</v>
      </c>
      <c r="K72" s="40">
        <f t="shared" si="46"/>
        <v>0.80527094882883932</v>
      </c>
      <c r="L72" s="22">
        <f t="shared" si="44"/>
        <v>0.11883143445682025</v>
      </c>
      <c r="M72" s="24">
        <f t="shared" si="47"/>
        <v>0.13222334985044826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0</v>
      </c>
      <c r="K73" s="40">
        <f>B73/B$76</f>
        <v>0.21797811511334281</v>
      </c>
      <c r="L73" s="22">
        <f t="shared" si="44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675.9</v>
      </c>
      <c r="AB73" s="156">
        <f>Poor!AB73</f>
        <v>0.09</v>
      </c>
      <c r="AC73" s="147">
        <f>$H$73*$B$73*AB73</f>
        <v>675.9</v>
      </c>
      <c r="AD73" s="156">
        <f>Poor!AD73</f>
        <v>0.23</v>
      </c>
      <c r="AE73" s="147">
        <f>$H$73*$B$73*AD73</f>
        <v>1727.3000000000002</v>
      </c>
      <c r="AF73" s="156">
        <f>Poor!AF73</f>
        <v>0.59</v>
      </c>
      <c r="AG73" s="147">
        <f>$H$73*$B$73*AF73</f>
        <v>4430.8999999999996</v>
      </c>
      <c r="AH73" s="155">
        <f>SUM(Z73,AB73,AD73,AF73)</f>
        <v>1</v>
      </c>
      <c r="AI73" s="147">
        <f>SUM(AA73,AC73,AE73,AG73)</f>
        <v>7510</v>
      </c>
      <c r="AJ73" s="148">
        <f>(AA73+AC73)</f>
        <v>1351.8</v>
      </c>
      <c r="AK73" s="147">
        <f>(AE73+AG73)</f>
        <v>6158.2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2801.104972375691</v>
      </c>
      <c r="C74" s="39"/>
      <c r="D74" s="38"/>
      <c r="E74" s="32"/>
      <c r="F74" s="32"/>
      <c r="G74" s="32"/>
      <c r="H74" s="31"/>
      <c r="I74" s="39">
        <f>I128*I$83</f>
        <v>21901.171050383186</v>
      </c>
      <c r="J74" s="51">
        <f t="shared" si="43"/>
        <v>2539.1867682209781</v>
      </c>
      <c r="K74" s="40">
        <f>B74/B$76</f>
        <v>8.130220800440284E-2</v>
      </c>
      <c r="L74" s="22">
        <f t="shared" si="44"/>
        <v>8.130220800440284E-2</v>
      </c>
      <c r="M74" s="24">
        <f>J74/B$76</f>
        <v>7.3700019395146379E-2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-1591.691946163025</v>
      </c>
      <c r="AD74" s="156"/>
      <c r="AE74" s="147">
        <f>AE30*$I$84/4</f>
        <v>-2775.062776056548</v>
      </c>
      <c r="AF74" s="156"/>
      <c r="AG74" s="147">
        <f>AG30*$I$84/4</f>
        <v>-1156.5607749751739</v>
      </c>
      <c r="AH74" s="155"/>
      <c r="AI74" s="147">
        <f>SUM(AA74,AC74,AE74,AG74)</f>
        <v>-5523.3154971947479</v>
      </c>
      <c r="AJ74" s="148">
        <f>(AA74+AC74)</f>
        <v>-1591.691946163025</v>
      </c>
      <c r="AK74" s="147">
        <f>(AE74+AG74)</f>
        <v>-3931.6235510317219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3"/>
        <v>-6.0233062586636187E-12</v>
      </c>
      <c r="K75" s="40">
        <f>B75/B$76</f>
        <v>0</v>
      </c>
      <c r="L75" s="22">
        <f t="shared" si="44"/>
        <v>0</v>
      </c>
      <c r="M75" s="24">
        <f>J75/B$76</f>
        <v>-1.7482675699252949E-16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35480.299999999996</v>
      </c>
      <c r="J76" s="51">
        <f t="shared" si="43"/>
        <v>34652.473456901949</v>
      </c>
      <c r="K76" s="40">
        <f>SUM(K70:K75)</f>
        <v>1.9044176294853619</v>
      </c>
      <c r="L76" s="22">
        <f>SUM(L70:L75)</f>
        <v>1</v>
      </c>
      <c r="M76" s="24">
        <f>SUM(M70:M75)</f>
        <v>1.0057897267843712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3394.7822374042034</v>
      </c>
      <c r="AB76" s="137"/>
      <c r="AC76" s="153">
        <f>AC65</f>
        <v>1803.0902912411775</v>
      </c>
      <c r="AD76" s="137"/>
      <c r="AE76" s="153">
        <f>AE65</f>
        <v>619.71946134765494</v>
      </c>
      <c r="AF76" s="137"/>
      <c r="AG76" s="153">
        <f>AG65</f>
        <v>2238.2214624290291</v>
      </c>
      <c r="AH76" s="137"/>
      <c r="AI76" s="153">
        <f>SUM(AA76,AC76,AE76,AG76)</f>
        <v>8055.813452422065</v>
      </c>
      <c r="AJ76" s="154">
        <f>SUM(AA76,AC76)</f>
        <v>5197.872528645381</v>
      </c>
      <c r="AK76" s="154">
        <f>SUM(AE76,AG76)</f>
        <v>2857.940923776684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13978.666666666666</v>
      </c>
      <c r="J77" s="100">
        <f t="shared" si="43"/>
        <v>0</v>
      </c>
      <c r="K77" s="40"/>
      <c r="L77" s="22">
        <f>-(L131*G$37*F$9/F$7)/B$130</f>
        <v>-0.28690004514340817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1591.691946163025</v>
      </c>
      <c r="AD77" s="112"/>
      <c r="AE77" s="111">
        <f>AE31*$I$84/4</f>
        <v>2775.062776056548</v>
      </c>
      <c r="AF77" s="112"/>
      <c r="AG77" s="111">
        <f>AG31*$I$84/4</f>
        <v>191.1948440293352</v>
      </c>
      <c r="AH77" s="110"/>
      <c r="AI77" s="154">
        <f>SUM(AA77,AC77,AE77,AG77)</f>
        <v>4557.9495662489089</v>
      </c>
      <c r="AJ77" s="153">
        <f>SUM(AA77,AC77)</f>
        <v>1591.691946163025</v>
      </c>
      <c r="AK77" s="160">
        <f>SUM(AE77,AG77)</f>
        <v>2966.2576200858834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4.5474735088646412E-13</v>
      </c>
      <c r="AB79" s="112"/>
      <c r="AC79" s="112">
        <f>AA79-AA74+AC65-AC70</f>
        <v>-1591.691946163025</v>
      </c>
      <c r="AD79" s="112"/>
      <c r="AE79" s="112">
        <f>AC79-AC74+AE65-AE70</f>
        <v>-2775.062776056548</v>
      </c>
      <c r="AF79" s="112"/>
      <c r="AG79" s="112">
        <f>AE79-AE74+AG65-AG70</f>
        <v>-1156.5607749751739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6781.6399555139624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6781.6399555139624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4264.9563055690251</v>
      </c>
      <c r="AB83" s="112"/>
      <c r="AC83" s="165">
        <f>$I$84*AB82/4</f>
        <v>4264.9563055690251</v>
      </c>
      <c r="AD83" s="112"/>
      <c r="AE83" s="165">
        <f>$I$84*AD82/4</f>
        <v>4264.9563055690251</v>
      </c>
      <c r="AF83" s="112"/>
      <c r="AG83" s="165">
        <f>$I$84*AF82/4</f>
        <v>4264.9563055690251</v>
      </c>
      <c r="AH83" s="165">
        <f>SUM(AA83,AC83,AE83,AG83)</f>
        <v>17059.8252222761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17059.8252222761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17059.8252222761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0.29491391656288918</v>
      </c>
      <c r="C91" s="75">
        <f t="shared" si="49"/>
        <v>0</v>
      </c>
      <c r="D91" s="24">
        <f t="shared" ref="D91" si="50">(B91+C91)</f>
        <v>0.29491391656288918</v>
      </c>
      <c r="H91" s="24">
        <f>(E37*F37/G37*F$7/F$9)</f>
        <v>1</v>
      </c>
      <c r="I91" s="22">
        <f t="shared" ref="I91" si="51">(D91*H91)</f>
        <v>0.29491391656288918</v>
      </c>
      <c r="J91" s="24">
        <f>IF(I$32&lt;=1+I$131,I91,L91+J$33*(I91-L91))</f>
        <v>0.29491391656288918</v>
      </c>
      <c r="K91" s="22">
        <f t="shared" ref="K91" si="52">(B91)</f>
        <v>0.29491391656288918</v>
      </c>
      <c r="L91" s="22">
        <f t="shared" ref="L91" si="53">(K91*H91)</f>
        <v>0.29491391656288918</v>
      </c>
      <c r="M91" s="231">
        <f t="shared" si="48"/>
        <v>0.29491391656288918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0.22118543742216687</v>
      </c>
      <c r="C92" s="75">
        <f t="shared" si="49"/>
        <v>0.14745695828144459</v>
      </c>
      <c r="D92" s="24">
        <f t="shared" ref="D92:D118" si="55">(B92+C92)</f>
        <v>0.36864239570361146</v>
      </c>
      <c r="H92" s="24">
        <f t="shared" ref="H92:H118" si="56">(E38*F38/G38*F$7/F$9)</f>
        <v>1</v>
      </c>
      <c r="I92" s="22">
        <f t="shared" ref="I92:I118" si="57">(D92*H92)</f>
        <v>0.36864239570361146</v>
      </c>
      <c r="J92" s="24">
        <f t="shared" ref="J92:J118" si="58">IF(I$32&lt;=1+I$131,I92,L92+J$33*(I92-L92))</f>
        <v>0.24981753049395361</v>
      </c>
      <c r="K92" s="22">
        <f t="shared" ref="K92:K118" si="59">(B92)</f>
        <v>0.22118543742216687</v>
      </c>
      <c r="L92" s="22">
        <f t="shared" ref="L92:L118" si="60">(K92*H92)</f>
        <v>0.22118543742216687</v>
      </c>
      <c r="M92" s="231">
        <f t="shared" ref="M92:M118" si="61">(J92)</f>
        <v>0.24981753049395361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Chicken sales: no. sold</v>
      </c>
      <c r="B93" s="75">
        <f t="shared" si="49"/>
        <v>0</v>
      </c>
      <c r="C93" s="75">
        <f t="shared" si="49"/>
        <v>0</v>
      </c>
      <c r="D93" s="24">
        <f t="shared" si="55"/>
        <v>0</v>
      </c>
      <c r="H93" s="24">
        <f t="shared" si="56"/>
        <v>1</v>
      </c>
      <c r="I93" s="22">
        <f t="shared" si="57"/>
        <v>0</v>
      </c>
      <c r="J93" s="24">
        <f t="shared" si="58"/>
        <v>0</v>
      </c>
      <c r="K93" s="22">
        <f t="shared" si="59"/>
        <v>0</v>
      </c>
      <c r="L93" s="22">
        <f t="shared" si="60"/>
        <v>0</v>
      </c>
      <c r="M93" s="231">
        <f t="shared" si="61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Maize: kg produced</v>
      </c>
      <c r="B94" s="75">
        <f t="shared" si="49"/>
        <v>7.3728479140722294E-2</v>
      </c>
      <c r="C94" s="75">
        <f t="shared" si="49"/>
        <v>-7.3728479140722294E-2</v>
      </c>
      <c r="D94" s="24">
        <f t="shared" si="55"/>
        <v>0</v>
      </c>
      <c r="H94" s="24">
        <f t="shared" si="56"/>
        <v>1</v>
      </c>
      <c r="I94" s="22">
        <f t="shared" si="57"/>
        <v>0</v>
      </c>
      <c r="J94" s="24">
        <f t="shared" si="58"/>
        <v>5.9412432604828917E-2</v>
      </c>
      <c r="K94" s="22">
        <f t="shared" si="59"/>
        <v>7.3728479140722294E-2</v>
      </c>
      <c r="L94" s="22">
        <f t="shared" si="60"/>
        <v>7.3728479140722294E-2</v>
      </c>
      <c r="M94" s="231">
        <f t="shared" si="61"/>
        <v>5.9412432604828917E-2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Beans: kg produced</v>
      </c>
      <c r="B95" s="75">
        <f t="shared" si="49"/>
        <v>0.18432119785180573</v>
      </c>
      <c r="C95" s="75">
        <f t="shared" si="49"/>
        <v>0.26726573688511829</v>
      </c>
      <c r="D95" s="24">
        <f t="shared" si="55"/>
        <v>0.45158693473692402</v>
      </c>
      <c r="H95" s="24">
        <f t="shared" si="56"/>
        <v>1</v>
      </c>
      <c r="I95" s="22">
        <f t="shared" si="57"/>
        <v>0.45158693473692402</v>
      </c>
      <c r="J95" s="24">
        <f t="shared" si="58"/>
        <v>0.2362168665444192</v>
      </c>
      <c r="K95" s="22">
        <f t="shared" si="59"/>
        <v>0.18432119785180573</v>
      </c>
      <c r="L95" s="22">
        <f t="shared" si="60"/>
        <v>0.18432119785180573</v>
      </c>
      <c r="M95" s="231">
        <f t="shared" si="61"/>
        <v>0.2362168665444192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Water melon: no. local meas (Bhece)</v>
      </c>
      <c r="B96" s="75">
        <f t="shared" si="49"/>
        <v>1.4598238869863013E-2</v>
      </c>
      <c r="C96" s="75">
        <f t="shared" si="49"/>
        <v>-1.4598238869863013E-2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1.1763661655756125E-2</v>
      </c>
      <c r="K96" s="22">
        <f t="shared" si="59"/>
        <v>1.4598238869863013E-2</v>
      </c>
      <c r="L96" s="22">
        <f t="shared" si="60"/>
        <v>1.4598238869863013E-2</v>
      </c>
      <c r="M96" s="231">
        <f t="shared" si="61"/>
        <v>1.1763661655756125E-2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Sweet poatato: no. local meas</v>
      </c>
      <c r="B97" s="75">
        <f t="shared" si="49"/>
        <v>3.6864239570361147E-2</v>
      </c>
      <c r="C97" s="75">
        <f t="shared" si="49"/>
        <v>-3.6864239570361147E-2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2.9706216302414459E-2</v>
      </c>
      <c r="K97" s="22">
        <f t="shared" si="59"/>
        <v>3.6864239570361147E-2</v>
      </c>
      <c r="L97" s="22">
        <f t="shared" si="60"/>
        <v>3.6864239570361147E-2</v>
      </c>
      <c r="M97" s="231">
        <f t="shared" si="61"/>
        <v>2.9706216302414459E-2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Groundnuts (dry): no. local meas</v>
      </c>
      <c r="B98" s="75">
        <f t="shared" si="49"/>
        <v>3.6864239570361147E-2</v>
      </c>
      <c r="C98" s="75">
        <f t="shared" si="49"/>
        <v>-3.6864239570361147E-2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2.9706216302414459E-2</v>
      </c>
      <c r="K98" s="22">
        <f t="shared" si="59"/>
        <v>3.6864239570361147E-2</v>
      </c>
      <c r="L98" s="22">
        <f t="shared" si="60"/>
        <v>3.6864239570361147E-2</v>
      </c>
      <c r="M98" s="231">
        <f t="shared" si="61"/>
        <v>2.9706216302414459E-2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Irish potato: type</v>
      </c>
      <c r="B99" s="75">
        <f t="shared" si="49"/>
        <v>0.11383677179327521</v>
      </c>
      <c r="C99" s="75">
        <f t="shared" si="49"/>
        <v>-0.11383677179327521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9.1732795941855849E-2</v>
      </c>
      <c r="K99" s="22">
        <f t="shared" si="59"/>
        <v>0.11383677179327521</v>
      </c>
      <c r="L99" s="22">
        <f t="shared" si="60"/>
        <v>0.11383677179327521</v>
      </c>
      <c r="M99" s="231">
        <f t="shared" si="61"/>
        <v>9.1732795941855849E-2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Yam: type</v>
      </c>
      <c r="B100" s="75">
        <f t="shared" si="49"/>
        <v>5.8982783312577829E-2</v>
      </c>
      <c r="C100" s="75">
        <f t="shared" si="49"/>
        <v>0</v>
      </c>
      <c r="D100" s="24">
        <f t="shared" si="55"/>
        <v>5.8982783312577829E-2</v>
      </c>
      <c r="H100" s="24">
        <f t="shared" si="56"/>
        <v>1</v>
      </c>
      <c r="I100" s="22">
        <f t="shared" si="57"/>
        <v>5.8982783312577829E-2</v>
      </c>
      <c r="J100" s="24">
        <f t="shared" si="58"/>
        <v>5.8982783312577829E-2</v>
      </c>
      <c r="K100" s="22">
        <f t="shared" si="59"/>
        <v>5.8982783312577829E-2</v>
      </c>
      <c r="L100" s="22">
        <f t="shared" si="60"/>
        <v>5.8982783312577829E-2</v>
      </c>
      <c r="M100" s="231">
        <f t="shared" si="61"/>
        <v>5.8982783312577829E-2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Spinach (cash): kg produced</v>
      </c>
      <c r="B101" s="75">
        <f t="shared" si="49"/>
        <v>1.4745695828144457E-2</v>
      </c>
      <c r="C101" s="75">
        <f t="shared" si="49"/>
        <v>0</v>
      </c>
      <c r="D101" s="24">
        <f t="shared" si="55"/>
        <v>1.4745695828144457E-2</v>
      </c>
      <c r="H101" s="24">
        <f t="shared" si="56"/>
        <v>1</v>
      </c>
      <c r="I101" s="22">
        <f t="shared" si="57"/>
        <v>1.4745695828144457E-2</v>
      </c>
      <c r="J101" s="24">
        <f t="shared" si="58"/>
        <v>1.4745695828144457E-2</v>
      </c>
      <c r="K101" s="22">
        <f t="shared" si="59"/>
        <v>1.4745695828144457E-2</v>
      </c>
      <c r="L101" s="22">
        <f t="shared" si="60"/>
        <v>1.4745695828144457E-2</v>
      </c>
      <c r="M101" s="231">
        <f t="shared" si="61"/>
        <v>1.4745695828144457E-2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Tomatoes (cash): kg produced</v>
      </c>
      <c r="B102" s="75">
        <f t="shared" si="49"/>
        <v>0</v>
      </c>
      <c r="C102" s="75">
        <f t="shared" si="49"/>
        <v>0</v>
      </c>
      <c r="D102" s="24">
        <f t="shared" si="55"/>
        <v>0</v>
      </c>
      <c r="H102" s="24">
        <f t="shared" si="56"/>
        <v>1</v>
      </c>
      <c r="I102" s="22">
        <f t="shared" si="57"/>
        <v>0</v>
      </c>
      <c r="J102" s="24">
        <f t="shared" si="58"/>
        <v>0</v>
      </c>
      <c r="K102" s="22">
        <f t="shared" si="59"/>
        <v>0</v>
      </c>
      <c r="L102" s="22">
        <f t="shared" si="60"/>
        <v>0</v>
      </c>
      <c r="M102" s="231">
        <f t="shared" si="61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Cabbage (cash): kg produced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Agricultural cash income -- see Data2</v>
      </c>
      <c r="B104" s="75">
        <f t="shared" si="49"/>
        <v>0.11088763262764632</v>
      </c>
      <c r="C104" s="75">
        <f t="shared" si="49"/>
        <v>0</v>
      </c>
      <c r="D104" s="24">
        <f t="shared" si="55"/>
        <v>0.11088763262764632</v>
      </c>
      <c r="H104" s="24">
        <f t="shared" si="56"/>
        <v>1</v>
      </c>
      <c r="I104" s="22">
        <f t="shared" si="57"/>
        <v>0.11088763262764632</v>
      </c>
      <c r="J104" s="24">
        <f t="shared" si="58"/>
        <v>0.11088763262764632</v>
      </c>
      <c r="K104" s="22">
        <f t="shared" si="59"/>
        <v>0.11088763262764632</v>
      </c>
      <c r="L104" s="22">
        <f t="shared" si="60"/>
        <v>0.11088763262764632</v>
      </c>
      <c r="M104" s="231">
        <f t="shared" si="61"/>
        <v>0.11088763262764632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Labour migration(formal employment): no. people per HH</v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Formal Employment (conservancies, etc.)</v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Self-employment -- see Data2</v>
      </c>
      <c r="B107" s="75">
        <f t="shared" si="49"/>
        <v>6.3259035102739725E-2</v>
      </c>
      <c r="C107" s="75">
        <f t="shared" si="49"/>
        <v>1.2651807020547938E-2</v>
      </c>
      <c r="D107" s="24">
        <f t="shared" si="55"/>
        <v>7.5910842123287664E-2</v>
      </c>
      <c r="H107" s="24">
        <f t="shared" si="56"/>
        <v>1</v>
      </c>
      <c r="I107" s="22">
        <f t="shared" si="57"/>
        <v>7.5910842123287664E-2</v>
      </c>
      <c r="J107" s="24">
        <f t="shared" si="58"/>
        <v>6.571566868829902E-2</v>
      </c>
      <c r="K107" s="22">
        <f t="shared" si="59"/>
        <v>6.3259035102739725E-2</v>
      </c>
      <c r="L107" s="22">
        <f t="shared" si="60"/>
        <v>6.3259035102739725E-2</v>
      </c>
      <c r="M107" s="231">
        <f t="shared" si="61"/>
        <v>6.571566868829902E-2</v>
      </c>
      <c r="N107" s="233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>Small business -- see Data2</v>
      </c>
      <c r="B108" s="75">
        <f t="shared" si="49"/>
        <v>0.31850702988792029</v>
      </c>
      <c r="C108" s="75">
        <f t="shared" si="49"/>
        <v>0</v>
      </c>
      <c r="D108" s="24">
        <f t="shared" si="55"/>
        <v>0.31850702988792029</v>
      </c>
      <c r="H108" s="24">
        <f t="shared" si="56"/>
        <v>1</v>
      </c>
      <c r="I108" s="22">
        <f t="shared" si="57"/>
        <v>0.31850702988792029</v>
      </c>
      <c r="J108" s="24">
        <f t="shared" si="58"/>
        <v>0.31850702988792029</v>
      </c>
      <c r="K108" s="22">
        <f t="shared" si="59"/>
        <v>0.31850702988792029</v>
      </c>
      <c r="L108" s="22">
        <f t="shared" si="60"/>
        <v>0.31850702988792029</v>
      </c>
      <c r="M108" s="231">
        <f t="shared" si="61"/>
        <v>0.31850702988792029</v>
      </c>
      <c r="N108" s="233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>Social development -- see Data2</v>
      </c>
      <c r="B109" s="75">
        <f t="shared" si="49"/>
        <v>3.2470022213574095</v>
      </c>
      <c r="C109" s="75">
        <f t="shared" si="49"/>
        <v>0</v>
      </c>
      <c r="D109" s="24">
        <f t="shared" si="55"/>
        <v>3.2470022213574095</v>
      </c>
      <c r="H109" s="24">
        <f t="shared" si="56"/>
        <v>1</v>
      </c>
      <c r="I109" s="22">
        <f t="shared" si="57"/>
        <v>3.2470022213574095</v>
      </c>
      <c r="J109" s="24">
        <f t="shared" si="58"/>
        <v>3.2470022213574095</v>
      </c>
      <c r="K109" s="22">
        <f t="shared" si="59"/>
        <v>3.2470022213574095</v>
      </c>
      <c r="L109" s="22">
        <f t="shared" si="60"/>
        <v>3.2470022213574095</v>
      </c>
      <c r="M109" s="231">
        <f t="shared" si="61"/>
        <v>3.2470022213574095</v>
      </c>
      <c r="N109" s="233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>Public works -- see Data2</v>
      </c>
      <c r="B110" s="75">
        <f t="shared" si="49"/>
        <v>5.470653152241594E-2</v>
      </c>
      <c r="C110" s="75">
        <f t="shared" si="49"/>
        <v>0</v>
      </c>
      <c r="D110" s="24">
        <f t="shared" si="55"/>
        <v>5.470653152241594E-2</v>
      </c>
      <c r="H110" s="24">
        <f t="shared" si="56"/>
        <v>1</v>
      </c>
      <c r="I110" s="22">
        <f t="shared" si="57"/>
        <v>5.470653152241594E-2</v>
      </c>
      <c r="J110" s="24">
        <f t="shared" si="58"/>
        <v>5.470653152241594E-2</v>
      </c>
      <c r="K110" s="22">
        <f t="shared" si="59"/>
        <v>5.470653152241594E-2</v>
      </c>
      <c r="L110" s="22">
        <f t="shared" si="60"/>
        <v>5.470653152241594E-2</v>
      </c>
      <c r="M110" s="231">
        <f t="shared" si="61"/>
        <v>5.470653152241594E-2</v>
      </c>
      <c r="N110" s="233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>Other income: e.g. Credit (cotton loans)</v>
      </c>
      <c r="B111" s="75">
        <f t="shared" si="49"/>
        <v>0.23593113325031131</v>
      </c>
      <c r="C111" s="75">
        <f t="shared" si="49"/>
        <v>0</v>
      </c>
      <c r="D111" s="24">
        <f t="shared" si="55"/>
        <v>0.23593113325031131</v>
      </c>
      <c r="H111" s="24">
        <f t="shared" si="56"/>
        <v>1</v>
      </c>
      <c r="I111" s="22">
        <f t="shared" si="57"/>
        <v>0.23593113325031131</v>
      </c>
      <c r="J111" s="24">
        <f t="shared" si="58"/>
        <v>0.23593113325031131</v>
      </c>
      <c r="K111" s="22">
        <f t="shared" si="59"/>
        <v>0.23593113325031131</v>
      </c>
      <c r="L111" s="22">
        <f t="shared" si="60"/>
        <v>0.23593113325031131</v>
      </c>
      <c r="M111" s="231">
        <f t="shared" si="61"/>
        <v>0.23593113325031131</v>
      </c>
      <c r="N111" s="233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5.0803345836706093</v>
      </c>
      <c r="C119" s="22">
        <f>SUM(C91:C118)</f>
        <v>0.15148253324252794</v>
      </c>
      <c r="D119" s="24">
        <f>SUM(D91:D118)</f>
        <v>5.2318171169131373</v>
      </c>
      <c r="E119" s="22"/>
      <c r="F119" s="2"/>
      <c r="G119" s="2"/>
      <c r="H119" s="31"/>
      <c r="I119" s="22">
        <f>SUM(I91:I118)</f>
        <v>5.2318171169131373</v>
      </c>
      <c r="J119" s="24">
        <f>SUM(J91:J118)</f>
        <v>5.1097483328832558</v>
      </c>
      <c r="K119" s="22">
        <f>SUM(K91:K118)</f>
        <v>5.0803345836706093</v>
      </c>
      <c r="L119" s="22">
        <f>SUM(L91:L118)</f>
        <v>5.0803345836706093</v>
      </c>
      <c r="M119" s="57">
        <f t="shared" si="48"/>
        <v>5.1097483328832558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2.0023370510220024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2.0023370510220024</v>
      </c>
      <c r="J124" s="241">
        <f>IF(SUMPRODUCT($B$124:$B124,$H$124:$H124)&lt;J$119,($B124*$H124),J$119)</f>
        <v>2.0023370510220024</v>
      </c>
      <c r="K124" s="22">
        <f>(B124)</f>
        <v>2.0023370510220024</v>
      </c>
      <c r="L124" s="29">
        <f>IF(SUMPRODUCT($B$124:$B124,$H$124:$H124)&lt;L$119,($B124*$H124),L$119)</f>
        <v>2.0023370510220024</v>
      </c>
      <c r="M124" s="57">
        <f t="shared" si="62"/>
        <v>2.0023370510220024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2.0612516674968866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2.0612516674968866</v>
      </c>
      <c r="J125" s="241">
        <f>IF(SUMPRODUCT($B$124:$B125,$H$124:$H125)&lt;J$119,($B125*$H125),IF(SUMPRODUCT($B$124:$B124,$H$124:$H124)&lt;J$119,J$119-SUMPRODUCT($B$124:$B124,$H$124:$H124),0))</f>
        <v>2.0612516674968866</v>
      </c>
      <c r="K125" s="22">
        <f t="shared" ref="K125:K126" si="63">(B125)</f>
        <v>2.0612516674968866</v>
      </c>
      <c r="L125" s="29">
        <f>IF(SUMPRODUCT($B$124:$B125,$H$124:$H125)&lt;L$119,($B125*$H125),IF(SUMPRODUCT($B$124:$B124,$H$124:$H124)&lt;L$119,L$119-SUMPRODUCT($B$124:$B124,$H$124:$H124),0))</f>
        <v>2.0612516674968866</v>
      </c>
      <c r="M125" s="57">
        <f t="shared" ref="M125:M126" si="64">(J125)</f>
        <v>2.0612516674968866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4.0910458505603984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0.67173885701401037</v>
      </c>
      <c r="K126" s="22">
        <f t="shared" si="63"/>
        <v>4.0910458505603984</v>
      </c>
      <c r="L126" s="29">
        <f>IF(SUMPRODUCT($B$124:$B126,$H$124:$H126)&lt;(L$119-L$128),($B126*$H126),IF(SUMPRODUCT($B$124:$B125,$H$124:$H125)&lt;(L$119-L$128),L$119-L$128-SUMPRODUCT($B$124:$B125,$H$124:$H125),0))</f>
        <v>0.60370344609817117</v>
      </c>
      <c r="M126" s="57">
        <f t="shared" si="64"/>
        <v>0.67173885701401037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1.1074017566936487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1.1074017566936487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2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0.41304241905354921</v>
      </c>
      <c r="C128" s="2"/>
      <c r="D128" s="31"/>
      <c r="E128" s="2"/>
      <c r="F128" s="2"/>
      <c r="G128" s="2"/>
      <c r="H128" s="24"/>
      <c r="I128" s="29">
        <f>(I30)</f>
        <v>3.2294800658911349</v>
      </c>
      <c r="J128" s="232">
        <f>(J30)</f>
        <v>0.37442075735035685</v>
      </c>
      <c r="K128" s="22">
        <f>(B128)</f>
        <v>0.41304241905354921</v>
      </c>
      <c r="L128" s="22">
        <f>IF(L124=L119,0,(L119-L124)/(B119-B124)*K128)</f>
        <v>0.41304241905354921</v>
      </c>
      <c r="M128" s="57">
        <f t="shared" si="62"/>
        <v>0.37442075735035685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62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5.0803345836706093</v>
      </c>
      <c r="C130" s="2"/>
      <c r="D130" s="31"/>
      <c r="E130" s="2"/>
      <c r="F130" s="2"/>
      <c r="G130" s="2"/>
      <c r="H130" s="24"/>
      <c r="I130" s="29">
        <f>(I119)</f>
        <v>5.2318171169131373</v>
      </c>
      <c r="J130" s="232">
        <f>(J119)</f>
        <v>5.1097483328832558</v>
      </c>
      <c r="K130" s="22">
        <f>(B130)</f>
        <v>5.0803345836706093</v>
      </c>
      <c r="L130" s="22">
        <f>(L119)</f>
        <v>5.0803345836706093</v>
      </c>
      <c r="M130" s="57">
        <f t="shared" si="62"/>
        <v>5.1097483328832558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2.0612516674968866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1.4575482213987154</v>
      </c>
      <c r="M131" s="241">
        <f>IF(I131&lt;SUM(M126:M127),0,I131-(SUM(M126:M127)))</f>
        <v>1.3895128104828762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1" priority="113" operator="equal">
      <formula>16</formula>
    </cfRule>
    <cfRule type="cellIs" dxfId="190" priority="114" operator="equal">
      <formula>15</formula>
    </cfRule>
    <cfRule type="cellIs" dxfId="189" priority="115" operator="equal">
      <formula>14</formula>
    </cfRule>
    <cfRule type="cellIs" dxfId="188" priority="116" operator="equal">
      <formula>13</formula>
    </cfRule>
    <cfRule type="cellIs" dxfId="187" priority="117" operator="equal">
      <formula>12</formula>
    </cfRule>
    <cfRule type="cellIs" dxfId="186" priority="118" operator="equal">
      <formula>11</formula>
    </cfRule>
    <cfRule type="cellIs" dxfId="185" priority="119" operator="equal">
      <formula>10</formula>
    </cfRule>
    <cfRule type="cellIs" dxfId="184" priority="120" operator="equal">
      <formula>9</formula>
    </cfRule>
    <cfRule type="cellIs" dxfId="183" priority="121" operator="equal">
      <formula>8</formula>
    </cfRule>
    <cfRule type="cellIs" dxfId="182" priority="122" operator="equal">
      <formula>7</formula>
    </cfRule>
    <cfRule type="cellIs" dxfId="181" priority="123" operator="equal">
      <formula>6</formula>
    </cfRule>
    <cfRule type="cellIs" dxfId="180" priority="124" operator="equal">
      <formula>5</formula>
    </cfRule>
    <cfRule type="cellIs" dxfId="179" priority="125" operator="equal">
      <formula>4</formula>
    </cfRule>
    <cfRule type="cellIs" dxfId="178" priority="126" operator="equal">
      <formula>3</formula>
    </cfRule>
    <cfRule type="cellIs" dxfId="177" priority="127" operator="equal">
      <formula>2</formula>
    </cfRule>
    <cfRule type="cellIs" dxfId="176" priority="128" operator="equal">
      <formula>1</formula>
    </cfRule>
  </conditionalFormatting>
  <conditionalFormatting sqref="N29">
    <cfRule type="cellIs" dxfId="175" priority="97" operator="equal">
      <formula>16</formula>
    </cfRule>
    <cfRule type="cellIs" dxfId="174" priority="98" operator="equal">
      <formula>15</formula>
    </cfRule>
    <cfRule type="cellIs" dxfId="173" priority="99" operator="equal">
      <formula>14</formula>
    </cfRule>
    <cfRule type="cellIs" dxfId="172" priority="100" operator="equal">
      <formula>13</formula>
    </cfRule>
    <cfRule type="cellIs" dxfId="171" priority="101" operator="equal">
      <formula>12</formula>
    </cfRule>
    <cfRule type="cellIs" dxfId="170" priority="102" operator="equal">
      <formula>11</formula>
    </cfRule>
    <cfRule type="cellIs" dxfId="169" priority="103" operator="equal">
      <formula>10</formula>
    </cfRule>
    <cfRule type="cellIs" dxfId="168" priority="104" operator="equal">
      <formula>9</formula>
    </cfRule>
    <cfRule type="cellIs" dxfId="167" priority="105" operator="equal">
      <formula>8</formula>
    </cfRule>
    <cfRule type="cellIs" dxfId="166" priority="106" operator="equal">
      <formula>7</formula>
    </cfRule>
    <cfRule type="cellIs" dxfId="165" priority="107" operator="equal">
      <formula>6</formula>
    </cfRule>
    <cfRule type="cellIs" dxfId="164" priority="108" operator="equal">
      <formula>5</formula>
    </cfRule>
    <cfRule type="cellIs" dxfId="163" priority="109" operator="equal">
      <formula>4</formula>
    </cfRule>
    <cfRule type="cellIs" dxfId="162" priority="110" operator="equal">
      <formula>3</formula>
    </cfRule>
    <cfRule type="cellIs" dxfId="161" priority="111" operator="equal">
      <formula>2</formula>
    </cfRule>
    <cfRule type="cellIs" dxfId="160" priority="112" operator="equal">
      <formula>1</formula>
    </cfRule>
  </conditionalFormatting>
  <conditionalFormatting sqref="N113:N118">
    <cfRule type="cellIs" dxfId="159" priority="49" operator="equal">
      <formula>16</formula>
    </cfRule>
    <cfRule type="cellIs" dxfId="158" priority="50" operator="equal">
      <formula>15</formula>
    </cfRule>
    <cfRule type="cellIs" dxfId="157" priority="51" operator="equal">
      <formula>14</formula>
    </cfRule>
    <cfRule type="cellIs" dxfId="156" priority="52" operator="equal">
      <formula>13</formula>
    </cfRule>
    <cfRule type="cellIs" dxfId="155" priority="53" operator="equal">
      <formula>12</formula>
    </cfRule>
    <cfRule type="cellIs" dxfId="154" priority="54" operator="equal">
      <formula>11</formula>
    </cfRule>
    <cfRule type="cellIs" dxfId="153" priority="55" operator="equal">
      <formula>10</formula>
    </cfRule>
    <cfRule type="cellIs" dxfId="152" priority="56" operator="equal">
      <formula>9</formula>
    </cfRule>
    <cfRule type="cellIs" dxfId="151" priority="57" operator="equal">
      <formula>8</formula>
    </cfRule>
    <cfRule type="cellIs" dxfId="150" priority="58" operator="equal">
      <formula>7</formula>
    </cfRule>
    <cfRule type="cellIs" dxfId="149" priority="59" operator="equal">
      <formula>6</formula>
    </cfRule>
    <cfRule type="cellIs" dxfId="148" priority="60" operator="equal">
      <formula>5</formula>
    </cfRule>
    <cfRule type="cellIs" dxfId="147" priority="61" operator="equal">
      <formula>4</formula>
    </cfRule>
    <cfRule type="cellIs" dxfId="146" priority="62" operator="equal">
      <formula>3</formula>
    </cfRule>
    <cfRule type="cellIs" dxfId="145" priority="63" operator="equal">
      <formula>2</formula>
    </cfRule>
    <cfRule type="cellIs" dxfId="144" priority="64" operator="equal">
      <formula>1</formula>
    </cfRule>
  </conditionalFormatting>
  <conditionalFormatting sqref="N6:N28">
    <cfRule type="cellIs" dxfId="143" priority="33" operator="equal">
      <formula>16</formula>
    </cfRule>
    <cfRule type="cellIs" dxfId="142" priority="34" operator="equal">
      <formula>15</formula>
    </cfRule>
    <cfRule type="cellIs" dxfId="141" priority="35" operator="equal">
      <formula>14</formula>
    </cfRule>
    <cfRule type="cellIs" dxfId="140" priority="36" operator="equal">
      <formula>13</formula>
    </cfRule>
    <cfRule type="cellIs" dxfId="139" priority="37" operator="equal">
      <formula>12</formula>
    </cfRule>
    <cfRule type="cellIs" dxfId="138" priority="38" operator="equal">
      <formula>11</formula>
    </cfRule>
    <cfRule type="cellIs" dxfId="137" priority="39" operator="equal">
      <formula>10</formula>
    </cfRule>
    <cfRule type="cellIs" dxfId="136" priority="40" operator="equal">
      <formula>9</formula>
    </cfRule>
    <cfRule type="cellIs" dxfId="135" priority="41" operator="equal">
      <formula>8</formula>
    </cfRule>
    <cfRule type="cellIs" dxfId="134" priority="42" operator="equal">
      <formula>7</formula>
    </cfRule>
    <cfRule type="cellIs" dxfId="133" priority="43" operator="equal">
      <formula>6</formula>
    </cfRule>
    <cfRule type="cellIs" dxfId="132" priority="44" operator="equal">
      <formula>5</formula>
    </cfRule>
    <cfRule type="cellIs" dxfId="131" priority="45" operator="equal">
      <formula>4</formula>
    </cfRule>
    <cfRule type="cellIs" dxfId="130" priority="46" operator="equal">
      <formula>3</formula>
    </cfRule>
    <cfRule type="cellIs" dxfId="129" priority="47" operator="equal">
      <formula>2</formula>
    </cfRule>
    <cfRule type="cellIs" dxfId="128" priority="48" operator="equal">
      <formula>1</formula>
    </cfRule>
  </conditionalFormatting>
  <conditionalFormatting sqref="N91:N109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110:N112">
    <cfRule type="cellIs" dxfId="111" priority="1" operator="equal">
      <formula>16</formula>
    </cfRule>
    <cfRule type="cellIs" dxfId="110" priority="2" operator="equal">
      <formula>15</formula>
    </cfRule>
    <cfRule type="cellIs" dxfId="109" priority="3" operator="equal">
      <formula>14</formula>
    </cfRule>
    <cfRule type="cellIs" dxfId="108" priority="4" operator="equal">
      <formula>13</formula>
    </cfRule>
    <cfRule type="cellIs" dxfId="107" priority="5" operator="equal">
      <formula>12</formula>
    </cfRule>
    <cfRule type="cellIs" dxfId="106" priority="6" operator="equal">
      <formula>11</formula>
    </cfRule>
    <cfRule type="cellIs" dxfId="105" priority="7" operator="equal">
      <formula>10</formula>
    </cfRule>
    <cfRule type="cellIs" dxfId="104" priority="8" operator="equal">
      <formula>9</formula>
    </cfRule>
    <cfRule type="cellIs" dxfId="103" priority="9" operator="equal">
      <formula>8</formula>
    </cfRule>
    <cfRule type="cellIs" dxfId="102" priority="10" operator="equal">
      <formula>7</formula>
    </cfRule>
    <cfRule type="cellIs" dxfId="101" priority="11" operator="equal">
      <formula>6</formula>
    </cfRule>
    <cfRule type="cellIs" dxfId="100" priority="12" operator="equal">
      <formula>5</formula>
    </cfRule>
    <cfRule type="cellIs" dxfId="99" priority="13" operator="equal">
      <formula>4</formula>
    </cfRule>
    <cfRule type="cellIs" dxfId="98" priority="14" operator="equal">
      <formula>3</formula>
    </cfRule>
    <cfRule type="cellIs" dxfId="97" priority="15" operator="equal">
      <formula>2</formula>
    </cfRule>
    <cfRule type="cellIs" dxfId="9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4" activePane="bottomRight" state="frozen"/>
      <selection pane="topRight" activeCell="B1" sqref="B1"/>
      <selection pane="bottomLeft" activeCell="A3" sqref="A3"/>
      <selection pane="bottomRight" activeCell="L131" sqref="L131:M1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3" t="str">
        <f>Poor!Z2</f>
        <v>Q1</v>
      </c>
      <c r="AA2" s="254"/>
      <c r="AB2" s="253" t="str">
        <f>Poor!AB2</f>
        <v>Q2</v>
      </c>
      <c r="AC2" s="254"/>
      <c r="AD2" s="253" t="str">
        <f>Poor!AD2</f>
        <v>Q3</v>
      </c>
      <c r="AE2" s="254"/>
      <c r="AF2" s="253" t="str">
        <f>Poor!AF2</f>
        <v>Q4</v>
      </c>
      <c r="AG2" s="254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8.5476684654766849E-2</v>
      </c>
      <c r="J6" s="24">
        <f t="shared" ref="J6:J13" si="3">IF(I$32&lt;=1+I$131,I6,B6*H6+J$33*(I6-B6*H6))</f>
        <v>8.5476684654766849E-2</v>
      </c>
      <c r="K6" s="22">
        <f t="shared" ref="K6:K31" si="4">B6</f>
        <v>8.5476684654766849E-2</v>
      </c>
      <c r="L6" s="22">
        <f t="shared" ref="L6:L29" si="5">IF(K6="","",K6*H6)</f>
        <v>8.5476684654766849E-2</v>
      </c>
      <c r="M6" s="177">
        <f t="shared" ref="M6:M31" si="6">J6</f>
        <v>8.5476684654766849E-2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0.3419067386190674</v>
      </c>
      <c r="Z6" s="156">
        <f>Poor!Z6</f>
        <v>0.17</v>
      </c>
      <c r="AA6" s="121">
        <f>$M6*Z6*4</f>
        <v>5.812414556524146E-2</v>
      </c>
      <c r="AB6" s="156">
        <f>Poor!AB6</f>
        <v>0.17</v>
      </c>
      <c r="AC6" s="121">
        <f t="shared" ref="AC6:AC29" si="7">$M6*AB6*4</f>
        <v>5.812414556524146E-2</v>
      </c>
      <c r="AD6" s="156">
        <f>Poor!AD6</f>
        <v>0.33</v>
      </c>
      <c r="AE6" s="121">
        <f t="shared" ref="AE6:AE29" si="8">$M6*AD6*4</f>
        <v>0.11282922374429225</v>
      </c>
      <c r="AF6" s="122">
        <f>1-SUM(Z6,AB6,AD6)</f>
        <v>0.32999999999999996</v>
      </c>
      <c r="AG6" s="121">
        <f>$M6*AF6*4</f>
        <v>0.11282922374429223</v>
      </c>
      <c r="AH6" s="123">
        <f>SUM(Z6,AB6,AD6,AF6)</f>
        <v>1</v>
      </c>
      <c r="AI6" s="184">
        <f>SUM(AA6,AC6,AE6,AG6)/4</f>
        <v>8.5476684654766849E-2</v>
      </c>
      <c r="AJ6" s="120">
        <f>(AA6+AC6)/2</f>
        <v>5.812414556524146E-2</v>
      </c>
      <c r="AK6" s="119">
        <f>(AE6+AG6)/2</f>
        <v>0.11282922374429225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3337.8721544275227</v>
      </c>
      <c r="S7" s="226">
        <f>IF($B$81=0,0,(SUMIF($N$6:$N$28,$U7,L$6:L$28)+SUMIF($N$91:$N$118,$U7,L$91:L$118))*$B$83*$H$84*Poor!$B$81/$B$81)</f>
        <v>3337.8721544275227</v>
      </c>
      <c r="T7" s="226">
        <f>IF($B$81=0,0,(SUMIF($N$6:$N$28,$U7,M$6:M$28)+SUMIF($N$91:$N$118,$U7,M$91:M$118))*$B$83*$H$84*Poor!$B$81/$B$81)</f>
        <v>3472.9701944839458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6.942878268991283E-2</v>
      </c>
      <c r="J8" s="24">
        <f t="shared" si="3"/>
        <v>6.942878268991283E-2</v>
      </c>
      <c r="K8" s="22">
        <f t="shared" si="4"/>
        <v>6.942878268991283E-2</v>
      </c>
      <c r="L8" s="22">
        <f t="shared" si="5"/>
        <v>6.942878268991283E-2</v>
      </c>
      <c r="M8" s="228">
        <f t="shared" si="6"/>
        <v>6.942878268991283E-2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5132.4444444444443</v>
      </c>
      <c r="S8" s="226">
        <f>IF($B$81=0,0,(SUMIF($N$6:$N$28,$U8,L$6:L$28)+SUMIF($N$91:$N$118,$U8,L$91:L$118))*$B$83*$H$84*Poor!$B$81/$B$81)</f>
        <v>5132.4444444444443</v>
      </c>
      <c r="T8" s="226">
        <f>IF($B$81=0,0,(SUMIF($N$6:$N$28,$U8,M$6:M$28)+SUMIF($N$91:$N$118,$U8,M$91:M$118))*$B$83*$H$84*Poor!$B$81/$B$81)</f>
        <v>4883.3232914162963</v>
      </c>
      <c r="U8" s="227">
        <v>2</v>
      </c>
      <c r="V8" s="56"/>
      <c r="W8" s="115"/>
      <c r="X8" s="118">
        <f>Poor!X8</f>
        <v>1</v>
      </c>
      <c r="Y8" s="184">
        <f t="shared" si="9"/>
        <v>0.27771513075965132</v>
      </c>
      <c r="Z8" s="125">
        <f>IF($Y8=0,0,AA8/$Y8)</f>
        <v>0.21543191461063491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5.9828702335894511E-2</v>
      </c>
      <c r="AB8" s="125">
        <f>IF($Y8=0,0,AC8/$Y8)</f>
        <v>0.248899287992776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6.9123098310897899E-2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0.53566879739658912</v>
      </c>
      <c r="AG8" s="121">
        <f t="shared" si="11"/>
        <v>0.14876333011285892</v>
      </c>
      <c r="AH8" s="123">
        <f t="shared" si="12"/>
        <v>1</v>
      </c>
      <c r="AI8" s="184">
        <f t="shared" si="13"/>
        <v>6.942878268991283E-2</v>
      </c>
      <c r="AJ8" s="120">
        <f t="shared" si="14"/>
        <v>6.4475900323396201E-2</v>
      </c>
      <c r="AK8" s="119">
        <f t="shared" si="15"/>
        <v>7.4381665056429458E-2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8">
        <f t="shared" si="6"/>
        <v>0.05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1050.5131066722433</v>
      </c>
      <c r="S9" s="226">
        <f>IF($B$81=0,0,(SUMIF($N$6:$N$28,$U9,L$6:L$28)+SUMIF($N$91:$N$118,$U9,L$91:L$118))*$B$83*$H$84*Poor!$B$81/$B$81)</f>
        <v>1050.5131066722433</v>
      </c>
      <c r="T9" s="226">
        <f>IF($B$81=0,0,(SUMIF($N$6:$N$28,$U9,M$6:M$28)+SUMIF($N$91:$N$118,$U9,M$91:M$118))*$B$83*$H$84*Poor!$B$81/$B$81)</f>
        <v>1050.5131066722433</v>
      </c>
      <c r="U9" s="227">
        <v>3</v>
      </c>
      <c r="V9" s="56"/>
      <c r="W9" s="115"/>
      <c r="X9" s="118">
        <f>Poor!X9</f>
        <v>1</v>
      </c>
      <c r="Y9" s="184">
        <f t="shared" si="9"/>
        <v>0.2</v>
      </c>
      <c r="Z9" s="125">
        <f>IF($Y9=0,0,AA9/$Y9)</f>
        <v>0.21543191461063491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4.3086382922126985E-2</v>
      </c>
      <c r="AB9" s="125">
        <f>IF($Y9=0,0,AC9/$Y9)</f>
        <v>0.24889928799277597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4.9779857598555195E-2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0.53566879739658912</v>
      </c>
      <c r="AG9" s="121">
        <f t="shared" si="11"/>
        <v>0.10713375947931783</v>
      </c>
      <c r="AH9" s="123">
        <f t="shared" si="12"/>
        <v>1</v>
      </c>
      <c r="AI9" s="184">
        <f t="shared" si="13"/>
        <v>0.05</v>
      </c>
      <c r="AJ9" s="120">
        <f t="shared" si="14"/>
        <v>4.643312026034109E-2</v>
      </c>
      <c r="AK9" s="119">
        <f t="shared" si="15"/>
        <v>5.3566879739658915E-2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</v>
      </c>
      <c r="H10" s="24">
        <f t="shared" si="1"/>
        <v>1</v>
      </c>
      <c r="I10" s="22">
        <f t="shared" si="2"/>
        <v>0.23132547945205478</v>
      </c>
      <c r="J10" s="24">
        <f t="shared" si="3"/>
        <v>0.17289280150980102</v>
      </c>
      <c r="K10" s="22">
        <f t="shared" si="4"/>
        <v>0.16245357534246571</v>
      </c>
      <c r="L10" s="22">
        <f t="shared" si="5"/>
        <v>0.16245357534246571</v>
      </c>
      <c r="M10" s="228">
        <f t="shared" si="6"/>
        <v>0.17289280150980102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0.69157120603920408</v>
      </c>
      <c r="Z10" s="125">
        <f>IF($Y10=0,0,AA10/$Y10)</f>
        <v>0.21543191461063491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0.14898650900661162</v>
      </c>
      <c r="AB10" s="125">
        <f>IF($Y10=0,0,AC10/$Y10)</f>
        <v>0.24889928799277594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0.17213158077946325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0.53566879739658912</v>
      </c>
      <c r="AG10" s="121">
        <f t="shared" si="11"/>
        <v>0.37045311625312921</v>
      </c>
      <c r="AH10" s="123">
        <f t="shared" si="12"/>
        <v>1</v>
      </c>
      <c r="AI10" s="184">
        <f t="shared" si="13"/>
        <v>0.17289280150980102</v>
      </c>
      <c r="AJ10" s="120">
        <f t="shared" si="14"/>
        <v>0.16055904489303743</v>
      </c>
      <c r="AK10" s="119">
        <f t="shared" si="15"/>
        <v>0.18522655812656461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</v>
      </c>
      <c r="H11" s="24">
        <f t="shared" si="1"/>
        <v>1</v>
      </c>
      <c r="I11" s="22">
        <f t="shared" si="2"/>
        <v>3.8561488169364881E-2</v>
      </c>
      <c r="J11" s="24">
        <f t="shared" si="3"/>
        <v>3.8561488169364881E-2</v>
      </c>
      <c r="K11" s="22">
        <f t="shared" si="4"/>
        <v>3.8561488169364881E-2</v>
      </c>
      <c r="L11" s="22">
        <f t="shared" si="5"/>
        <v>3.8561488169364881E-2</v>
      </c>
      <c r="M11" s="228">
        <f t="shared" si="6"/>
        <v>3.8561488169364881E-2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9822.2222222222226</v>
      </c>
      <c r="S11" s="226">
        <f>IF($B$81=0,0,(SUMIF($N$6:$N$28,$U11,L$6:L$28)+SUMIF($N$91:$N$118,$U11,L$91:L$118))*$B$83*$H$84*Poor!$B$81/$B$81)</f>
        <v>9822.2222222222226</v>
      </c>
      <c r="T11" s="226">
        <f>IF($B$81=0,0,(SUMIF($N$6:$N$28,$U11,M$6:M$28)+SUMIF($N$91:$N$118,$U11,M$91:M$118))*$B$83*$H$84*Poor!$B$81/$B$81)</f>
        <v>10159.054500518798</v>
      </c>
      <c r="U11" s="227">
        <v>5</v>
      </c>
      <c r="V11" s="56"/>
      <c r="W11" s="115"/>
      <c r="X11" s="118">
        <f>Poor!X11</f>
        <v>1</v>
      </c>
      <c r="Y11" s="184">
        <f t="shared" si="9"/>
        <v>0.15424595267745952</v>
      </c>
      <c r="Z11" s="125">
        <f>IF($Y11=0,0,AA11/$Y11)</f>
        <v>0.21543191461063493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3.3229500906246497E-2</v>
      </c>
      <c r="AB11" s="125">
        <f>IF($Y11=0,0,AC11/$Y11)</f>
        <v>0.24889928799277597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3.8391707797187091E-2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0.53566879739658912</v>
      </c>
      <c r="AG11" s="121">
        <f t="shared" si="11"/>
        <v>8.2624743974025944E-2</v>
      </c>
      <c r="AH11" s="123">
        <f t="shared" si="12"/>
        <v>1</v>
      </c>
      <c r="AI11" s="184">
        <f t="shared" si="13"/>
        <v>3.8561488169364881E-2</v>
      </c>
      <c r="AJ11" s="120">
        <f t="shared" si="14"/>
        <v>3.581060435171679E-2</v>
      </c>
      <c r="AK11" s="119">
        <f t="shared" si="15"/>
        <v>4.1312371987012972E-2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6.3573227077728986E-2</v>
      </c>
      <c r="K12" s="22">
        <f t="shared" si="4"/>
        <v>6.6773290161892901E-2</v>
      </c>
      <c r="L12" s="22">
        <f t="shared" si="5"/>
        <v>6.6773290161892901E-2</v>
      </c>
      <c r="M12" s="228">
        <f t="shared" si="6"/>
        <v>6.3573227077728986E-2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79.386569840387608</v>
      </c>
      <c r="S12" s="226">
        <f>IF($B$81=0,0,(SUMIF($N$6:$N$28,$U12,L$6:L$28)+SUMIF($N$91:$N$118,$U12,L$91:L$118))*$B$83*$H$84*Poor!$B$81/$B$81)</f>
        <v>79.386569840387608</v>
      </c>
      <c r="T12" s="226">
        <f>IF($B$81=0,0,(SUMIF($N$6:$N$28,$U12,M$6:M$28)+SUMIF($N$91:$N$118,$U12,M$91:M$118))*$B$83*$H$84*Poor!$B$81/$B$81)</f>
        <v>67.353588206918005</v>
      </c>
      <c r="U12" s="227">
        <v>6</v>
      </c>
      <c r="V12" s="56"/>
      <c r="W12" s="117"/>
      <c r="X12" s="118"/>
      <c r="Y12" s="184">
        <f t="shared" si="9"/>
        <v>0.25429290831091594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0.17037624856831368</v>
      </c>
      <c r="AF12" s="122">
        <f>1-SUM(Z12,AB12,AD12)</f>
        <v>0.32999999999999996</v>
      </c>
      <c r="AG12" s="121">
        <f>$M12*AF12*4</f>
        <v>8.3916659742602248E-2</v>
      </c>
      <c r="AH12" s="123">
        <f t="shared" si="12"/>
        <v>1</v>
      </c>
      <c r="AI12" s="184">
        <f t="shared" si="13"/>
        <v>6.3573227077728986E-2</v>
      </c>
      <c r="AJ12" s="120">
        <f t="shared" si="14"/>
        <v>0</v>
      </c>
      <c r="AK12" s="119">
        <f t="shared" si="15"/>
        <v>0.12714645415545797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2.1501544324583986E-3</v>
      </c>
      <c r="K14" s="22">
        <f t="shared" si="4"/>
        <v>1.9986799501867992E-3</v>
      </c>
      <c r="L14" s="22">
        <f t="shared" si="5"/>
        <v>1.9986799501867992E-3</v>
      </c>
      <c r="M14" s="229">
        <f t="shared" si="6"/>
        <v>2.1501544324583986E-3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30897.777777777777</v>
      </c>
      <c r="S14" s="226">
        <f>IF($B$81=0,0,(SUMIF($N$6:$N$28,$U14,L$6:L$28)+SUMIF($N$91:$N$118,$U14,L$91:L$118))*$B$83*$H$84*Poor!$B$81/$B$81)</f>
        <v>30897.777777777777</v>
      </c>
      <c r="T14" s="226">
        <f>IF($B$81=0,0,(SUMIF($N$6:$N$28,$U14,M$6:M$28)+SUMIF($N$91:$N$118,$U14,M$91:M$118))*$B$83*$H$84*Poor!$B$81/$B$81)</f>
        <v>30897.777777777777</v>
      </c>
      <c r="U14" s="227">
        <v>8</v>
      </c>
      <c r="V14" s="56"/>
      <c r="W14" s="110"/>
      <c r="X14" s="118"/>
      <c r="Y14" s="184">
        <f>M14*4</f>
        <v>8.6006177298335942E-3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8.6006177298335942E-3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2.1501544324583986E-3</v>
      </c>
      <c r="AJ14" s="120">
        <f t="shared" si="14"/>
        <v>4.3003088649167971E-3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4.170304319927149E-2</v>
      </c>
      <c r="K16" s="22">
        <f t="shared" si="4"/>
        <v>3.7951432129514323E-2</v>
      </c>
      <c r="L16" s="22">
        <f t="shared" si="5"/>
        <v>3.7951432129514323E-2</v>
      </c>
      <c r="M16" s="228">
        <f t="shared" si="6"/>
        <v>4.170304319927149E-2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0.16681217279708596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0.16681217279708596</v>
      </c>
      <c r="AH16" s="123">
        <f t="shared" si="12"/>
        <v>1</v>
      </c>
      <c r="AI16" s="184">
        <f t="shared" si="13"/>
        <v>4.170304319927149E-2</v>
      </c>
      <c r="AJ16" s="120">
        <f t="shared" si="14"/>
        <v>0</v>
      </c>
      <c r="AK16" s="119">
        <f t="shared" si="15"/>
        <v>8.3406086398542981E-2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0.11244848436449299</v>
      </c>
      <c r="K17" s="22">
        <f t="shared" si="4"/>
        <v>0.10482207347447074</v>
      </c>
      <c r="L17" s="22">
        <f t="shared" si="5"/>
        <v>0.10482207347447074</v>
      </c>
      <c r="M17" s="229">
        <f t="shared" si="6"/>
        <v>0.11244848436449299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0.44979393745797197</v>
      </c>
      <c r="Z17" s="156">
        <f>Poor!Z17</f>
        <v>0.29409999999999997</v>
      </c>
      <c r="AA17" s="121">
        <f t="shared" si="16"/>
        <v>0.13228439700638955</v>
      </c>
      <c r="AB17" s="156">
        <f>Poor!AB17</f>
        <v>0.17649999999999999</v>
      </c>
      <c r="AC17" s="121">
        <f t="shared" si="7"/>
        <v>7.9388629961332044E-2</v>
      </c>
      <c r="AD17" s="156">
        <f>Poor!AD17</f>
        <v>0.23530000000000001</v>
      </c>
      <c r="AE17" s="121">
        <f t="shared" si="8"/>
        <v>0.10583651348386081</v>
      </c>
      <c r="AF17" s="122">
        <f t="shared" si="10"/>
        <v>0.29410000000000003</v>
      </c>
      <c r="AG17" s="121">
        <f t="shared" si="11"/>
        <v>0.13228439700638958</v>
      </c>
      <c r="AH17" s="123">
        <f t="shared" si="12"/>
        <v>1</v>
      </c>
      <c r="AI17" s="184">
        <f t="shared" si="13"/>
        <v>0.11244848436449301</v>
      </c>
      <c r="AJ17" s="120">
        <f t="shared" si="14"/>
        <v>0.10583651348386081</v>
      </c>
      <c r="AK17" s="119">
        <f t="shared" si="15"/>
        <v>0.11906045524512519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8.2128158518857877E-3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9">
        <f t="shared" ref="M18:M25" si="23">J18</f>
        <v>8.2128158518857877E-3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717.63385772634524</v>
      </c>
      <c r="S18" s="226">
        <f>IF($B$81=0,0,(SUMIF($N$6:$N$28,$U18,L$6:L$28)+SUMIF($N$91:$N$118,$U18,L$91:L$118))*$B$83*$H$84*Poor!$B$81/$B$81)</f>
        <v>717.63385772634524</v>
      </c>
      <c r="T18" s="226">
        <f>IF($B$81=0,0,(SUMIF($N$6:$N$28,$U18,M$6:M$28)+SUMIF($N$91:$N$118,$U18,M$91:M$118))*$B$83*$H$84*Poor!$B$81/$B$81)</f>
        <v>717.63385772634524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9">
        <f t="shared" si="23"/>
        <v>2.2571606475716065E-2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536.5007336043949</v>
      </c>
      <c r="S19" s="226">
        <f>IF($B$81=0,0,(SUMIF($N$6:$N$28,$U19,L$6:L$28)+SUMIF($N$91:$N$118,$U19,L$91:L$118))*$B$83*$H$84*Poor!$B$81/$B$81)</f>
        <v>536.5007336043949</v>
      </c>
      <c r="T19" s="226">
        <f>IF($B$81=0,0,(SUMIF($N$6:$N$28,$U19,M$6:M$28)+SUMIF($N$91:$N$118,$U19,M$91:M$118))*$B$83*$H$84*Poor!$B$81/$B$81)</f>
        <v>536.5007336043949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-1.1706102117061022E-2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9.9317552463331037E-3</v>
      </c>
      <c r="K20" s="22">
        <f t="shared" si="21"/>
        <v>1.1706102117061022E-2</v>
      </c>
      <c r="L20" s="22">
        <f t="shared" si="22"/>
        <v>1.1706102117061022E-2</v>
      </c>
      <c r="M20" s="229">
        <f t="shared" si="23"/>
        <v>9.9317552463331037E-3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5477.333333333333</v>
      </c>
      <c r="S20" s="226">
        <f>IF($B$81=0,0,(SUMIF($N$6:$N$28,$U20,L$6:L$28)+SUMIF($N$91:$N$118,$U20,L$91:L$118))*$B$83*$H$84*Poor!$B$81/$B$81)</f>
        <v>5477.333333333333</v>
      </c>
      <c r="T20" s="226">
        <f>IF($B$81=0,0,(SUMIF($N$6:$N$28,$U20,M$6:M$28)+SUMIF($N$91:$N$118,$U20,M$91:M$118))*$B$83*$H$84*Poor!$B$81/$B$81)</f>
        <v>5477.333333333333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>
        <v>7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9">
        <f t="shared" si="23"/>
        <v>5.3477723536737236E-2</v>
      </c>
      <c r="N23" s="233">
        <v>13</v>
      </c>
      <c r="O23" s="2"/>
      <c r="P23" s="22"/>
      <c r="Q23" s="171" t="s">
        <v>100</v>
      </c>
      <c r="R23" s="179">
        <f>SUM(R7:R22)</f>
        <v>57051.684200048665</v>
      </c>
      <c r="S23" s="179">
        <f>SUM(S7:S22)</f>
        <v>57051.684200048665</v>
      </c>
      <c r="T23" s="179">
        <f>SUM(T7:T22)</f>
        <v>57262.46038374005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9">
        <f t="shared" si="23"/>
        <v>2.5633042756330427E-2</v>
      </c>
      <c r="N24" s="233">
        <v>13</v>
      </c>
      <c r="O24" s="2"/>
      <c r="P24" s="22"/>
      <c r="Q24" s="59" t="s">
        <v>137</v>
      </c>
      <c r="R24" s="41">
        <f>IF($B$81=0,0,($B$124*$H$124)+1-($D$29*$H$29)-($D$28*$H$28))*$I$83*Poor!$B$81/$B$81</f>
        <v>17059.825222276104</v>
      </c>
      <c r="S24" s="41">
        <f>IF($B$81=0,0,($B$124*($H$124)+1-($D$29*$H$29)-($D$28*$H$28))*$I$83*Poor!$B$81/$B$81)</f>
        <v>17059.825222276104</v>
      </c>
      <c r="T24" s="41">
        <f>IF($B$81=0,0,($B$124*($H$124)+1-($D$29*$H$29)-($D$28*$H$28))*$I$83*Poor!$B$81/$B$81)</f>
        <v>17059.825222276104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31038.491888942764</v>
      </c>
      <c r="S25" s="41">
        <f>IF($B$81=0,0,($B$124*$H$124)+($B$125*$H$125*$H$84)+1-($D$29*$H$29)-($D$28*$H$28))*$I$83*Poor!$B$81/$B$81</f>
        <v>31038.491888942764</v>
      </c>
      <c r="T25" s="41">
        <f>IF($B$81=0,0,($B$124*$H$124)+($B$125*$H$125*$H$84)+1-($D$29*$H$29)-($D$28*$H$28))*$I$83*Poor!$B$81/$B$81</f>
        <v>31038.491888942764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8">
        <f t="shared" si="6"/>
        <v>0.10582010582010581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58782.491888942779</v>
      </c>
      <c r="S26" s="41">
        <f>IF($B$81=0,0,($B$124*$H$124)+($B$125*$H$125*$H$84)+($B$126*$H$126*$H$84)+1-($D$29*$H$29)-($D$28*$H$28))*$I$83*Poor!$B$81/$B$81</f>
        <v>58782.491888942779</v>
      </c>
      <c r="T26" s="41">
        <f>IF($B$81=0,0,($B$124*$H$124)+($B$125*$H$125*$H$84)+($B$126*$H$126*$H$84)+1-($D$29*$H$29)-($D$28*$H$28))*$I$83*Poor!$B$81/$B$81</f>
        <v>58782.491888942779</v>
      </c>
      <c r="U26" s="56"/>
      <c r="V26" s="56"/>
      <c r="W26" s="110"/>
      <c r="X26" s="118"/>
      <c r="Y26" s="184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4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2.2910800164728219E-2</v>
      </c>
      <c r="K27" s="22">
        <f t="shared" si="4"/>
        <v>2.7003904109589038E-2</v>
      </c>
      <c r="L27" s="22">
        <f t="shared" si="5"/>
        <v>2.7003904109589038E-2</v>
      </c>
      <c r="M27" s="230">
        <f t="shared" si="6"/>
        <v>2.2910800164728219E-2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69013.603000053889</v>
      </c>
      <c r="S27" s="41">
        <f>IF($B$81=0,0,($B$124*$H$124)+($B$125*$H$125*$H$84)+($B$126*$H$126*$H$84)+($B$127*$H$127*$H$84)+1-($D$29*$H$29)-($D$28*$H$28))*$I$83*Poor!$B$81/$B$81</f>
        <v>69013.603000053889</v>
      </c>
      <c r="T27" s="41">
        <f>IF($B$81=0,0,($B$124*$H$124)+($B$125*$H$125*$H$84)+($B$126*$H$126*$H$84)+($B$127*$H$127*$H$84)+1-($D$29*$H$29)-($D$28*$H$28))*$I$83*Poor!$B$81/$B$81</f>
        <v>69013.603000053889</v>
      </c>
      <c r="U27" s="56"/>
      <c r="V27" s="56"/>
      <c r="W27" s="110"/>
      <c r="X27" s="118"/>
      <c r="Y27" s="184">
        <f t="shared" si="9"/>
        <v>9.1643200658912877E-2</v>
      </c>
      <c r="Z27" s="156">
        <f>Poor!Z27</f>
        <v>0.25</v>
      </c>
      <c r="AA27" s="121">
        <f t="shared" si="16"/>
        <v>2.2910800164728219E-2</v>
      </c>
      <c r="AB27" s="156">
        <f>Poor!AB27</f>
        <v>0.25</v>
      </c>
      <c r="AC27" s="121">
        <f t="shared" si="7"/>
        <v>2.2910800164728219E-2</v>
      </c>
      <c r="AD27" s="156">
        <f>Poor!AD27</f>
        <v>0.25</v>
      </c>
      <c r="AE27" s="121">
        <f t="shared" si="8"/>
        <v>2.2910800164728219E-2</v>
      </c>
      <c r="AF27" s="122">
        <f t="shared" si="10"/>
        <v>0.25</v>
      </c>
      <c r="AG27" s="121">
        <f t="shared" si="11"/>
        <v>2.2910800164728219E-2</v>
      </c>
      <c r="AH27" s="123">
        <f t="shared" si="12"/>
        <v>1</v>
      </c>
      <c r="AI27" s="184">
        <f t="shared" si="13"/>
        <v>2.2910800164728219E-2</v>
      </c>
      <c r="AJ27" s="120">
        <f t="shared" si="14"/>
        <v>2.2910800164728219E-2</v>
      </c>
      <c r="AK27" s="119">
        <f t="shared" si="15"/>
        <v>2.2910800164728219E-2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6.0134196762141955E-2</v>
      </c>
      <c r="C28" s="102">
        <f>IF([1]Summ!$K1066="",0,[1]Summ!$K1066)</f>
        <v>-6.0134196762141955E-2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5.1019384437624861E-2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5.1019384437624861E-2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0.20407753775049944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0.10203876887524972</v>
      </c>
      <c r="AF28" s="122">
        <f t="shared" si="10"/>
        <v>0.5</v>
      </c>
      <c r="AG28" s="121">
        <f t="shared" si="11"/>
        <v>0.10203876887524972</v>
      </c>
      <c r="AH28" s="123">
        <f t="shared" si="12"/>
        <v>1</v>
      </c>
      <c r="AI28" s="184">
        <f t="shared" si="13"/>
        <v>5.1019384437624861E-2</v>
      </c>
      <c r="AJ28" s="120">
        <f t="shared" si="14"/>
        <v>0</v>
      </c>
      <c r="AK28" s="119">
        <f t="shared" si="15"/>
        <v>0.10203876887524972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0.37946879601494388</v>
      </c>
      <c r="C29" s="102">
        <f>IF([1]Summ!$K1067="",0,[1]Summ!$K1067)</f>
        <v>0.1072783189171555</v>
      </c>
      <c r="D29" s="24">
        <f t="shared" si="0"/>
        <v>0.48674711493209938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0.39572945627265538</v>
      </c>
      <c r="K29" s="22">
        <f t="shared" si="4"/>
        <v>0.37946879601494388</v>
      </c>
      <c r="L29" s="22">
        <f t="shared" si="5"/>
        <v>0.37946879601494388</v>
      </c>
      <c r="M29" s="175">
        <f t="shared" si="6"/>
        <v>0.39572945627265538</v>
      </c>
      <c r="N29" s="233"/>
      <c r="P29" s="22"/>
      <c r="V29" s="56"/>
      <c r="W29" s="110"/>
      <c r="X29" s="118"/>
      <c r="Y29" s="184">
        <f t="shared" si="9"/>
        <v>1.5829178250906215</v>
      </c>
      <c r="Z29" s="156">
        <f>Poor!Z29</f>
        <v>0.25</v>
      </c>
      <c r="AA29" s="121">
        <f t="shared" si="16"/>
        <v>0.39572945627265538</v>
      </c>
      <c r="AB29" s="156">
        <f>Poor!AB29</f>
        <v>0.25</v>
      </c>
      <c r="AC29" s="121">
        <f t="shared" si="7"/>
        <v>0.39572945627265538</v>
      </c>
      <c r="AD29" s="156">
        <f>Poor!AD29</f>
        <v>0.25</v>
      </c>
      <c r="AE29" s="121">
        <f t="shared" si="8"/>
        <v>0.39572945627265538</v>
      </c>
      <c r="AF29" s="122">
        <f t="shared" si="10"/>
        <v>0.25</v>
      </c>
      <c r="AG29" s="121">
        <f t="shared" si="11"/>
        <v>0.39572945627265538</v>
      </c>
      <c r="AH29" s="123">
        <f t="shared" si="12"/>
        <v>1</v>
      </c>
      <c r="AI29" s="184">
        <f t="shared" si="13"/>
        <v>0.39572945627265538</v>
      </c>
      <c r="AJ29" s="120">
        <f t="shared" si="14"/>
        <v>0.39572945627265538</v>
      </c>
      <c r="AK29" s="119">
        <f t="shared" si="15"/>
        <v>0.39572945627265538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0.37766361145703609</v>
      </c>
      <c r="C30" s="65"/>
      <c r="D30" s="24">
        <f>(D119-B124)</f>
        <v>5.6519242758771258</v>
      </c>
      <c r="E30" s="75">
        <f>Middle!E30</f>
        <v>1</v>
      </c>
      <c r="H30" s="96">
        <f>(E30*F$7/F$9)</f>
        <v>1</v>
      </c>
      <c r="I30" s="29">
        <f>IF(E30&gt;=1,I119-I124,MIN(I119-I124,B30*H30))</f>
        <v>5.6519242758771258</v>
      </c>
      <c r="J30" s="235">
        <f>IF(I$32&lt;=$B$32,I30,$B$32-SUM(J6:J29))</f>
        <v>0.35646406828292565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0.35646406828292565</v>
      </c>
      <c r="N30" s="166" t="s">
        <v>86</v>
      </c>
      <c r="O30" s="2"/>
      <c r="P30" s="22"/>
      <c r="V30" s="56"/>
      <c r="W30" s="110"/>
      <c r="X30" s="118"/>
      <c r="Y30" s="184">
        <f>M30*4</f>
        <v>1.4258562731317026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-1.0899497531453094E-2</v>
      </c>
      <c r="AE30" s="188">
        <f>IF(AE79*4/$I$83+SUM(AE6:AE29)&lt;1,AE79*4/$I$83,1-SUM(AE6:AE29))</f>
        <v>-1.55411169292059E-2</v>
      </c>
      <c r="AF30" s="122">
        <f>IF($Y30=0,0,AG30/($Y$30))</f>
        <v>-0.58302968532485078</v>
      </c>
      <c r="AG30" s="188">
        <f>IF(AG79*4/$I$83+SUM(AG6:AG29)&lt;1,AG79*4/$I$83,1-SUM(AG6:AG29))</f>
        <v>-0.83131653424244112</v>
      </c>
      <c r="AH30" s="123">
        <f t="shared" si="12"/>
        <v>-0.59392918285630392</v>
      </c>
      <c r="AI30" s="184">
        <f t="shared" si="13"/>
        <v>-0.21171441279291175</v>
      </c>
      <c r="AJ30" s="120">
        <f t="shared" si="14"/>
        <v>0</v>
      </c>
      <c r="AK30" s="119">
        <f t="shared" si="15"/>
        <v>-0.42342882558582351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-0.68800542494284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1.68800542494284</v>
      </c>
      <c r="C32" s="29">
        <f>SUM(C6:C31)</f>
        <v>0.13986217764138414</v>
      </c>
      <c r="D32" s="24">
        <f>SUM(D6:D30)</f>
        <v>7.1021282670043133</v>
      </c>
      <c r="E32" s="2"/>
      <c r="F32" s="2"/>
      <c r="H32" s="17"/>
      <c r="I32" s="22">
        <f>SUM(I6:I30)</f>
        <v>7.1021282670043133</v>
      </c>
      <c r="J32" s="17"/>
      <c r="L32" s="22">
        <f>SUM(L6:L30)</f>
        <v>1.68800542494284</v>
      </c>
      <c r="M32" s="23"/>
      <c r="N32" s="56"/>
      <c r="O32" s="2"/>
      <c r="P32" s="22"/>
      <c r="V32" s="56"/>
      <c r="W32" s="110"/>
      <c r="X32" s="118"/>
      <c r="Y32" s="115">
        <f>SUM(Y6:Y31)</f>
        <v>6.2727139243033498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0.15157452523345932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10000</v>
      </c>
      <c r="J37" s="38">
        <f>J91*I$83</f>
        <v>8303.1490504669182</v>
      </c>
      <c r="K37" s="40">
        <f t="shared" ref="K37:K52" si="28">(B37/B$65)</f>
        <v>0.13853773421535689</v>
      </c>
      <c r="L37" s="22">
        <f t="shared" ref="L37:L52" si="29">(K37*H37)</f>
        <v>0.13853773421535689</v>
      </c>
      <c r="M37" s="24">
        <f t="shared" ref="M37:M52" si="30">J37/B$65</f>
        <v>0.14378743203800987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8303.1490504669182</v>
      </c>
      <c r="AH37" s="123">
        <f>SUM(Z37,AB37,AD37,AF37)</f>
        <v>1</v>
      </c>
      <c r="AI37" s="112">
        <f>SUM(AA37,AC37,AE37,AG37)</f>
        <v>8303.1490504669182</v>
      </c>
      <c r="AJ37" s="148">
        <f>(AA37+AC37)</f>
        <v>0</v>
      </c>
      <c r="AK37" s="147">
        <f>(AE37+AG37)</f>
        <v>8303.1490504669182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3000</v>
      </c>
      <c r="J38" s="38">
        <f t="shared" ref="J38:J64" si="33">J92*I$83</f>
        <v>2575.7872626167291</v>
      </c>
      <c r="K38" s="40">
        <f t="shared" si="28"/>
        <v>4.3293041942299035E-2</v>
      </c>
      <c r="L38" s="22">
        <f t="shared" si="29"/>
        <v>4.3293041942299035E-2</v>
      </c>
      <c r="M38" s="24">
        <f t="shared" si="30"/>
        <v>4.4605466397962271E-2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2575.7872626167291</v>
      </c>
      <c r="AH38" s="123">
        <f t="shared" ref="AH38:AI58" si="35">SUM(Z38,AB38,AD38,AF38)</f>
        <v>1</v>
      </c>
      <c r="AI38" s="112">
        <f t="shared" si="35"/>
        <v>2575.7872626167291</v>
      </c>
      <c r="AJ38" s="148">
        <f t="shared" ref="AJ38:AJ64" si="36">(AA38+AC38)</f>
        <v>0</v>
      </c>
      <c r="AK38" s="147">
        <f t="shared" ref="AK38:AK64" si="37">(AE38+AG38)</f>
        <v>2575.7872626167291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550</v>
      </c>
      <c r="J39" s="38">
        <f t="shared" si="33"/>
        <v>550</v>
      </c>
      <c r="K39" s="40">
        <f t="shared" si="28"/>
        <v>9.5244692273057877E-3</v>
      </c>
      <c r="L39" s="22">
        <f t="shared" si="29"/>
        <v>9.5244692273057877E-3</v>
      </c>
      <c r="M39" s="24">
        <f t="shared" si="30"/>
        <v>9.5244692273057877E-3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0.21543191461063491</v>
      </c>
      <c r="AA39" s="147">
        <f>$J39*Z39</f>
        <v>118.4875530358492</v>
      </c>
      <c r="AB39" s="122">
        <f>AB8</f>
        <v>0.248899287992776</v>
      </c>
      <c r="AC39" s="147">
        <f>$J39*AB39</f>
        <v>136.8946083960268</v>
      </c>
      <c r="AD39" s="122">
        <f>AD8</f>
        <v>0</v>
      </c>
      <c r="AE39" s="147">
        <f>$J39*AD39</f>
        <v>0</v>
      </c>
      <c r="AF39" s="122">
        <f t="shared" si="31"/>
        <v>0.53566879739658912</v>
      </c>
      <c r="AG39" s="147">
        <f t="shared" si="34"/>
        <v>294.617838568124</v>
      </c>
      <c r="AH39" s="123">
        <f t="shared" si="35"/>
        <v>1</v>
      </c>
      <c r="AI39" s="112">
        <f t="shared" si="35"/>
        <v>550</v>
      </c>
      <c r="AJ39" s="148">
        <f t="shared" si="36"/>
        <v>255.382161431876</v>
      </c>
      <c r="AK39" s="147">
        <f t="shared" si="37"/>
        <v>294.617838568124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555.71868597208424</v>
      </c>
      <c r="K40" s="40">
        <f t="shared" si="28"/>
        <v>1.1342776988882346E-2</v>
      </c>
      <c r="L40" s="22">
        <f t="shared" si="29"/>
        <v>1.1342776988882346E-2</v>
      </c>
      <c r="M40" s="24">
        <f t="shared" si="30"/>
        <v>9.6235009519634995E-3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0.21543191461063491</v>
      </c>
      <c r="AA40" s="147">
        <f>$J40*Z40</f>
        <v>119.71954050387228</v>
      </c>
      <c r="AB40" s="122">
        <f>AB9</f>
        <v>0.24889928799277597</v>
      </c>
      <c r="AC40" s="147">
        <f>$J40*AB40</f>
        <v>138.31798526273283</v>
      </c>
      <c r="AD40" s="122">
        <f>AD9</f>
        <v>0</v>
      </c>
      <c r="AE40" s="147">
        <f>$J40*AD40</f>
        <v>0</v>
      </c>
      <c r="AF40" s="122">
        <f t="shared" si="31"/>
        <v>0.53566879739658912</v>
      </c>
      <c r="AG40" s="147">
        <f t="shared" si="34"/>
        <v>297.6811602054791</v>
      </c>
      <c r="AH40" s="123">
        <f t="shared" si="35"/>
        <v>1</v>
      </c>
      <c r="AI40" s="112">
        <f t="shared" si="35"/>
        <v>555.71868597208413</v>
      </c>
      <c r="AJ40" s="148">
        <f t="shared" si="36"/>
        <v>258.03752576660509</v>
      </c>
      <c r="AK40" s="147">
        <f t="shared" si="37"/>
        <v>297.6811602054791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2325</v>
      </c>
      <c r="J41" s="38">
        <f t="shared" si="33"/>
        <v>1412.9426146259686</v>
      </c>
      <c r="K41" s="40">
        <f t="shared" si="28"/>
        <v>2.1646520971149517E-2</v>
      </c>
      <c r="L41" s="22">
        <f t="shared" si="29"/>
        <v>2.1646520971149517E-2</v>
      </c>
      <c r="M41" s="24">
        <f t="shared" si="30"/>
        <v>2.4468233550825488E-2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0.21543191461063493</v>
      </c>
      <c r="AA41" s="147">
        <f>$J41*Z41</f>
        <v>304.39293270382893</v>
      </c>
      <c r="AB41" s="122">
        <f>AB11</f>
        <v>0.24889928799277597</v>
      </c>
      <c r="AC41" s="147">
        <f>$J41*AB41</f>
        <v>351.68041075505482</v>
      </c>
      <c r="AD41" s="122">
        <f>AD11</f>
        <v>0</v>
      </c>
      <c r="AE41" s="147">
        <f>$J41*AD41</f>
        <v>0</v>
      </c>
      <c r="AF41" s="122">
        <f t="shared" si="31"/>
        <v>0.53566879739658912</v>
      </c>
      <c r="AG41" s="147">
        <f t="shared" si="34"/>
        <v>756.86927116708489</v>
      </c>
      <c r="AH41" s="123">
        <f t="shared" si="35"/>
        <v>1</v>
      </c>
      <c r="AI41" s="112">
        <f t="shared" si="35"/>
        <v>1412.9426146259686</v>
      </c>
      <c r="AJ41" s="148">
        <f t="shared" si="36"/>
        <v>656.07334345888376</v>
      </c>
      <c r="AK41" s="147">
        <f t="shared" si="37"/>
        <v>756.86927116708489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83.994122001887519</v>
      </c>
      <c r="K42" s="40">
        <f t="shared" si="28"/>
        <v>1.7144044609150417E-3</v>
      </c>
      <c r="L42" s="22">
        <f t="shared" si="29"/>
        <v>1.7144044609150417E-3</v>
      </c>
      <c r="M42" s="24">
        <f t="shared" si="30"/>
        <v>1.4545444186937193E-3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20.99853050047188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41.997061000943759</v>
      </c>
      <c r="AF42" s="122">
        <f t="shared" si="31"/>
        <v>0.25</v>
      </c>
      <c r="AG42" s="147">
        <f t="shared" si="34"/>
        <v>20.99853050047188</v>
      </c>
      <c r="AH42" s="123">
        <f t="shared" si="35"/>
        <v>1</v>
      </c>
      <c r="AI42" s="112">
        <f t="shared" si="35"/>
        <v>83.994122001887519</v>
      </c>
      <c r="AJ42" s="148">
        <f t="shared" si="36"/>
        <v>20.99853050047188</v>
      </c>
      <c r="AK42" s="147">
        <f t="shared" si="37"/>
        <v>62.995591501415639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636.31910607490545</v>
      </c>
      <c r="K43" s="40">
        <f t="shared" si="28"/>
        <v>1.298791258268971E-2</v>
      </c>
      <c r="L43" s="22">
        <f t="shared" si="29"/>
        <v>1.298791258268971E-2</v>
      </c>
      <c r="M43" s="24">
        <f t="shared" si="30"/>
        <v>1.1019275899194844E-2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159.07977651872636</v>
      </c>
      <c r="AB43" s="156">
        <f>Poor!AB43</f>
        <v>0.25</v>
      </c>
      <c r="AC43" s="147">
        <f t="shared" si="39"/>
        <v>159.07977651872636</v>
      </c>
      <c r="AD43" s="156">
        <f>Poor!AD43</f>
        <v>0.25</v>
      </c>
      <c r="AE43" s="147">
        <f t="shared" si="40"/>
        <v>159.07977651872636</v>
      </c>
      <c r="AF43" s="122">
        <f t="shared" si="31"/>
        <v>0.25</v>
      </c>
      <c r="AG43" s="147">
        <f t="shared" si="34"/>
        <v>159.07977651872636</v>
      </c>
      <c r="AH43" s="123">
        <f t="shared" si="35"/>
        <v>1</v>
      </c>
      <c r="AI43" s="112">
        <f t="shared" si="35"/>
        <v>636.31910607490545</v>
      </c>
      <c r="AJ43" s="148">
        <f t="shared" si="36"/>
        <v>318.15955303745272</v>
      </c>
      <c r="AK43" s="147">
        <f t="shared" si="37"/>
        <v>318.15955303745272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967.20504123385615</v>
      </c>
      <c r="K44" s="40">
        <f t="shared" si="28"/>
        <v>1.974162712568836E-2</v>
      </c>
      <c r="L44" s="22">
        <f t="shared" si="29"/>
        <v>1.974162712568836E-2</v>
      </c>
      <c r="M44" s="24">
        <f t="shared" si="30"/>
        <v>1.674929936677616E-2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241.80126030846404</v>
      </c>
      <c r="AB44" s="156">
        <f>Poor!AB44</f>
        <v>0.25</v>
      </c>
      <c r="AC44" s="147">
        <f t="shared" si="39"/>
        <v>241.80126030846404</v>
      </c>
      <c r="AD44" s="156">
        <f>Poor!AD44</f>
        <v>0.25</v>
      </c>
      <c r="AE44" s="147">
        <f t="shared" si="40"/>
        <v>241.80126030846404</v>
      </c>
      <c r="AF44" s="122">
        <f t="shared" si="31"/>
        <v>0.25</v>
      </c>
      <c r="AG44" s="147">
        <f t="shared" si="34"/>
        <v>241.80126030846404</v>
      </c>
      <c r="AH44" s="123">
        <f t="shared" si="35"/>
        <v>1</v>
      </c>
      <c r="AI44" s="112">
        <f t="shared" si="35"/>
        <v>967.20504123385615</v>
      </c>
      <c r="AJ44" s="148">
        <f t="shared" si="36"/>
        <v>483.60252061692808</v>
      </c>
      <c r="AK44" s="147">
        <f t="shared" si="37"/>
        <v>483.60252061692808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237.55913293463141</v>
      </c>
      <c r="K45" s="40">
        <f t="shared" si="28"/>
        <v>4.8488206975374915E-3</v>
      </c>
      <c r="L45" s="22">
        <f t="shared" si="29"/>
        <v>4.8488206975374915E-3</v>
      </c>
      <c r="M45" s="24">
        <f t="shared" si="30"/>
        <v>4.1138630023660758E-3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59.389783233657852</v>
      </c>
      <c r="AB45" s="156">
        <f>Poor!AB45</f>
        <v>0.25</v>
      </c>
      <c r="AC45" s="147">
        <f t="shared" si="39"/>
        <v>59.389783233657852</v>
      </c>
      <c r="AD45" s="156">
        <f>Poor!AD45</f>
        <v>0.25</v>
      </c>
      <c r="AE45" s="147">
        <f t="shared" si="40"/>
        <v>59.389783233657852</v>
      </c>
      <c r="AF45" s="122">
        <f t="shared" si="31"/>
        <v>0.25</v>
      </c>
      <c r="AG45" s="147">
        <f t="shared" si="34"/>
        <v>59.389783233657852</v>
      </c>
      <c r="AH45" s="123">
        <f t="shared" si="35"/>
        <v>1</v>
      </c>
      <c r="AI45" s="112">
        <f t="shared" si="35"/>
        <v>237.55913293463141</v>
      </c>
      <c r="AJ45" s="148">
        <f t="shared" si="36"/>
        <v>118.7795664673157</v>
      </c>
      <c r="AK45" s="147">
        <f t="shared" si="37"/>
        <v>118.7795664673157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500</v>
      </c>
      <c r="J46" s="38">
        <f t="shared" si="33"/>
        <v>500</v>
      </c>
      <c r="K46" s="40">
        <f t="shared" si="28"/>
        <v>8.6586083884598059E-3</v>
      </c>
      <c r="L46" s="22">
        <f t="shared" si="29"/>
        <v>8.6586083884598059E-3</v>
      </c>
      <c r="M46" s="24">
        <f t="shared" si="30"/>
        <v>8.6586083884598059E-3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</v>
      </c>
      <c r="AB46" s="156">
        <f>Poor!AB46</f>
        <v>0.25</v>
      </c>
      <c r="AC46" s="147">
        <f t="shared" si="39"/>
        <v>125</v>
      </c>
      <c r="AD46" s="156">
        <f>Poor!AD46</f>
        <v>0.25</v>
      </c>
      <c r="AE46" s="147">
        <f t="shared" si="40"/>
        <v>125</v>
      </c>
      <c r="AF46" s="122">
        <f t="shared" si="31"/>
        <v>0.25</v>
      </c>
      <c r="AG46" s="147">
        <f t="shared" si="34"/>
        <v>125</v>
      </c>
      <c r="AH46" s="123">
        <f t="shared" si="35"/>
        <v>1</v>
      </c>
      <c r="AI46" s="112">
        <f t="shared" si="35"/>
        <v>500</v>
      </c>
      <c r="AJ46" s="148">
        <f t="shared" si="36"/>
        <v>250</v>
      </c>
      <c r="AK46" s="147">
        <f t="shared" si="37"/>
        <v>250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300</v>
      </c>
      <c r="J47" s="38">
        <f t="shared" si="33"/>
        <v>300</v>
      </c>
      <c r="K47" s="40">
        <f t="shared" si="28"/>
        <v>5.1951650330758839E-3</v>
      </c>
      <c r="L47" s="22">
        <f t="shared" si="29"/>
        <v>5.1951650330758839E-3</v>
      </c>
      <c r="M47" s="24">
        <f t="shared" si="30"/>
        <v>5.1951650330758839E-3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75</v>
      </c>
      <c r="AB47" s="156">
        <f>Poor!AB47</f>
        <v>0.25</v>
      </c>
      <c r="AC47" s="147">
        <f t="shared" si="39"/>
        <v>75</v>
      </c>
      <c r="AD47" s="156">
        <f>Poor!AD47</f>
        <v>0.25</v>
      </c>
      <c r="AE47" s="147">
        <f t="shared" si="40"/>
        <v>75</v>
      </c>
      <c r="AF47" s="122">
        <f t="shared" si="31"/>
        <v>0.25</v>
      </c>
      <c r="AG47" s="147">
        <f t="shared" si="34"/>
        <v>75</v>
      </c>
      <c r="AH47" s="123">
        <f t="shared" si="35"/>
        <v>1</v>
      </c>
      <c r="AI47" s="112">
        <f t="shared" si="35"/>
        <v>300</v>
      </c>
      <c r="AJ47" s="148">
        <f t="shared" si="36"/>
        <v>150</v>
      </c>
      <c r="AK47" s="147">
        <f t="shared" si="37"/>
        <v>150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500</v>
      </c>
      <c r="J48" s="38">
        <f t="shared" si="33"/>
        <v>500</v>
      </c>
      <c r="K48" s="40">
        <f t="shared" si="28"/>
        <v>8.6586083884598059E-3</v>
      </c>
      <c r="L48" s="22">
        <f t="shared" si="29"/>
        <v>8.6586083884598059E-3</v>
      </c>
      <c r="M48" s="24">
        <f t="shared" si="30"/>
        <v>8.6586083884598059E-3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125</v>
      </c>
      <c r="AB48" s="156">
        <f>Poor!AB48</f>
        <v>0.25</v>
      </c>
      <c r="AC48" s="147">
        <f t="shared" si="39"/>
        <v>125</v>
      </c>
      <c r="AD48" s="156">
        <f>Poor!AD48</f>
        <v>0.25</v>
      </c>
      <c r="AE48" s="147">
        <f t="shared" si="40"/>
        <v>125</v>
      </c>
      <c r="AF48" s="122">
        <f t="shared" si="31"/>
        <v>0.25</v>
      </c>
      <c r="AG48" s="147">
        <f t="shared" si="34"/>
        <v>125</v>
      </c>
      <c r="AH48" s="123">
        <f t="shared" si="35"/>
        <v>1</v>
      </c>
      <c r="AI48" s="112">
        <f t="shared" si="35"/>
        <v>500</v>
      </c>
      <c r="AJ48" s="148">
        <f t="shared" si="36"/>
        <v>250</v>
      </c>
      <c r="AK48" s="147">
        <f t="shared" si="37"/>
        <v>250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300</v>
      </c>
      <c r="J49" s="38">
        <f t="shared" si="33"/>
        <v>300</v>
      </c>
      <c r="K49" s="40">
        <f t="shared" si="28"/>
        <v>5.1951650330758839E-3</v>
      </c>
      <c r="L49" s="22">
        <f t="shared" si="29"/>
        <v>5.1951650330758839E-3</v>
      </c>
      <c r="M49" s="24">
        <f t="shared" si="30"/>
        <v>5.1951650330758839E-3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75</v>
      </c>
      <c r="AB49" s="156">
        <f>Poor!AB49</f>
        <v>0.25</v>
      </c>
      <c r="AC49" s="147">
        <f t="shared" si="39"/>
        <v>75</v>
      </c>
      <c r="AD49" s="156">
        <f>Poor!AD49</f>
        <v>0.25</v>
      </c>
      <c r="AE49" s="147">
        <f t="shared" si="40"/>
        <v>75</v>
      </c>
      <c r="AF49" s="122">
        <f t="shared" si="31"/>
        <v>0.25</v>
      </c>
      <c r="AG49" s="147">
        <f t="shared" si="34"/>
        <v>75</v>
      </c>
      <c r="AH49" s="123">
        <f t="shared" si="35"/>
        <v>1</v>
      </c>
      <c r="AI49" s="112">
        <f t="shared" si="35"/>
        <v>300</v>
      </c>
      <c r="AJ49" s="148">
        <f t="shared" si="36"/>
        <v>150</v>
      </c>
      <c r="AK49" s="147">
        <f t="shared" si="37"/>
        <v>150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11000</v>
      </c>
      <c r="J51" s="38">
        <f t="shared" si="33"/>
        <v>11000</v>
      </c>
      <c r="K51" s="40">
        <f t="shared" si="28"/>
        <v>0.19048938454611575</v>
      </c>
      <c r="L51" s="22">
        <f t="shared" si="29"/>
        <v>0.19048938454611575</v>
      </c>
      <c r="M51" s="24">
        <f t="shared" si="30"/>
        <v>0.19048938454611575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2750</v>
      </c>
      <c r="AB51" s="156">
        <f>Poor!AB56</f>
        <v>0.25</v>
      </c>
      <c r="AC51" s="147">
        <f t="shared" si="39"/>
        <v>2750</v>
      </c>
      <c r="AD51" s="156">
        <f>Poor!AD56</f>
        <v>0.25</v>
      </c>
      <c r="AE51" s="147">
        <f t="shared" si="40"/>
        <v>2750</v>
      </c>
      <c r="AF51" s="122">
        <f t="shared" si="31"/>
        <v>0.25</v>
      </c>
      <c r="AG51" s="147">
        <f t="shared" si="34"/>
        <v>2750</v>
      </c>
      <c r="AH51" s="123">
        <f t="shared" si="35"/>
        <v>1</v>
      </c>
      <c r="AI51" s="112">
        <f t="shared" si="35"/>
        <v>11000</v>
      </c>
      <c r="AJ51" s="148">
        <f t="shared" si="36"/>
        <v>5500</v>
      </c>
      <c r="AK51" s="147">
        <f t="shared" si="37"/>
        <v>5500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23760</v>
      </c>
      <c r="J52" s="38">
        <f t="shared" si="33"/>
        <v>23760</v>
      </c>
      <c r="K52" s="40">
        <f t="shared" si="28"/>
        <v>0.41145707061961001</v>
      </c>
      <c r="L52" s="22">
        <f t="shared" si="29"/>
        <v>0.41145707061961001</v>
      </c>
      <c r="M52" s="24">
        <f t="shared" si="30"/>
        <v>0.41145707061961001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5940</v>
      </c>
      <c r="AB52" s="156">
        <f>Poor!AB57</f>
        <v>0.25</v>
      </c>
      <c r="AC52" s="147">
        <f t="shared" si="39"/>
        <v>5940</v>
      </c>
      <c r="AD52" s="156">
        <f>Poor!AD57</f>
        <v>0.25</v>
      </c>
      <c r="AE52" s="147">
        <f t="shared" si="40"/>
        <v>5940</v>
      </c>
      <c r="AF52" s="122">
        <f t="shared" si="31"/>
        <v>0.25</v>
      </c>
      <c r="AG52" s="147">
        <f t="shared" si="34"/>
        <v>5940</v>
      </c>
      <c r="AH52" s="123">
        <f t="shared" si="35"/>
        <v>1</v>
      </c>
      <c r="AI52" s="112">
        <f t="shared" si="35"/>
        <v>23760</v>
      </c>
      <c r="AJ52" s="148">
        <f t="shared" si="36"/>
        <v>11880</v>
      </c>
      <c r="AK52" s="147">
        <f t="shared" si="37"/>
        <v>11880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6162</v>
      </c>
      <c r="J55" s="38">
        <f t="shared" si="33"/>
        <v>6162</v>
      </c>
      <c r="K55" s="40">
        <f t="shared" si="43"/>
        <v>0.10670868977937865</v>
      </c>
      <c r="L55" s="22">
        <f t="shared" si="44"/>
        <v>0.10670868977937865</v>
      </c>
      <c r="M55" s="24">
        <f t="shared" si="45"/>
        <v>0.10670868977937865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58397</v>
      </c>
      <c r="J65" s="39">
        <f>SUM(J37:J64)</f>
        <v>57844.67501592698</v>
      </c>
      <c r="K65" s="40">
        <f>SUM(K37:K64)</f>
        <v>1</v>
      </c>
      <c r="L65" s="22">
        <f>SUM(L37:L64)</f>
        <v>1</v>
      </c>
      <c r="M65" s="24">
        <f>SUM(M37:M64)</f>
        <v>1.0017087766412736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10113.869376804871</v>
      </c>
      <c r="AB65" s="137"/>
      <c r="AC65" s="153">
        <f>SUM(AC37:AC64)</f>
        <v>10177.163824474663</v>
      </c>
      <c r="AD65" s="137"/>
      <c r="AE65" s="153">
        <f>SUM(AE37:AE64)</f>
        <v>9592.2678810617908</v>
      </c>
      <c r="AF65" s="137"/>
      <c r="AG65" s="153">
        <f>SUM(AG37:AG64)</f>
        <v>21799.373933585652</v>
      </c>
      <c r="AH65" s="137"/>
      <c r="AI65" s="153">
        <f>SUM(AI37:AI64)</f>
        <v>51682.67501592698</v>
      </c>
      <c r="AJ65" s="153">
        <f>SUM(AJ37:AJ64)</f>
        <v>20291.033201279533</v>
      </c>
      <c r="AK65" s="153">
        <f>SUM(AK37:AK64)</f>
        <v>31391.641814647446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15276.520068318914</v>
      </c>
      <c r="J70" s="51">
        <f>J124*I$83</f>
        <v>15276.520068318914</v>
      </c>
      <c r="K70" s="40">
        <f>B70/B$76</f>
        <v>0.2645468096200414</v>
      </c>
      <c r="L70" s="22">
        <f>(L124*G$37*F$9/F$7)/B$130</f>
        <v>0.2645468096200414</v>
      </c>
      <c r="M70" s="24">
        <f>J70/B$76</f>
        <v>0.26454680962004146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3819.1300170797285</v>
      </c>
      <c r="AB70" s="156">
        <f>Poor!AB70</f>
        <v>0.25</v>
      </c>
      <c r="AC70" s="147">
        <f>$J70*AB70</f>
        <v>3819.1300170797285</v>
      </c>
      <c r="AD70" s="156">
        <f>Poor!AD70</f>
        <v>0.25</v>
      </c>
      <c r="AE70" s="147">
        <f>$J70*AD70</f>
        <v>3819.1300170797285</v>
      </c>
      <c r="AF70" s="156">
        <f>Poor!AF70</f>
        <v>0.25</v>
      </c>
      <c r="AG70" s="147">
        <f>$J70*AF70</f>
        <v>3819.1300170797285</v>
      </c>
      <c r="AH70" s="155">
        <f>SUM(Z70,AB70,AD70,AF70)</f>
        <v>1</v>
      </c>
      <c r="AI70" s="147">
        <f>SUM(AA70,AC70,AE70,AG70)</f>
        <v>15276.520068318914</v>
      </c>
      <c r="AJ70" s="148">
        <f>(AA70+AC70)</f>
        <v>7638.2600341594571</v>
      </c>
      <c r="AK70" s="147">
        <f>(AE70+AG70)</f>
        <v>7638.2600341594571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</v>
      </c>
      <c r="J71" s="51">
        <f t="shared" ref="J71:J72" si="49">J125*I$83</f>
        <v>15726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24122.567608413952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1035.8999999999999</v>
      </c>
      <c r="AB73" s="156">
        <f>Poor!AB73</f>
        <v>0.09</v>
      </c>
      <c r="AC73" s="147">
        <f>$H$73*$B$73*AB73</f>
        <v>1035.8999999999999</v>
      </c>
      <c r="AD73" s="156">
        <f>Poor!AD73</f>
        <v>0.23</v>
      </c>
      <c r="AE73" s="147">
        <f>$H$73*$B$73*AD73</f>
        <v>2647.3</v>
      </c>
      <c r="AF73" s="156">
        <f>Poor!AF73</f>
        <v>0.59</v>
      </c>
      <c r="AG73" s="147">
        <f>$H$73*$B$73*AF73</f>
        <v>6790.9</v>
      </c>
      <c r="AH73" s="155">
        <f>SUM(Z73,AB73,AD73,AF73)</f>
        <v>1</v>
      </c>
      <c r="AI73" s="147">
        <f>SUM(AA73,AC73,AE73,AG73)</f>
        <v>11510</v>
      </c>
      <c r="AJ73" s="148">
        <f>(AA73+AC73)</f>
        <v>2071.7999999999997</v>
      </c>
      <c r="AK73" s="147">
        <f>(AE73+AG73)</f>
        <v>9438.2000000000007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2881.325966850829</v>
      </c>
      <c r="C74" s="39"/>
      <c r="D74" s="38"/>
      <c r="E74" s="32"/>
      <c r="F74" s="32"/>
      <c r="G74" s="32"/>
      <c r="H74" s="31"/>
      <c r="I74" s="39">
        <f>I128*I$83</f>
        <v>43120.47993168109</v>
      </c>
      <c r="J74" s="51">
        <f>J128*I$83</f>
        <v>2719.5873391941145</v>
      </c>
      <c r="K74" s="40">
        <f>B74/B$76</f>
        <v>4.9896546372923303E-2</v>
      </c>
      <c r="L74" s="22">
        <f>(L128*G$37*F$9/F$7)/B$130</f>
        <v>4.9896546372923296E-2</v>
      </c>
      <c r="M74" s="24">
        <f>J74/B$76</f>
        <v>4.709568349659049E-2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-29.642135490117337</v>
      </c>
      <c r="AF74" s="156"/>
      <c r="AG74" s="147">
        <f>AG30*$I$83/4</f>
        <v>-1585.6001505837928</v>
      </c>
      <c r="AH74" s="155"/>
      <c r="AI74" s="147">
        <f>SUM(AA74,AC74,AE74,AG74)</f>
        <v>-1615.2422860739102</v>
      </c>
      <c r="AJ74" s="148">
        <f>(AA74+AC74)</f>
        <v>0</v>
      </c>
      <c r="AK74" s="147">
        <f>(AE74+AG74)</f>
        <v>-1615.2422860739102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25860.583426814857</v>
      </c>
      <c r="AB75" s="158"/>
      <c r="AC75" s="149">
        <f>AA75+AC65-SUM(AC70,AC74)</f>
        <v>32218.617234209789</v>
      </c>
      <c r="AD75" s="158"/>
      <c r="AE75" s="149">
        <f>AC75+AE65-SUM(AE70,AE74)</f>
        <v>38021.397233681972</v>
      </c>
      <c r="AF75" s="158"/>
      <c r="AG75" s="149">
        <f>IF(SUM(AG6:AG29)+((AG65-AG70-$J$75)*4/I$83)&lt;1,0,AG65-AG70-$J$75-(1-SUM(AG6:AG29))*I$83/4)</f>
        <v>19565.844067089714</v>
      </c>
      <c r="AH75" s="134"/>
      <c r="AI75" s="149">
        <f>AI76-SUM(AI70,AI74)</f>
        <v>38021.397233681972</v>
      </c>
      <c r="AJ75" s="151">
        <f>AJ76-SUM(AJ70,AJ74)</f>
        <v>12652.773167120076</v>
      </c>
      <c r="AK75" s="149">
        <f>AJ75+AK76-SUM(AK70,AK74)</f>
        <v>38021.397233681972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58397.000000000007</v>
      </c>
      <c r="J76" s="51">
        <f>J130*I$83</f>
        <v>57844.67501592698</v>
      </c>
      <c r="K76" s="40">
        <f>SUM(K70:K75)</f>
        <v>0.51376452109530946</v>
      </c>
      <c r="L76" s="22">
        <f>SUM(L70:L75)</f>
        <v>0.31444335599296469</v>
      </c>
      <c r="M76" s="24">
        <f>SUM(M70:M75)</f>
        <v>0.31164249311663195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10113.869376804871</v>
      </c>
      <c r="AB76" s="137"/>
      <c r="AC76" s="153">
        <f>AC65</f>
        <v>10177.163824474663</v>
      </c>
      <c r="AD76" s="137"/>
      <c r="AE76" s="153">
        <f>AE65</f>
        <v>9592.2678810617908</v>
      </c>
      <c r="AF76" s="137"/>
      <c r="AG76" s="153">
        <f>AG65</f>
        <v>21799.373933585652</v>
      </c>
      <c r="AH76" s="137"/>
      <c r="AI76" s="153">
        <f>SUM(AA76,AC76,AE76,AG76)</f>
        <v>51682.675015926972</v>
      </c>
      <c r="AJ76" s="154">
        <f>SUM(AA76,AC76)</f>
        <v>20291.033201279533</v>
      </c>
      <c r="AK76" s="154">
        <f>SUM(AE76,AG76)</f>
        <v>31391.641814647443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19565.844067089714</v>
      </c>
      <c r="AB78" s="112"/>
      <c r="AC78" s="112">
        <f>IF(AA75&lt;0,0,AA75)</f>
        <v>25860.583426814857</v>
      </c>
      <c r="AD78" s="112"/>
      <c r="AE78" s="112">
        <f>AC75</f>
        <v>32218.617234209789</v>
      </c>
      <c r="AF78" s="112"/>
      <c r="AG78" s="112">
        <f>AE75</f>
        <v>38021.397233681972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25860.583426814857</v>
      </c>
      <c r="AB79" s="112"/>
      <c r="AC79" s="112">
        <f>AA79-AA74+AC65-AC70</f>
        <v>32218.617234209789</v>
      </c>
      <c r="AD79" s="112"/>
      <c r="AE79" s="112">
        <f>AC79-AC74+AE65-AE70</f>
        <v>37991.755098191854</v>
      </c>
      <c r="AF79" s="112"/>
      <c r="AG79" s="112">
        <f>AE79-AE74+AG65-AG70</f>
        <v>56001.641150187897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7629.344949953208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7629.344949953208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1907.336237488302</v>
      </c>
      <c r="AB83" s="112"/>
      <c r="AC83" s="165">
        <f>$I$83*AB82/4</f>
        <v>1907.336237488302</v>
      </c>
      <c r="AD83" s="112"/>
      <c r="AE83" s="165">
        <f>$I$83*AD82/4</f>
        <v>1907.336237488302</v>
      </c>
      <c r="AF83" s="112"/>
      <c r="AG83" s="165">
        <f>$I$83*AF82/4</f>
        <v>1907.336237488302</v>
      </c>
      <c r="AH83" s="165">
        <f>SUM(AA83,AC83,AE83,AG83)</f>
        <v>7629.344949953208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19192.303375060612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19192.303375060612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1.048582814445828</v>
      </c>
      <c r="C91" s="75">
        <f>(C37/$B$83)</f>
        <v>0.262145703611457</v>
      </c>
      <c r="D91" s="24">
        <f t="shared" ref="D91" si="51">(B91+C91)</f>
        <v>1.310728518057285</v>
      </c>
      <c r="H91" s="24">
        <f>(E37*F37/G37*F$7/F$9)</f>
        <v>1</v>
      </c>
      <c r="I91" s="22">
        <f t="shared" ref="I91" si="52">(D91*H91)</f>
        <v>1.310728518057285</v>
      </c>
      <c r="J91" s="24">
        <f>IF(I$32&lt;=1+I$131,I91,L91+J$33*(I91-L91))</f>
        <v>1.0883174250127257</v>
      </c>
      <c r="K91" s="22">
        <f t="shared" ref="K91" si="53">(B91)</f>
        <v>1.048582814445828</v>
      </c>
      <c r="L91" s="22">
        <f t="shared" ref="L91" si="54">(K91*H91)</f>
        <v>1.048582814445828</v>
      </c>
      <c r="M91" s="231">
        <f t="shared" si="50"/>
        <v>1.0883174250127257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0.32768212951432124</v>
      </c>
      <c r="C92" s="75">
        <f t="shared" si="56"/>
        <v>6.5536425902864251E-2</v>
      </c>
      <c r="D92" s="24">
        <f t="shared" ref="D92:D118" si="57">(B92+C92)</f>
        <v>0.39321855541718548</v>
      </c>
      <c r="H92" s="24">
        <f t="shared" ref="H92:H118" si="58">(E38*F38/G38*F$7/F$9)</f>
        <v>1</v>
      </c>
      <c r="I92" s="22">
        <f t="shared" ref="I92:I118" si="59">(D92*H92)</f>
        <v>0.39321855541718548</v>
      </c>
      <c r="J92" s="24">
        <f t="shared" ref="J92:J118" si="60">IF(I$32&lt;=1+I$131,I92,L92+J$33*(I92-L92))</f>
        <v>0.33761578215604565</v>
      </c>
      <c r="K92" s="22">
        <f t="shared" ref="K92:K118" si="61">(B92)</f>
        <v>0.32768212951432124</v>
      </c>
      <c r="L92" s="22">
        <f t="shared" ref="L92:L118" si="62">(K92*H92)</f>
        <v>0.32768212951432124</v>
      </c>
      <c r="M92" s="231">
        <f t="shared" ref="M92:M118" si="63">(J92)</f>
        <v>0.33761578215604565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7.209006849315068E-2</v>
      </c>
      <c r="C93" s="75">
        <f t="shared" si="64"/>
        <v>0</v>
      </c>
      <c r="D93" s="24">
        <f t="shared" si="57"/>
        <v>7.209006849315068E-2</v>
      </c>
      <c r="H93" s="24">
        <f t="shared" si="58"/>
        <v>1</v>
      </c>
      <c r="I93" s="22">
        <f t="shared" si="59"/>
        <v>7.209006849315068E-2</v>
      </c>
      <c r="J93" s="24">
        <f t="shared" si="60"/>
        <v>7.209006849315068E-2</v>
      </c>
      <c r="K93" s="22">
        <f t="shared" si="61"/>
        <v>7.209006849315068E-2</v>
      </c>
      <c r="L93" s="22">
        <f t="shared" si="62"/>
        <v>7.209006849315068E-2</v>
      </c>
      <c r="M93" s="231">
        <f t="shared" si="63"/>
        <v>7.209006849315068E-2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8.5852717932752176E-2</v>
      </c>
      <c r="C94" s="75">
        <f t="shared" si="65"/>
        <v>-8.5852717932752176E-2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7.2839632972093171E-2</v>
      </c>
      <c r="K94" s="22">
        <f t="shared" si="61"/>
        <v>8.5852717932752176E-2</v>
      </c>
      <c r="L94" s="22">
        <f t="shared" si="62"/>
        <v>8.5852717932752176E-2</v>
      </c>
      <c r="M94" s="231">
        <f t="shared" si="63"/>
        <v>7.2839632972093171E-2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0.16384106475716062</v>
      </c>
      <c r="C95" s="75">
        <f t="shared" si="66"/>
        <v>0.14090331569115813</v>
      </c>
      <c r="D95" s="24">
        <f t="shared" si="57"/>
        <v>0.30474438044831875</v>
      </c>
      <c r="H95" s="24">
        <f t="shared" si="58"/>
        <v>1</v>
      </c>
      <c r="I95" s="22">
        <f t="shared" si="59"/>
        <v>0.30474438044831875</v>
      </c>
      <c r="J95" s="24">
        <f t="shared" si="60"/>
        <v>0.18519841793686814</v>
      </c>
      <c r="K95" s="22">
        <f t="shared" si="61"/>
        <v>0.16384106475716062</v>
      </c>
      <c r="L95" s="22">
        <f t="shared" si="62"/>
        <v>0.16384106475716062</v>
      </c>
      <c r="M95" s="231">
        <f t="shared" si="63"/>
        <v>0.18519841793686814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1.2976212328767122E-2</v>
      </c>
      <c r="C96" s="75">
        <f t="shared" si="67"/>
        <v>-1.2976212328767122E-2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1.1009349105705684E-2</v>
      </c>
      <c r="K96" s="22">
        <f t="shared" si="61"/>
        <v>1.2976212328767122E-2</v>
      </c>
      <c r="L96" s="22">
        <f t="shared" si="62"/>
        <v>1.2976212328767122E-2</v>
      </c>
      <c r="M96" s="231">
        <f t="shared" si="63"/>
        <v>1.1009349105705684E-2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9.8304638854296383E-2</v>
      </c>
      <c r="C97" s="75">
        <f t="shared" si="68"/>
        <v>-9.8304638854296383E-2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8.3404159891709725E-2</v>
      </c>
      <c r="K97" s="22">
        <f t="shared" si="61"/>
        <v>9.8304638854296383E-2</v>
      </c>
      <c r="L97" s="22">
        <f t="shared" si="62"/>
        <v>9.8304638854296383E-2</v>
      </c>
      <c r="M97" s="231">
        <f t="shared" si="63"/>
        <v>8.3404159891709725E-2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0.14942305105853049</v>
      </c>
      <c r="C98" s="75">
        <f t="shared" si="69"/>
        <v>-0.14942305105853049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0.12677432303539876</v>
      </c>
      <c r="K98" s="22">
        <f t="shared" si="61"/>
        <v>0.14942305105853049</v>
      </c>
      <c r="L98" s="22">
        <f t="shared" si="62"/>
        <v>0.14942305105853049</v>
      </c>
      <c r="M98" s="231">
        <f t="shared" si="63"/>
        <v>0.12677432303539876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3.6700398505603984E-2</v>
      </c>
      <c r="C99" s="75">
        <f t="shared" si="70"/>
        <v>-3.6700398505603984E-2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3.1137553026238302E-2</v>
      </c>
      <c r="K99" s="22">
        <f t="shared" si="61"/>
        <v>3.6700398505603984E-2</v>
      </c>
      <c r="L99" s="22">
        <f t="shared" si="62"/>
        <v>3.6700398505603984E-2</v>
      </c>
      <c r="M99" s="231">
        <f t="shared" si="63"/>
        <v>3.1137553026238302E-2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6.5536425902864251E-2</v>
      </c>
      <c r="C100" s="75">
        <f t="shared" si="71"/>
        <v>0</v>
      </c>
      <c r="D100" s="24">
        <f t="shared" si="57"/>
        <v>6.5536425902864251E-2</v>
      </c>
      <c r="H100" s="24">
        <f t="shared" si="58"/>
        <v>1</v>
      </c>
      <c r="I100" s="22">
        <f t="shared" si="59"/>
        <v>6.5536425902864251E-2</v>
      </c>
      <c r="J100" s="24">
        <f t="shared" si="60"/>
        <v>6.5536425902864251E-2</v>
      </c>
      <c r="K100" s="22">
        <f t="shared" si="61"/>
        <v>6.5536425902864251E-2</v>
      </c>
      <c r="L100" s="22">
        <f t="shared" si="62"/>
        <v>6.5536425902864251E-2</v>
      </c>
      <c r="M100" s="231">
        <f t="shared" si="63"/>
        <v>6.5536425902864251E-2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3.9321855541718555E-2</v>
      </c>
      <c r="C101" s="75">
        <f t="shared" si="72"/>
        <v>0</v>
      </c>
      <c r="D101" s="24">
        <f t="shared" si="57"/>
        <v>3.9321855541718555E-2</v>
      </c>
      <c r="H101" s="24">
        <f t="shared" si="58"/>
        <v>1</v>
      </c>
      <c r="I101" s="22">
        <f t="shared" si="59"/>
        <v>3.9321855541718555E-2</v>
      </c>
      <c r="J101" s="24">
        <f t="shared" si="60"/>
        <v>3.9321855541718555E-2</v>
      </c>
      <c r="K101" s="22">
        <f t="shared" si="61"/>
        <v>3.9321855541718555E-2</v>
      </c>
      <c r="L101" s="22">
        <f t="shared" si="62"/>
        <v>3.9321855541718555E-2</v>
      </c>
      <c r="M101" s="231">
        <f t="shared" si="63"/>
        <v>3.9321855541718555E-2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6.5536425902864251E-2</v>
      </c>
      <c r="C102" s="75">
        <f t="shared" si="73"/>
        <v>0</v>
      </c>
      <c r="D102" s="24">
        <f t="shared" si="57"/>
        <v>6.5536425902864251E-2</v>
      </c>
      <c r="H102" s="24">
        <f t="shared" si="58"/>
        <v>1</v>
      </c>
      <c r="I102" s="22">
        <f t="shared" si="59"/>
        <v>6.5536425902864251E-2</v>
      </c>
      <c r="J102" s="24">
        <f t="shared" si="60"/>
        <v>6.5536425902864251E-2</v>
      </c>
      <c r="K102" s="22">
        <f t="shared" si="61"/>
        <v>6.5536425902864251E-2</v>
      </c>
      <c r="L102" s="22">
        <f t="shared" si="62"/>
        <v>6.5536425902864251E-2</v>
      </c>
      <c r="M102" s="231">
        <f t="shared" si="63"/>
        <v>6.5536425902864251E-2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3.9321855541718555E-2</v>
      </c>
      <c r="C103" s="75">
        <f t="shared" si="74"/>
        <v>0</v>
      </c>
      <c r="D103" s="24">
        <f t="shared" si="57"/>
        <v>3.9321855541718555E-2</v>
      </c>
      <c r="H103" s="24">
        <f t="shared" si="58"/>
        <v>1</v>
      </c>
      <c r="I103" s="22">
        <f t="shared" si="59"/>
        <v>3.9321855541718555E-2</v>
      </c>
      <c r="J103" s="24">
        <f t="shared" si="60"/>
        <v>3.9321855541718555E-2</v>
      </c>
      <c r="K103" s="22">
        <f t="shared" si="61"/>
        <v>3.9321855541718555E-2</v>
      </c>
      <c r="L103" s="22">
        <f t="shared" si="62"/>
        <v>3.9321855541718555E-2</v>
      </c>
      <c r="M103" s="231">
        <f t="shared" si="63"/>
        <v>3.9321855541718555E-2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31">
        <f t="shared" si="63"/>
        <v>0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1.4418013698630137</v>
      </c>
      <c r="C105" s="75">
        <f t="shared" si="76"/>
        <v>0</v>
      </c>
      <c r="D105" s="24">
        <f t="shared" si="57"/>
        <v>1.4418013698630137</v>
      </c>
      <c r="H105" s="24">
        <f t="shared" si="58"/>
        <v>1</v>
      </c>
      <c r="I105" s="22">
        <f t="shared" si="59"/>
        <v>1.4418013698630137</v>
      </c>
      <c r="J105" s="24">
        <f t="shared" si="60"/>
        <v>1.4418013698630137</v>
      </c>
      <c r="K105" s="22">
        <f t="shared" si="61"/>
        <v>1.4418013698630137</v>
      </c>
      <c r="L105" s="22">
        <f t="shared" si="62"/>
        <v>1.4418013698630137</v>
      </c>
      <c r="M105" s="231">
        <f t="shared" si="63"/>
        <v>1.4418013698630137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3.1142909589041095</v>
      </c>
      <c r="C106" s="75">
        <f t="shared" si="77"/>
        <v>0</v>
      </c>
      <c r="D106" s="24">
        <f t="shared" si="57"/>
        <v>3.1142909589041095</v>
      </c>
      <c r="H106" s="24">
        <f t="shared" si="58"/>
        <v>1</v>
      </c>
      <c r="I106" s="22">
        <f t="shared" si="59"/>
        <v>3.1142909589041095</v>
      </c>
      <c r="J106" s="24">
        <f t="shared" si="60"/>
        <v>3.1142909589041095</v>
      </c>
      <c r="K106" s="22">
        <f t="shared" si="61"/>
        <v>3.1142909589041095</v>
      </c>
      <c r="L106" s="22">
        <f t="shared" si="62"/>
        <v>3.1142909589041095</v>
      </c>
      <c r="M106" s="231">
        <f t="shared" si="63"/>
        <v>3.1142909589041095</v>
      </c>
      <c r="N106" s="233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0.80767091282689907</v>
      </c>
      <c r="C109" s="75">
        <f t="shared" si="80"/>
        <v>0</v>
      </c>
      <c r="D109" s="24">
        <f t="shared" si="57"/>
        <v>0.80767091282689907</v>
      </c>
      <c r="H109" s="24">
        <f t="shared" si="58"/>
        <v>1</v>
      </c>
      <c r="I109" s="22">
        <f t="shared" si="59"/>
        <v>0.80767091282689907</v>
      </c>
      <c r="J109" s="24">
        <f t="shared" si="60"/>
        <v>0.80767091282689907</v>
      </c>
      <c r="K109" s="22">
        <f t="shared" si="61"/>
        <v>0.80767091282689907</v>
      </c>
      <c r="L109" s="22">
        <f t="shared" si="62"/>
        <v>0.80767091282689907</v>
      </c>
      <c r="M109" s="231">
        <f t="shared" si="63"/>
        <v>0.80767091282689907</v>
      </c>
      <c r="N109" s="233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7.568932900373599</v>
      </c>
      <c r="C119" s="22">
        <f>SUM(C91:C118)</f>
        <v>8.532842652552923E-2</v>
      </c>
      <c r="D119" s="24">
        <f>SUM(D91:D118)</f>
        <v>7.6542613268991282</v>
      </c>
      <c r="E119" s="22"/>
      <c r="F119" s="2"/>
      <c r="G119" s="2"/>
      <c r="H119" s="31"/>
      <c r="I119" s="22">
        <f>SUM(I91:I118)</f>
        <v>7.6542613268991282</v>
      </c>
      <c r="J119" s="24">
        <f>SUM(J91:J118)</f>
        <v>7.5818665161131236</v>
      </c>
      <c r="K119" s="22">
        <f>SUM(K91:K118)</f>
        <v>7.568932900373599</v>
      </c>
      <c r="L119" s="22">
        <f>SUM(L91:L118)</f>
        <v>7.568932900373599</v>
      </c>
      <c r="M119" s="57">
        <f t="shared" si="50"/>
        <v>7.5818665161131236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2.0023370510220024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2.0023370510220024</v>
      </c>
      <c r="J124" s="241">
        <f>IF(SUMPRODUCT($B$124:$B124,$H$124:$H124)&lt;J$119,($B124*$H124),J$119)</f>
        <v>2.0023370510220024</v>
      </c>
      <c r="K124" s="22">
        <f>(B124)</f>
        <v>2.0023370510220024</v>
      </c>
      <c r="L124" s="29">
        <f>IF(SUMPRODUCT($B$124:$B124,$H$124:$H124)&lt;L$119,($B124*$H124),L$119)</f>
        <v>2.0023370510220024</v>
      </c>
      <c r="M124" s="57">
        <f t="shared" si="90"/>
        <v>2.0023370510220024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2.0612516674968866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2.0612516674968866</v>
      </c>
      <c r="J125" s="241">
        <f>IF(SUMPRODUCT($B$124:$B125,$H$124:$H125)&lt;J$119,($B125*$H125),IF(SUMPRODUCT($B$124:$B124,$H$124:$H124)&lt;J$119,J$119-SUMPRODUCT($B$124:$B124,$H$124:$H124),0))</f>
        <v>2.0612516674968866</v>
      </c>
      <c r="K125" s="22">
        <f t="shared" ref="K125:K126" si="91">(B125)</f>
        <v>2.0612516674968866</v>
      </c>
      <c r="L125" s="29">
        <f>IF(SUMPRODUCT($B$124:$B125,$H$124:$H125)&lt;L$119,($B125*$H125),IF(SUMPRODUCT($B$124:$B124,$H$124:$H124)&lt;L$119,L$119-SUMPRODUCT($B$124:$B124,$H$124:$H124),0))</f>
        <v>2.0612516674968866</v>
      </c>
      <c r="M125" s="57">
        <f t="shared" ref="M125:M126" si="92">(J125)</f>
        <v>2.0612516674968866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4.0910458505603984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3.1618137293113087</v>
      </c>
      <c r="K126" s="22">
        <f t="shared" si="91"/>
        <v>4.0910458505603984</v>
      </c>
      <c r="L126" s="29">
        <f>IF(SUMPRODUCT($B$124:$B126,$H$124:$H126)&lt;(L$119-L$128),($B126*$H126),IF(SUMPRODUCT($B$124:$B125,$H$124:$H125)&lt;(L$119-L$128),L$119-L$128-SUMPRODUCT($B$124:$B125,$H$124:$H125),0))</f>
        <v>3.1276805703976738</v>
      </c>
      <c r="M126" s="57">
        <f t="shared" si="92"/>
        <v>3.1618137293113087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1.5086485242839351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1.5086485242839351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5.6519242758771258</v>
      </c>
      <c r="J128" s="232">
        <f>(J30)</f>
        <v>0.35646406828292565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90"/>
        <v>0.35646406828292565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7.568932900373599</v>
      </c>
      <c r="C130" s="2"/>
      <c r="D130" s="31"/>
      <c r="E130" s="2"/>
      <c r="F130" s="2"/>
      <c r="G130" s="2"/>
      <c r="H130" s="24"/>
      <c r="I130" s="29">
        <f>(I119)</f>
        <v>7.6542613268991282</v>
      </c>
      <c r="J130" s="232">
        <f>(J119)</f>
        <v>7.5818665161131236</v>
      </c>
      <c r="K130" s="22">
        <f>(B130)</f>
        <v>7.568932900373599</v>
      </c>
      <c r="L130" s="22">
        <f>(L119)</f>
        <v>7.568932900373599</v>
      </c>
      <c r="M130" s="57">
        <f t="shared" si="90"/>
        <v>7.5818665161131236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2.0612516674968866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5" priority="113" operator="equal">
      <formula>16</formula>
    </cfRule>
    <cfRule type="cellIs" dxfId="94" priority="114" operator="equal">
      <formula>15</formula>
    </cfRule>
    <cfRule type="cellIs" dxfId="93" priority="115" operator="equal">
      <formula>14</formula>
    </cfRule>
    <cfRule type="cellIs" dxfId="92" priority="116" operator="equal">
      <formula>13</formula>
    </cfRule>
    <cfRule type="cellIs" dxfId="91" priority="117" operator="equal">
      <formula>12</formula>
    </cfRule>
    <cfRule type="cellIs" dxfId="90" priority="118" operator="equal">
      <formula>11</formula>
    </cfRule>
    <cfRule type="cellIs" dxfId="89" priority="119" operator="equal">
      <formula>10</formula>
    </cfRule>
    <cfRule type="cellIs" dxfId="88" priority="120" operator="equal">
      <formula>9</formula>
    </cfRule>
    <cfRule type="cellIs" dxfId="87" priority="121" operator="equal">
      <formula>8</formula>
    </cfRule>
    <cfRule type="cellIs" dxfId="86" priority="122" operator="equal">
      <formula>7</formula>
    </cfRule>
    <cfRule type="cellIs" dxfId="85" priority="123" operator="equal">
      <formula>6</formula>
    </cfRule>
    <cfRule type="cellIs" dxfId="84" priority="124" operator="equal">
      <formula>5</formula>
    </cfRule>
    <cfRule type="cellIs" dxfId="83" priority="125" operator="equal">
      <formula>4</formula>
    </cfRule>
    <cfRule type="cellIs" dxfId="82" priority="126" operator="equal">
      <formula>3</formula>
    </cfRule>
    <cfRule type="cellIs" dxfId="81" priority="127" operator="equal">
      <formula>2</formula>
    </cfRule>
    <cfRule type="cellIs" dxfId="80" priority="128" operator="equal">
      <formula>1</formula>
    </cfRule>
  </conditionalFormatting>
  <conditionalFormatting sqref="N29">
    <cfRule type="cellIs" dxfId="79" priority="97" operator="equal">
      <formula>16</formula>
    </cfRule>
    <cfRule type="cellIs" dxfId="78" priority="98" operator="equal">
      <formula>15</formula>
    </cfRule>
    <cfRule type="cellIs" dxfId="77" priority="99" operator="equal">
      <formula>14</formula>
    </cfRule>
    <cfRule type="cellIs" dxfId="76" priority="100" operator="equal">
      <formula>13</formula>
    </cfRule>
    <cfRule type="cellIs" dxfId="75" priority="101" operator="equal">
      <formula>12</formula>
    </cfRule>
    <cfRule type="cellIs" dxfId="74" priority="102" operator="equal">
      <formula>11</formula>
    </cfRule>
    <cfRule type="cellIs" dxfId="73" priority="103" operator="equal">
      <formula>10</formula>
    </cfRule>
    <cfRule type="cellIs" dxfId="72" priority="104" operator="equal">
      <formula>9</formula>
    </cfRule>
    <cfRule type="cellIs" dxfId="71" priority="105" operator="equal">
      <formula>8</formula>
    </cfRule>
    <cfRule type="cellIs" dxfId="70" priority="106" operator="equal">
      <formula>7</formula>
    </cfRule>
    <cfRule type="cellIs" dxfId="69" priority="107" operator="equal">
      <formula>6</formula>
    </cfRule>
    <cfRule type="cellIs" dxfId="68" priority="108" operator="equal">
      <formula>5</formula>
    </cfRule>
    <cfRule type="cellIs" dxfId="67" priority="109" operator="equal">
      <formula>4</formula>
    </cfRule>
    <cfRule type="cellIs" dxfId="66" priority="110" operator="equal">
      <formula>3</formula>
    </cfRule>
    <cfRule type="cellIs" dxfId="65" priority="111" operator="equal">
      <formula>2</formula>
    </cfRule>
    <cfRule type="cellIs" dxfId="64" priority="112" operator="equal">
      <formula>1</formula>
    </cfRule>
  </conditionalFormatting>
  <conditionalFormatting sqref="N113:N118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6:N28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2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68"/>
      <c r="B2" s="268"/>
      <c r="C2" s="268"/>
      <c r="D2" s="268"/>
      <c r="E2" s="268"/>
      <c r="F2" s="269"/>
      <c r="G2" s="266"/>
      <c r="H2" s="266"/>
      <c r="I2" s="266"/>
      <c r="J2" s="266"/>
      <c r="K2" s="270" t="str">
        <f>Poor!A1</f>
        <v>ZACNI: 59106</v>
      </c>
      <c r="L2" s="270"/>
      <c r="M2" s="270"/>
      <c r="N2" s="270"/>
      <c r="O2" s="270"/>
      <c r="P2" s="270"/>
      <c r="Q2" s="270"/>
      <c r="R2" s="268"/>
      <c r="S2" s="268"/>
      <c r="T2" s="268"/>
      <c r="U2" s="268"/>
      <c r="V2" s="268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62"/>
      <c r="G3" s="265" t="str">
        <f>Poor!A3</f>
        <v>Sources of Food : Poor HHs</v>
      </c>
      <c r="H3" s="265"/>
      <c r="I3" s="265"/>
      <c r="J3" s="265"/>
      <c r="K3" s="266"/>
      <c r="L3" s="265" t="str">
        <f>Middle!A3</f>
        <v>Sources of Food : Middle HHs</v>
      </c>
      <c r="M3" s="265"/>
      <c r="N3" s="265"/>
      <c r="O3" s="265"/>
      <c r="P3" s="265"/>
      <c r="Q3" s="267"/>
      <c r="R3" s="265" t="str">
        <f>Rich!A3</f>
        <v>Sources of Food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59" t="str">
        <f>Poor!A1</f>
        <v>ZACNI: 59106</v>
      </c>
      <c r="L2" s="259"/>
      <c r="M2" s="259"/>
      <c r="N2" s="259"/>
      <c r="O2" s="259"/>
      <c r="P2" s="259"/>
      <c r="Q2" s="259"/>
      <c r="R2" s="87"/>
      <c r="S2" s="87"/>
      <c r="T2" s="87"/>
      <c r="U2" s="87"/>
      <c r="V2" s="87"/>
    </row>
    <row r="3" spans="1:22" s="92" customFormat="1" ht="17">
      <c r="A3" s="90"/>
      <c r="B3" s="89"/>
      <c r="C3" s="260" t="str">
        <f>V.Poor!A34</f>
        <v>Income : Very Poor HHs</v>
      </c>
      <c r="D3" s="260"/>
      <c r="E3" s="260"/>
      <c r="F3" s="90"/>
      <c r="G3" s="258" t="str">
        <f>Poor!A34</f>
        <v>Income : Poor HHs</v>
      </c>
      <c r="H3" s="258"/>
      <c r="I3" s="258"/>
      <c r="J3" s="258"/>
      <c r="K3" s="89"/>
      <c r="L3" s="258" t="str">
        <f>Middle!A34</f>
        <v>Income : Middle HHs</v>
      </c>
      <c r="M3" s="258"/>
      <c r="N3" s="258"/>
      <c r="O3" s="258"/>
      <c r="P3" s="258"/>
      <c r="Q3" s="91"/>
      <c r="R3" s="258" t="str">
        <f>Rich!A34</f>
        <v>Income : Better-off HHs</v>
      </c>
      <c r="S3" s="258"/>
      <c r="T3" s="258"/>
      <c r="U3" s="25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2141.4760993113323</v>
      </c>
      <c r="C72" s="109">
        <f>Poor!R7</f>
        <v>2371.3955683925333</v>
      </c>
      <c r="D72" s="109">
        <f>Middle!R7</f>
        <v>3300.5357221090021</v>
      </c>
      <c r="E72" s="109">
        <f>Rich!R7</f>
        <v>3337.8721544275227</v>
      </c>
      <c r="F72" s="109">
        <f>V.Poor!T7</f>
        <v>2226.0064860516636</v>
      </c>
      <c r="G72" s="109">
        <f>Poor!T7</f>
        <v>2693.2814058735867</v>
      </c>
      <c r="H72" s="109">
        <f>Middle!T7</f>
        <v>3452.0300303327786</v>
      </c>
      <c r="I72" s="109">
        <f>Rich!T7</f>
        <v>3472.9701944839458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836</v>
      </c>
      <c r="D73" s="109">
        <f>Middle!R8</f>
        <v>3621</v>
      </c>
      <c r="E73" s="109">
        <f>Rich!R8</f>
        <v>5132.4444444444443</v>
      </c>
      <c r="F73" s="109">
        <f>V.Poor!T8</f>
        <v>0</v>
      </c>
      <c r="G73" s="109">
        <f>Poor!T8</f>
        <v>150</v>
      </c>
      <c r="H73" s="109">
        <f>Middle!T8</f>
        <v>3609.6409060364408</v>
      </c>
      <c r="I73" s="109">
        <f>Rich!T8</f>
        <v>4883.3232914162963</v>
      </c>
    </row>
    <row r="74" spans="1:9">
      <c r="A74" t="str">
        <f>V.Poor!Q9</f>
        <v>Animal products consumed</v>
      </c>
      <c r="B74" s="109">
        <f>V.Poor!R9</f>
        <v>151.45508615079123</v>
      </c>
      <c r="C74" s="109">
        <f>Poor!R9</f>
        <v>234.07023230600569</v>
      </c>
      <c r="D74" s="109">
        <f>Middle!R9</f>
        <v>403.32969654166982</v>
      </c>
      <c r="E74" s="109">
        <f>Rich!R9</f>
        <v>1050.5131066722433</v>
      </c>
      <c r="F74" s="109">
        <f>V.Poor!T9</f>
        <v>151.45508615079123</v>
      </c>
      <c r="G74" s="109">
        <f>Poor!T9</f>
        <v>234.07023230600569</v>
      </c>
      <c r="H74" s="109">
        <f>Middle!T9</f>
        <v>403.32969654166982</v>
      </c>
      <c r="I74" s="109">
        <f>Rich!T9</f>
        <v>1050.5131066722433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500.00000000000006</v>
      </c>
      <c r="D76" s="109">
        <f>Middle!R11</f>
        <v>3500</v>
      </c>
      <c r="E76" s="109">
        <f>Rich!R11</f>
        <v>9822.2222222222226</v>
      </c>
      <c r="F76" s="109">
        <f>V.Poor!T11</f>
        <v>0</v>
      </c>
      <c r="G76" s="109">
        <f>Poor!T11</f>
        <v>500.00000000000006</v>
      </c>
      <c r="H76" s="109">
        <f>Middle!T11</f>
        <v>3694.1725463856233</v>
      </c>
      <c r="I76" s="109">
        <f>Rich!T11</f>
        <v>10159.054500518798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79.386569840387608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67.353588206918005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1622.4143646408841</v>
      </c>
      <c r="D78" s="109">
        <f>Middle!R13</f>
        <v>752</v>
      </c>
      <c r="E78" s="109">
        <f>Rich!R13</f>
        <v>0</v>
      </c>
      <c r="F78" s="109">
        <f>V.Poor!T13</f>
        <v>0</v>
      </c>
      <c r="G78" s="109">
        <f>Poor!T13</f>
        <v>1622.4143646408841</v>
      </c>
      <c r="H78" s="109">
        <f>Middle!T13</f>
        <v>752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30897.777777777777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30897.777777777777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371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371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429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445.66000447988648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2160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2160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807.33808994213837</v>
      </c>
      <c r="C83" s="109">
        <f>Poor!R18</f>
        <v>807.33808994213837</v>
      </c>
      <c r="D83" s="109">
        <f>Middle!R18</f>
        <v>807.33808994213837</v>
      </c>
      <c r="E83" s="109">
        <f>Rich!R18</f>
        <v>717.63385772634524</v>
      </c>
      <c r="F83" s="109">
        <f>V.Poor!T18</f>
        <v>807.33808994213837</v>
      </c>
      <c r="G83" s="109">
        <f>Poor!T18</f>
        <v>807.33808994213837</v>
      </c>
      <c r="H83" s="109">
        <f>Middle!T18</f>
        <v>807.33808994213837</v>
      </c>
      <c r="I83" s="109">
        <f>Rich!T18</f>
        <v>717.63385772634524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276.45066024395538</v>
      </c>
      <c r="E84" s="109">
        <f>Rich!R19</f>
        <v>536.5007336043949</v>
      </c>
      <c r="F84" s="109">
        <f>V.Poor!T19</f>
        <v>0</v>
      </c>
      <c r="G84" s="109">
        <f>Poor!T19</f>
        <v>0</v>
      </c>
      <c r="H84" s="109">
        <f>Middle!T19</f>
        <v>276.45066024395538</v>
      </c>
      <c r="I84" s="109">
        <f>Rich!T19</f>
        <v>536.5007336043949</v>
      </c>
    </row>
    <row r="85" spans="1:9">
      <c r="A85" t="str">
        <f>V.Poor!Q20</f>
        <v>Cash transfer - official</v>
      </c>
      <c r="B85" s="109">
        <f>V.Poor!R20</f>
        <v>22020</v>
      </c>
      <c r="C85" s="109">
        <f>Poor!R20</f>
        <v>22020</v>
      </c>
      <c r="D85" s="109">
        <f>Middle!R20</f>
        <v>22020</v>
      </c>
      <c r="E85" s="109">
        <f>Rich!R20</f>
        <v>5477.333333333333</v>
      </c>
      <c r="F85" s="109">
        <f>V.Poor!T20</f>
        <v>22020</v>
      </c>
      <c r="G85" s="109">
        <f>Poor!T20</f>
        <v>22020</v>
      </c>
      <c r="H85" s="109">
        <f>Middle!T20</f>
        <v>22020</v>
      </c>
      <c r="I85" s="109">
        <f>Rich!T20</f>
        <v>5477.333333333333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1600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25120.269275404262</v>
      </c>
      <c r="C88" s="109">
        <f>Poor!R23</f>
        <v>28391.218255281561</v>
      </c>
      <c r="D88" s="109">
        <f>Middle!R23</f>
        <v>39240.654168836765</v>
      </c>
      <c r="E88" s="109">
        <f>Rich!R23</f>
        <v>57051.684200048665</v>
      </c>
      <c r="F88" s="109">
        <f>V.Poor!T23</f>
        <v>25204.799662144593</v>
      </c>
      <c r="G88" s="109">
        <f>Poor!T23</f>
        <v>28027.104092762616</v>
      </c>
      <c r="H88" s="109">
        <f>Middle!T23</f>
        <v>39591.621933962495</v>
      </c>
      <c r="I88" s="109">
        <f>Rich!T23</f>
        <v>57262.46038374005</v>
      </c>
    </row>
    <row r="89" spans="1:9">
      <c r="A89" t="str">
        <f>V.Poor!Q24</f>
        <v>Food Poverty line</v>
      </c>
      <c r="B89" s="109">
        <f>V.Poor!R24</f>
        <v>17059.8252222761</v>
      </c>
      <c r="C89" s="109">
        <f>Poor!R24</f>
        <v>17059.8252222761</v>
      </c>
      <c r="D89" s="109">
        <f>Middle!R24</f>
        <v>17059.8252222761</v>
      </c>
      <c r="E89" s="109">
        <f>Rich!R24</f>
        <v>17059.825222276104</v>
      </c>
      <c r="F89" s="109">
        <f>V.Poor!T24</f>
        <v>17059.8252222761</v>
      </c>
      <c r="G89" s="109">
        <f>Poor!T24</f>
        <v>17059.8252222761</v>
      </c>
      <c r="H89" s="109">
        <f>Middle!T24</f>
        <v>17059.8252222761</v>
      </c>
      <c r="I89" s="109">
        <f>Rich!T24</f>
        <v>17059.825222276104</v>
      </c>
    </row>
    <row r="90" spans="1:9">
      <c r="A90" s="108" t="str">
        <f>V.Poor!Q25</f>
        <v>Lower Bound Poverty line</v>
      </c>
      <c r="B90" s="109">
        <f>V.Poor!R25</f>
        <v>31038.491888942768</v>
      </c>
      <c r="C90" s="109">
        <f>Poor!R25</f>
        <v>31038.491888942768</v>
      </c>
      <c r="D90" s="109">
        <f>Middle!R25</f>
        <v>31038.491888942768</v>
      </c>
      <c r="E90" s="109">
        <f>Rich!R25</f>
        <v>31038.491888942764</v>
      </c>
      <c r="F90" s="109">
        <f>V.Poor!T25</f>
        <v>31038.491888942768</v>
      </c>
      <c r="G90" s="109">
        <f>Poor!T25</f>
        <v>31038.491888942768</v>
      </c>
      <c r="H90" s="109">
        <f>Middle!T25</f>
        <v>31038.491888942768</v>
      </c>
      <c r="I90" s="109">
        <f>Rich!T25</f>
        <v>31038.491888942764</v>
      </c>
    </row>
    <row r="91" spans="1:9">
      <c r="A91" s="108" t="str">
        <f>V.Poor!Q26</f>
        <v>Upper Bound Poverty line</v>
      </c>
      <c r="B91" s="109">
        <f>V.Poor!R26</f>
        <v>58782.491888942779</v>
      </c>
      <c r="C91" s="109">
        <f>Poor!R26</f>
        <v>58782.491888942779</v>
      </c>
      <c r="D91" s="109">
        <f>Middle!R26</f>
        <v>58782.491888942779</v>
      </c>
      <c r="E91" s="109">
        <f>Rich!R26</f>
        <v>58782.491888942779</v>
      </c>
      <c r="F91" s="109">
        <f>V.Poor!T26</f>
        <v>58782.491888942779</v>
      </c>
      <c r="G91" s="109">
        <f>Poor!T26</f>
        <v>58782.491888942779</v>
      </c>
      <c r="H91" s="109">
        <f>Middle!T26</f>
        <v>58782.491888942779</v>
      </c>
      <c r="I91" s="109">
        <f>Rich!T26</f>
        <v>58782.491888942779</v>
      </c>
    </row>
    <row r="92" spans="1:9">
      <c r="A92" s="108" t="str">
        <f>V.Poor!Q27</f>
        <v>Resilience line</v>
      </c>
      <c r="B92" s="109">
        <f>V.Poor!R27</f>
        <v>61582.491888942779</v>
      </c>
      <c r="C92" s="109">
        <f>Poor!R27</f>
        <v>62522.491888942786</v>
      </c>
      <c r="D92" s="109">
        <f>Middle!R27</f>
        <v>66292.491888942779</v>
      </c>
      <c r="E92" s="109">
        <f>Rich!R27</f>
        <v>69013.603000053889</v>
      </c>
      <c r="F92" s="109">
        <f>V.Poor!T27</f>
        <v>61582.491888942779</v>
      </c>
      <c r="G92" s="109">
        <f>Poor!T27</f>
        <v>62522.491888942786</v>
      </c>
      <c r="H92" s="109">
        <f>Middle!T27</f>
        <v>66292.491888942779</v>
      </c>
      <c r="I92" s="109">
        <f>Rich!T27</f>
        <v>69013.603000053889</v>
      </c>
    </row>
    <row r="93" spans="1:9">
      <c r="A93" t="str">
        <f>V.Poor!Q24</f>
        <v>Food Poverty line</v>
      </c>
      <c r="F93" s="109">
        <f>V.Poor!T24</f>
        <v>17059.8252222761</v>
      </c>
      <c r="G93" s="109">
        <f>Poor!T24</f>
        <v>17059.8252222761</v>
      </c>
      <c r="H93" s="109">
        <f>Middle!T24</f>
        <v>17059.8252222761</v>
      </c>
      <c r="I93" s="109">
        <f>Rich!T24</f>
        <v>17059.825222276104</v>
      </c>
    </row>
    <row r="94" spans="1:9">
      <c r="A94" t="str">
        <f>V.Poor!Q25</f>
        <v>Lower Bound Poverty line</v>
      </c>
      <c r="F94" s="109">
        <f>V.Poor!T25</f>
        <v>31038.491888942768</v>
      </c>
      <c r="G94" s="109">
        <f>Poor!T25</f>
        <v>31038.491888942768</v>
      </c>
      <c r="H94" s="109">
        <f>Middle!T25</f>
        <v>31038.491888942768</v>
      </c>
      <c r="I94" s="109">
        <f>Rich!T25</f>
        <v>31038.491888942764</v>
      </c>
    </row>
    <row r="95" spans="1:9">
      <c r="A95" t="str">
        <f>V.Poor!Q26</f>
        <v>Upper Bound Poverty line</v>
      </c>
      <c r="F95" s="109">
        <f>V.Poor!T26</f>
        <v>58782.491888942779</v>
      </c>
      <c r="G95" s="109">
        <f>Poor!T26</f>
        <v>58782.491888942779</v>
      </c>
      <c r="H95" s="109">
        <f>Middle!T26</f>
        <v>58782.491888942779</v>
      </c>
      <c r="I95" s="109">
        <f>Rich!T26</f>
        <v>58782.491888942779</v>
      </c>
    </row>
    <row r="96" spans="1:9">
      <c r="A96" t="str">
        <f>V.Poor!Q27</f>
        <v>Resilience line</v>
      </c>
      <c r="F96" s="109">
        <f>V.Poor!T27</f>
        <v>61582.491888942779</v>
      </c>
      <c r="G96" s="109">
        <f>Poor!T27</f>
        <v>62522.491888942786</v>
      </c>
      <c r="H96" s="109">
        <f>Middle!T27</f>
        <v>66292.491888942779</v>
      </c>
      <c r="I96" s="109">
        <f>Rich!T27</f>
        <v>69013.603000053889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5918.2226135385063</v>
      </c>
      <c r="C99" s="243">
        <f t="shared" si="0"/>
        <v>2647.273633661207</v>
      </c>
      <c r="D99" s="243">
        <f t="shared" si="0"/>
        <v>0</v>
      </c>
      <c r="E99" s="243">
        <f t="shared" si="0"/>
        <v>0</v>
      </c>
      <c r="F99" s="243">
        <f t="shared" si="0"/>
        <v>5833.6922267981754</v>
      </c>
      <c r="G99" s="243">
        <f t="shared" si="0"/>
        <v>3011.3877961801518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33662.222613538514</v>
      </c>
      <c r="C100" s="243">
        <f t="shared" si="0"/>
        <v>30391.273633661218</v>
      </c>
      <c r="D100" s="243">
        <f t="shared" si="0"/>
        <v>19541.837720106014</v>
      </c>
      <c r="E100" s="243">
        <f t="shared" si="0"/>
        <v>1730.8076888941141</v>
      </c>
      <c r="F100" s="243">
        <f t="shared" si="0"/>
        <v>33577.692226798186</v>
      </c>
      <c r="G100" s="243">
        <f t="shared" si="0"/>
        <v>30755.387796180163</v>
      </c>
      <c r="H100" s="243">
        <f t="shared" si="0"/>
        <v>19190.869954980284</v>
      </c>
      <c r="I100" s="243">
        <f t="shared" si="0"/>
        <v>1520.031505202729</v>
      </c>
    </row>
    <row r="101" spans="1:9">
      <c r="A101" t="s">
        <v>144</v>
      </c>
      <c r="B101" s="243">
        <f>IF(B92&gt;B$88,B92-B$88,0)</f>
        <v>36462.222613538514</v>
      </c>
      <c r="C101" s="243">
        <f t="shared" si="0"/>
        <v>34131.273633661229</v>
      </c>
      <c r="D101" s="243">
        <f t="shared" si="0"/>
        <v>27051.837720106014</v>
      </c>
      <c r="E101" s="243">
        <f t="shared" si="0"/>
        <v>11961.918800005224</v>
      </c>
      <c r="F101" s="243">
        <f t="shared" si="0"/>
        <v>36377.692226798186</v>
      </c>
      <c r="G101" s="243">
        <f t="shared" si="0"/>
        <v>34495.38779618017</v>
      </c>
      <c r="H101" s="243">
        <f t="shared" si="0"/>
        <v>26700.869954980284</v>
      </c>
      <c r="I101" s="243">
        <f t="shared" si="0"/>
        <v>11751.142616313839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72" customFormat="1" ht="19">
      <c r="A2" s="268"/>
      <c r="B2" s="268"/>
      <c r="C2" s="268"/>
      <c r="D2" s="268"/>
      <c r="E2" s="268"/>
      <c r="F2" s="268"/>
      <c r="G2" s="266"/>
      <c r="H2" s="266"/>
      <c r="I2" s="266"/>
      <c r="J2" s="266"/>
      <c r="K2" s="270" t="str">
        <f>Poor!A1</f>
        <v>ZACNI: 59106</v>
      </c>
      <c r="L2" s="270"/>
      <c r="M2" s="270"/>
      <c r="N2" s="270"/>
      <c r="O2" s="270"/>
      <c r="P2" s="270"/>
      <c r="Q2" s="270"/>
      <c r="R2" s="268"/>
      <c r="S2" s="268"/>
      <c r="T2" s="268"/>
      <c r="U2" s="268"/>
      <c r="V2" s="268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71"/>
      <c r="G3" s="265" t="str">
        <f>Poor!A67</f>
        <v>Expenditure : Poor HHs</v>
      </c>
      <c r="H3" s="265"/>
      <c r="I3" s="265"/>
      <c r="J3" s="265"/>
      <c r="K3" s="266"/>
      <c r="L3" s="265" t="str">
        <f>Middle!A67</f>
        <v>Expenditure : Middle HHs</v>
      </c>
      <c r="M3" s="265"/>
      <c r="N3" s="265"/>
      <c r="O3" s="265"/>
      <c r="P3" s="265"/>
      <c r="Q3" s="267"/>
      <c r="R3" s="265" t="str">
        <f>Rich!A67</f>
        <v>Expenditure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0.5</v>
      </c>
      <c r="C2" s="203">
        <f>[1]WB!$CK$10</f>
        <v>0.3</v>
      </c>
      <c r="D2" s="203">
        <f>[1]WB!$CK$11</f>
        <v>0.15</v>
      </c>
      <c r="E2" s="203">
        <f>[1]WB!$CK$12</f>
        <v>0.05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2141.4760993113323</v>
      </c>
      <c r="C3" s="204">
        <f>Income!C72</f>
        <v>2371.3955683925333</v>
      </c>
      <c r="D3" s="204">
        <f>Income!D72</f>
        <v>3300.5357221090021</v>
      </c>
      <c r="E3" s="204">
        <f>Income!E72</f>
        <v>3337.8721544275227</v>
      </c>
      <c r="F3" s="205">
        <f>IF(F$2&lt;=($B$2+$C$2+$D$2),IF(F$2&lt;=($B$2+$C$2),IF(F$2&lt;=$B$2,$B3,$C3),$D3),$E3)</f>
        <v>2141.4760993113323</v>
      </c>
      <c r="G3" s="205">
        <f t="shared" ref="G3:AW7" si="0">IF(G$2&lt;=($B$2+$C$2+$D$2),IF(G$2&lt;=($B$2+$C$2),IF(G$2&lt;=$B$2,$B3,$C3),$D3),$E3)</f>
        <v>2141.4760993113323</v>
      </c>
      <c r="H3" s="205">
        <f t="shared" si="0"/>
        <v>2141.4760993113323</v>
      </c>
      <c r="I3" s="205">
        <f t="shared" si="0"/>
        <v>2141.4760993113323</v>
      </c>
      <c r="J3" s="205">
        <f t="shared" si="0"/>
        <v>2141.4760993113323</v>
      </c>
      <c r="K3" s="205">
        <f t="shared" si="0"/>
        <v>2141.4760993113323</v>
      </c>
      <c r="L3" s="205">
        <f t="shared" si="0"/>
        <v>2141.4760993113323</v>
      </c>
      <c r="M3" s="205">
        <f t="shared" si="0"/>
        <v>2141.4760993113323</v>
      </c>
      <c r="N3" s="205">
        <f t="shared" si="0"/>
        <v>2141.4760993113323</v>
      </c>
      <c r="O3" s="205">
        <f t="shared" si="0"/>
        <v>2141.4760993113323</v>
      </c>
      <c r="P3" s="205">
        <f t="shared" si="0"/>
        <v>2141.4760993113323</v>
      </c>
      <c r="Q3" s="205">
        <f t="shared" si="0"/>
        <v>2141.4760993113323</v>
      </c>
      <c r="R3" s="205">
        <f t="shared" si="0"/>
        <v>2141.4760993113323</v>
      </c>
      <c r="S3" s="205">
        <f t="shared" si="0"/>
        <v>2141.4760993113323</v>
      </c>
      <c r="T3" s="205">
        <f t="shared" si="0"/>
        <v>2141.4760993113323</v>
      </c>
      <c r="U3" s="205">
        <f t="shared" si="0"/>
        <v>2141.4760993113323</v>
      </c>
      <c r="V3" s="205">
        <f t="shared" si="0"/>
        <v>2141.4760993113323</v>
      </c>
      <c r="W3" s="205">
        <f t="shared" si="0"/>
        <v>2141.4760993113323</v>
      </c>
      <c r="X3" s="205">
        <f t="shared" si="0"/>
        <v>2141.4760993113323</v>
      </c>
      <c r="Y3" s="205">
        <f t="shared" si="0"/>
        <v>2141.4760993113323</v>
      </c>
      <c r="Z3" s="205">
        <f t="shared" si="0"/>
        <v>2141.4760993113323</v>
      </c>
      <c r="AA3" s="205">
        <f t="shared" si="0"/>
        <v>2141.4760993113323</v>
      </c>
      <c r="AB3" s="205">
        <f t="shared" si="0"/>
        <v>2141.4760993113323</v>
      </c>
      <c r="AC3" s="205">
        <f t="shared" si="0"/>
        <v>2141.4760993113323</v>
      </c>
      <c r="AD3" s="205">
        <f t="shared" si="0"/>
        <v>2141.4760993113323</v>
      </c>
      <c r="AE3" s="205">
        <f t="shared" si="0"/>
        <v>2141.4760993113323</v>
      </c>
      <c r="AF3" s="205">
        <f t="shared" si="0"/>
        <v>2141.4760993113323</v>
      </c>
      <c r="AG3" s="205">
        <f t="shared" si="0"/>
        <v>2141.4760993113323</v>
      </c>
      <c r="AH3" s="205">
        <f t="shared" si="0"/>
        <v>2141.4760993113323</v>
      </c>
      <c r="AI3" s="205">
        <f t="shared" si="0"/>
        <v>2141.4760993113323</v>
      </c>
      <c r="AJ3" s="205">
        <f t="shared" si="0"/>
        <v>2141.4760993113323</v>
      </c>
      <c r="AK3" s="205">
        <f t="shared" si="0"/>
        <v>2141.4760993113323</v>
      </c>
      <c r="AL3" s="205">
        <f t="shared" si="0"/>
        <v>2141.4760993113323</v>
      </c>
      <c r="AM3" s="205">
        <f t="shared" si="0"/>
        <v>2141.4760993113323</v>
      </c>
      <c r="AN3" s="205">
        <f t="shared" si="0"/>
        <v>2141.4760993113323</v>
      </c>
      <c r="AO3" s="205">
        <f t="shared" si="0"/>
        <v>2141.4760993113323</v>
      </c>
      <c r="AP3" s="205">
        <f t="shared" si="0"/>
        <v>2141.4760993113323</v>
      </c>
      <c r="AQ3" s="205">
        <f t="shared" si="0"/>
        <v>2141.4760993113323</v>
      </c>
      <c r="AR3" s="205">
        <f t="shared" si="0"/>
        <v>2141.4760993113323</v>
      </c>
      <c r="AS3" s="205">
        <f t="shared" si="0"/>
        <v>2141.4760993113323</v>
      </c>
      <c r="AT3" s="205">
        <f t="shared" si="0"/>
        <v>2141.4760993113323</v>
      </c>
      <c r="AU3" s="205">
        <f t="shared" si="0"/>
        <v>2141.4760993113323</v>
      </c>
      <c r="AV3" s="205">
        <f t="shared" si="0"/>
        <v>2141.4760993113323</v>
      </c>
      <c r="AW3" s="205">
        <f t="shared" si="0"/>
        <v>2141.4760993113323</v>
      </c>
      <c r="AX3" s="205">
        <f t="shared" ref="AX3:BZ10" si="1">IF(AX$2&lt;=($B$2+$C$2+$D$2),IF(AX$2&lt;=($B$2+$C$2),IF(AX$2&lt;=$B$2,$B3,$C3),$D3),$E3)</f>
        <v>2141.4760993113323</v>
      </c>
      <c r="AY3" s="205">
        <f t="shared" si="1"/>
        <v>2141.4760993113323</v>
      </c>
      <c r="AZ3" s="205">
        <f t="shared" si="1"/>
        <v>2141.4760993113323</v>
      </c>
      <c r="BA3" s="205">
        <f t="shared" si="1"/>
        <v>2141.4760993113323</v>
      </c>
      <c r="BB3" s="205">
        <f t="shared" si="1"/>
        <v>2141.4760993113323</v>
      </c>
      <c r="BC3" s="205">
        <f t="shared" si="1"/>
        <v>2141.4760993113323</v>
      </c>
      <c r="BD3" s="205">
        <f t="shared" si="1"/>
        <v>2371.3955683925333</v>
      </c>
      <c r="BE3" s="205">
        <f t="shared" si="1"/>
        <v>2371.3955683925333</v>
      </c>
      <c r="BF3" s="205">
        <f t="shared" si="1"/>
        <v>2371.3955683925333</v>
      </c>
      <c r="BG3" s="205">
        <f t="shared" si="1"/>
        <v>2371.3955683925333</v>
      </c>
      <c r="BH3" s="205">
        <f t="shared" si="1"/>
        <v>2371.3955683925333</v>
      </c>
      <c r="BI3" s="205">
        <f t="shared" si="1"/>
        <v>2371.3955683925333</v>
      </c>
      <c r="BJ3" s="205">
        <f t="shared" si="1"/>
        <v>2371.3955683925333</v>
      </c>
      <c r="BK3" s="205">
        <f t="shared" si="1"/>
        <v>2371.3955683925333</v>
      </c>
      <c r="BL3" s="205">
        <f t="shared" si="1"/>
        <v>2371.3955683925333</v>
      </c>
      <c r="BM3" s="205">
        <f t="shared" si="1"/>
        <v>2371.3955683925333</v>
      </c>
      <c r="BN3" s="205">
        <f t="shared" si="1"/>
        <v>2371.3955683925333</v>
      </c>
      <c r="BO3" s="205">
        <f t="shared" si="1"/>
        <v>2371.3955683925333</v>
      </c>
      <c r="BP3" s="205">
        <f t="shared" si="1"/>
        <v>2371.3955683925333</v>
      </c>
      <c r="BQ3" s="205">
        <f t="shared" si="1"/>
        <v>2371.3955683925333</v>
      </c>
      <c r="BR3" s="205">
        <f t="shared" si="1"/>
        <v>2371.3955683925333</v>
      </c>
      <c r="BS3" s="205">
        <f t="shared" si="1"/>
        <v>2371.3955683925333</v>
      </c>
      <c r="BT3" s="205">
        <f t="shared" si="1"/>
        <v>2371.3955683925333</v>
      </c>
      <c r="BU3" s="205">
        <f t="shared" si="1"/>
        <v>2371.3955683925333</v>
      </c>
      <c r="BV3" s="205">
        <f t="shared" si="1"/>
        <v>2371.3955683925333</v>
      </c>
      <c r="BW3" s="205">
        <f t="shared" si="1"/>
        <v>2371.3955683925333</v>
      </c>
      <c r="BX3" s="205">
        <f t="shared" si="1"/>
        <v>2371.3955683925333</v>
      </c>
      <c r="BY3" s="205">
        <f t="shared" si="1"/>
        <v>2371.3955683925333</v>
      </c>
      <c r="BZ3" s="205">
        <f t="shared" si="1"/>
        <v>2371.3955683925333</v>
      </c>
      <c r="CA3" s="205">
        <f t="shared" ref="CA3:CR15" si="2">IF(CA$2&lt;=($B$2+$C$2+$D$2),IF(CA$2&lt;=($B$2+$C$2),IF(CA$2&lt;=$B$2,$B3,$C3),$D3),$E3)</f>
        <v>2371.3955683925333</v>
      </c>
      <c r="CB3" s="205">
        <f t="shared" si="2"/>
        <v>2371.3955683925333</v>
      </c>
      <c r="CC3" s="205">
        <f t="shared" si="2"/>
        <v>2371.3955683925333</v>
      </c>
      <c r="CD3" s="205">
        <f t="shared" si="2"/>
        <v>2371.3955683925333</v>
      </c>
      <c r="CE3" s="205">
        <f t="shared" si="2"/>
        <v>2371.3955683925333</v>
      </c>
      <c r="CF3" s="205">
        <f t="shared" si="2"/>
        <v>2371.3955683925333</v>
      </c>
      <c r="CG3" s="205">
        <f t="shared" si="2"/>
        <v>2371.3955683925333</v>
      </c>
      <c r="CH3" s="205">
        <f t="shared" si="2"/>
        <v>3300.5357221090021</v>
      </c>
      <c r="CI3" s="205">
        <f t="shared" si="2"/>
        <v>3300.5357221090021</v>
      </c>
      <c r="CJ3" s="205">
        <f t="shared" si="2"/>
        <v>3300.5357221090021</v>
      </c>
      <c r="CK3" s="205">
        <f t="shared" si="2"/>
        <v>3300.5357221090021</v>
      </c>
      <c r="CL3" s="205">
        <f t="shared" si="2"/>
        <v>3300.5357221090021</v>
      </c>
      <c r="CM3" s="205">
        <f t="shared" si="2"/>
        <v>3300.5357221090021</v>
      </c>
      <c r="CN3" s="205">
        <f t="shared" si="2"/>
        <v>3300.5357221090021</v>
      </c>
      <c r="CO3" s="205">
        <f t="shared" si="2"/>
        <v>3300.5357221090021</v>
      </c>
      <c r="CP3" s="205">
        <f t="shared" si="2"/>
        <v>3300.5357221090021</v>
      </c>
      <c r="CQ3" s="205">
        <f t="shared" si="2"/>
        <v>3300.5357221090021</v>
      </c>
      <c r="CR3" s="205">
        <f t="shared" si="2"/>
        <v>3300.5357221090021</v>
      </c>
      <c r="CS3" s="205">
        <f t="shared" ref="CS3:DA15" si="3">IF(CS$2&lt;=($B$2+$C$2+$D$2),IF(CS$2&lt;=($B$2+$C$2),IF(CS$2&lt;=$B$2,$B3,$C3),$D3),$E3)</f>
        <v>3300.5357221090021</v>
      </c>
      <c r="CT3" s="205">
        <f t="shared" si="3"/>
        <v>3300.5357221090021</v>
      </c>
      <c r="CU3" s="205">
        <f t="shared" si="3"/>
        <v>3300.5357221090021</v>
      </c>
      <c r="CV3" s="205">
        <f t="shared" si="3"/>
        <v>3300.5357221090021</v>
      </c>
      <c r="CW3" s="205">
        <f t="shared" si="3"/>
        <v>3337.8721544275227</v>
      </c>
      <c r="CX3" s="205">
        <f t="shared" si="3"/>
        <v>3337.8721544275227</v>
      </c>
      <c r="CY3" s="205">
        <f t="shared" si="3"/>
        <v>3337.8721544275227</v>
      </c>
      <c r="CZ3" s="205">
        <f t="shared" si="3"/>
        <v>3337.8721544275227</v>
      </c>
      <c r="DA3" s="205">
        <f t="shared" si="3"/>
        <v>3337.8721544275227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836</v>
      </c>
      <c r="D4" s="204">
        <f>Income!D73</f>
        <v>3621</v>
      </c>
      <c r="E4" s="204">
        <f>Income!E73</f>
        <v>5132.4444444444443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0</v>
      </c>
      <c r="BD4" s="205">
        <f t="shared" si="1"/>
        <v>836</v>
      </c>
      <c r="BE4" s="205">
        <f t="shared" si="1"/>
        <v>836</v>
      </c>
      <c r="BF4" s="205">
        <f t="shared" si="1"/>
        <v>836</v>
      </c>
      <c r="BG4" s="205">
        <f t="shared" si="1"/>
        <v>836</v>
      </c>
      <c r="BH4" s="205">
        <f t="shared" si="1"/>
        <v>836</v>
      </c>
      <c r="BI4" s="205">
        <f t="shared" si="1"/>
        <v>836</v>
      </c>
      <c r="BJ4" s="205">
        <f t="shared" si="1"/>
        <v>836</v>
      </c>
      <c r="BK4" s="205">
        <f t="shared" si="1"/>
        <v>836</v>
      </c>
      <c r="BL4" s="205">
        <f t="shared" si="1"/>
        <v>836</v>
      </c>
      <c r="BM4" s="205">
        <f t="shared" si="1"/>
        <v>836</v>
      </c>
      <c r="BN4" s="205">
        <f t="shared" si="1"/>
        <v>836</v>
      </c>
      <c r="BO4" s="205">
        <f t="shared" si="1"/>
        <v>836</v>
      </c>
      <c r="BP4" s="205">
        <f t="shared" si="1"/>
        <v>836</v>
      </c>
      <c r="BQ4" s="205">
        <f t="shared" si="1"/>
        <v>836</v>
      </c>
      <c r="BR4" s="205">
        <f t="shared" si="1"/>
        <v>836</v>
      </c>
      <c r="BS4" s="205">
        <f t="shared" si="1"/>
        <v>836</v>
      </c>
      <c r="BT4" s="205">
        <f t="shared" si="1"/>
        <v>836</v>
      </c>
      <c r="BU4" s="205">
        <f t="shared" si="1"/>
        <v>836</v>
      </c>
      <c r="BV4" s="205">
        <f t="shared" si="1"/>
        <v>836</v>
      </c>
      <c r="BW4" s="205">
        <f t="shared" si="1"/>
        <v>836</v>
      </c>
      <c r="BX4" s="205">
        <f t="shared" si="1"/>
        <v>836</v>
      </c>
      <c r="BY4" s="205">
        <f t="shared" si="1"/>
        <v>836</v>
      </c>
      <c r="BZ4" s="205">
        <f t="shared" si="1"/>
        <v>836</v>
      </c>
      <c r="CA4" s="205">
        <f t="shared" si="2"/>
        <v>836</v>
      </c>
      <c r="CB4" s="205">
        <f t="shared" si="2"/>
        <v>836</v>
      </c>
      <c r="CC4" s="205">
        <f t="shared" si="2"/>
        <v>836</v>
      </c>
      <c r="CD4" s="205">
        <f t="shared" si="2"/>
        <v>836</v>
      </c>
      <c r="CE4" s="205">
        <f t="shared" si="2"/>
        <v>836</v>
      </c>
      <c r="CF4" s="205">
        <f t="shared" si="2"/>
        <v>836</v>
      </c>
      <c r="CG4" s="205">
        <f t="shared" si="2"/>
        <v>836</v>
      </c>
      <c r="CH4" s="205">
        <f t="shared" si="2"/>
        <v>3621</v>
      </c>
      <c r="CI4" s="205">
        <f t="shared" si="2"/>
        <v>3621</v>
      </c>
      <c r="CJ4" s="205">
        <f t="shared" si="2"/>
        <v>3621</v>
      </c>
      <c r="CK4" s="205">
        <f t="shared" si="2"/>
        <v>3621</v>
      </c>
      <c r="CL4" s="205">
        <f t="shared" si="2"/>
        <v>3621</v>
      </c>
      <c r="CM4" s="205">
        <f t="shared" si="2"/>
        <v>3621</v>
      </c>
      <c r="CN4" s="205">
        <f t="shared" si="2"/>
        <v>3621</v>
      </c>
      <c r="CO4" s="205">
        <f t="shared" si="2"/>
        <v>3621</v>
      </c>
      <c r="CP4" s="205">
        <f t="shared" si="2"/>
        <v>3621</v>
      </c>
      <c r="CQ4" s="205">
        <f t="shared" si="2"/>
        <v>3621</v>
      </c>
      <c r="CR4" s="205">
        <f t="shared" si="2"/>
        <v>3621</v>
      </c>
      <c r="CS4" s="205">
        <f t="shared" si="3"/>
        <v>3621</v>
      </c>
      <c r="CT4" s="205">
        <f t="shared" si="3"/>
        <v>3621</v>
      </c>
      <c r="CU4" s="205">
        <f t="shared" si="3"/>
        <v>3621</v>
      </c>
      <c r="CV4" s="205">
        <f t="shared" si="3"/>
        <v>3621</v>
      </c>
      <c r="CW4" s="205">
        <f t="shared" si="3"/>
        <v>5132.4444444444443</v>
      </c>
      <c r="CX4" s="205">
        <f t="shared" si="3"/>
        <v>5132.4444444444443</v>
      </c>
      <c r="CY4" s="205">
        <f t="shared" si="3"/>
        <v>5132.4444444444443</v>
      </c>
      <c r="CZ4" s="205">
        <f t="shared" si="3"/>
        <v>5132.4444444444443</v>
      </c>
      <c r="DA4" s="205">
        <f t="shared" si="3"/>
        <v>5132.4444444444443</v>
      </c>
      <c r="DB4" s="205"/>
    </row>
    <row r="5" spans="1:106">
      <c r="A5" s="202" t="str">
        <f>Income!A74</f>
        <v>Animal products consumed</v>
      </c>
      <c r="B5" s="204">
        <f>Income!B74</f>
        <v>151.45508615079123</v>
      </c>
      <c r="C5" s="204">
        <f>Income!C74</f>
        <v>234.07023230600569</v>
      </c>
      <c r="D5" s="204">
        <f>Income!D74</f>
        <v>403.32969654166982</v>
      </c>
      <c r="E5" s="204">
        <f>Income!E74</f>
        <v>1050.5131066722433</v>
      </c>
      <c r="F5" s="205">
        <f t="shared" si="4"/>
        <v>151.45508615079123</v>
      </c>
      <c r="G5" s="205">
        <f t="shared" si="0"/>
        <v>151.45508615079123</v>
      </c>
      <c r="H5" s="205">
        <f t="shared" si="0"/>
        <v>151.45508615079123</v>
      </c>
      <c r="I5" s="205">
        <f t="shared" si="0"/>
        <v>151.45508615079123</v>
      </c>
      <c r="J5" s="205">
        <f t="shared" si="0"/>
        <v>151.45508615079123</v>
      </c>
      <c r="K5" s="205">
        <f t="shared" si="0"/>
        <v>151.45508615079123</v>
      </c>
      <c r="L5" s="205">
        <f t="shared" si="0"/>
        <v>151.45508615079123</v>
      </c>
      <c r="M5" s="205">
        <f t="shared" si="0"/>
        <v>151.45508615079123</v>
      </c>
      <c r="N5" s="205">
        <f t="shared" si="0"/>
        <v>151.45508615079123</v>
      </c>
      <c r="O5" s="205">
        <f t="shared" si="0"/>
        <v>151.45508615079123</v>
      </c>
      <c r="P5" s="205">
        <f t="shared" si="0"/>
        <v>151.45508615079123</v>
      </c>
      <c r="Q5" s="205">
        <f t="shared" si="0"/>
        <v>151.45508615079123</v>
      </c>
      <c r="R5" s="205">
        <f t="shared" si="0"/>
        <v>151.45508615079123</v>
      </c>
      <c r="S5" s="205">
        <f t="shared" si="0"/>
        <v>151.45508615079123</v>
      </c>
      <c r="T5" s="205">
        <f t="shared" si="0"/>
        <v>151.45508615079123</v>
      </c>
      <c r="U5" s="205">
        <f t="shared" si="0"/>
        <v>151.45508615079123</v>
      </c>
      <c r="V5" s="205">
        <f t="shared" si="0"/>
        <v>151.45508615079123</v>
      </c>
      <c r="W5" s="205">
        <f t="shared" si="0"/>
        <v>151.45508615079123</v>
      </c>
      <c r="X5" s="205">
        <f t="shared" si="0"/>
        <v>151.45508615079123</v>
      </c>
      <c r="Y5" s="205">
        <f t="shared" si="0"/>
        <v>151.45508615079123</v>
      </c>
      <c r="Z5" s="205">
        <f t="shared" si="0"/>
        <v>151.45508615079123</v>
      </c>
      <c r="AA5" s="205">
        <f t="shared" si="0"/>
        <v>151.45508615079123</v>
      </c>
      <c r="AB5" s="205">
        <f t="shared" si="0"/>
        <v>151.45508615079123</v>
      </c>
      <c r="AC5" s="205">
        <f t="shared" si="0"/>
        <v>151.45508615079123</v>
      </c>
      <c r="AD5" s="205">
        <f t="shared" si="0"/>
        <v>151.45508615079123</v>
      </c>
      <c r="AE5" s="205">
        <f t="shared" si="0"/>
        <v>151.45508615079123</v>
      </c>
      <c r="AF5" s="205">
        <f t="shared" si="0"/>
        <v>151.45508615079123</v>
      </c>
      <c r="AG5" s="205">
        <f t="shared" si="0"/>
        <v>151.45508615079123</v>
      </c>
      <c r="AH5" s="205">
        <f t="shared" si="0"/>
        <v>151.45508615079123</v>
      </c>
      <c r="AI5" s="205">
        <f t="shared" si="0"/>
        <v>151.45508615079123</v>
      </c>
      <c r="AJ5" s="205">
        <f t="shared" si="0"/>
        <v>151.45508615079123</v>
      </c>
      <c r="AK5" s="205">
        <f t="shared" si="0"/>
        <v>151.45508615079123</v>
      </c>
      <c r="AL5" s="205">
        <f t="shared" si="0"/>
        <v>151.45508615079123</v>
      </c>
      <c r="AM5" s="205">
        <f t="shared" si="0"/>
        <v>151.45508615079123</v>
      </c>
      <c r="AN5" s="205">
        <f t="shared" si="0"/>
        <v>151.45508615079123</v>
      </c>
      <c r="AO5" s="205">
        <f t="shared" si="0"/>
        <v>151.45508615079123</v>
      </c>
      <c r="AP5" s="205">
        <f t="shared" si="0"/>
        <v>151.45508615079123</v>
      </c>
      <c r="AQ5" s="205">
        <f t="shared" si="0"/>
        <v>151.45508615079123</v>
      </c>
      <c r="AR5" s="205">
        <f t="shared" si="0"/>
        <v>151.45508615079123</v>
      </c>
      <c r="AS5" s="205">
        <f t="shared" si="0"/>
        <v>151.45508615079123</v>
      </c>
      <c r="AT5" s="205">
        <f t="shared" si="0"/>
        <v>151.45508615079123</v>
      </c>
      <c r="AU5" s="205">
        <f t="shared" si="0"/>
        <v>151.45508615079123</v>
      </c>
      <c r="AV5" s="205">
        <f t="shared" si="0"/>
        <v>151.45508615079123</v>
      </c>
      <c r="AW5" s="205">
        <f t="shared" si="0"/>
        <v>151.45508615079123</v>
      </c>
      <c r="AX5" s="205">
        <f t="shared" si="1"/>
        <v>151.45508615079123</v>
      </c>
      <c r="AY5" s="205">
        <f t="shared" si="1"/>
        <v>151.45508615079123</v>
      </c>
      <c r="AZ5" s="205">
        <f t="shared" si="1"/>
        <v>151.45508615079123</v>
      </c>
      <c r="BA5" s="205">
        <f t="shared" si="1"/>
        <v>151.45508615079123</v>
      </c>
      <c r="BB5" s="205">
        <f t="shared" si="1"/>
        <v>151.45508615079123</v>
      </c>
      <c r="BC5" s="205">
        <f t="shared" si="1"/>
        <v>151.45508615079123</v>
      </c>
      <c r="BD5" s="205">
        <f t="shared" si="1"/>
        <v>234.07023230600569</v>
      </c>
      <c r="BE5" s="205">
        <f t="shared" si="1"/>
        <v>234.07023230600569</v>
      </c>
      <c r="BF5" s="205">
        <f t="shared" si="1"/>
        <v>234.07023230600569</v>
      </c>
      <c r="BG5" s="205">
        <f t="shared" si="1"/>
        <v>234.07023230600569</v>
      </c>
      <c r="BH5" s="205">
        <f t="shared" si="1"/>
        <v>234.07023230600569</v>
      </c>
      <c r="BI5" s="205">
        <f t="shared" si="1"/>
        <v>234.07023230600569</v>
      </c>
      <c r="BJ5" s="205">
        <f t="shared" si="1"/>
        <v>234.07023230600569</v>
      </c>
      <c r="BK5" s="205">
        <f t="shared" si="1"/>
        <v>234.07023230600569</v>
      </c>
      <c r="BL5" s="205">
        <f t="shared" si="1"/>
        <v>234.07023230600569</v>
      </c>
      <c r="BM5" s="205">
        <f t="shared" si="1"/>
        <v>234.07023230600569</v>
      </c>
      <c r="BN5" s="205">
        <f t="shared" si="1"/>
        <v>234.07023230600569</v>
      </c>
      <c r="BO5" s="205">
        <f t="shared" si="1"/>
        <v>234.07023230600569</v>
      </c>
      <c r="BP5" s="205">
        <f t="shared" si="1"/>
        <v>234.07023230600569</v>
      </c>
      <c r="BQ5" s="205">
        <f t="shared" si="1"/>
        <v>234.07023230600569</v>
      </c>
      <c r="BR5" s="205">
        <f t="shared" si="1"/>
        <v>234.07023230600569</v>
      </c>
      <c r="BS5" s="205">
        <f t="shared" si="1"/>
        <v>234.07023230600569</v>
      </c>
      <c r="BT5" s="205">
        <f t="shared" si="1"/>
        <v>234.07023230600569</v>
      </c>
      <c r="BU5" s="205">
        <f t="shared" si="1"/>
        <v>234.07023230600569</v>
      </c>
      <c r="BV5" s="205">
        <f t="shared" si="1"/>
        <v>234.07023230600569</v>
      </c>
      <c r="BW5" s="205">
        <f t="shared" si="1"/>
        <v>234.07023230600569</v>
      </c>
      <c r="BX5" s="205">
        <f t="shared" si="1"/>
        <v>234.07023230600569</v>
      </c>
      <c r="BY5" s="205">
        <f t="shared" si="1"/>
        <v>234.07023230600569</v>
      </c>
      <c r="BZ5" s="205">
        <f t="shared" si="1"/>
        <v>234.07023230600569</v>
      </c>
      <c r="CA5" s="205">
        <f t="shared" si="2"/>
        <v>234.07023230600569</v>
      </c>
      <c r="CB5" s="205">
        <f t="shared" si="2"/>
        <v>234.07023230600569</v>
      </c>
      <c r="CC5" s="205">
        <f t="shared" si="2"/>
        <v>234.07023230600569</v>
      </c>
      <c r="CD5" s="205">
        <f t="shared" si="2"/>
        <v>234.07023230600569</v>
      </c>
      <c r="CE5" s="205">
        <f t="shared" si="2"/>
        <v>234.07023230600569</v>
      </c>
      <c r="CF5" s="205">
        <f t="shared" si="2"/>
        <v>234.07023230600569</v>
      </c>
      <c r="CG5" s="205">
        <f t="shared" si="2"/>
        <v>234.07023230600569</v>
      </c>
      <c r="CH5" s="205">
        <f t="shared" si="2"/>
        <v>403.32969654166982</v>
      </c>
      <c r="CI5" s="205">
        <f t="shared" si="2"/>
        <v>403.32969654166982</v>
      </c>
      <c r="CJ5" s="205">
        <f t="shared" si="2"/>
        <v>403.32969654166982</v>
      </c>
      <c r="CK5" s="205">
        <f t="shared" si="2"/>
        <v>403.32969654166982</v>
      </c>
      <c r="CL5" s="205">
        <f t="shared" si="2"/>
        <v>403.32969654166982</v>
      </c>
      <c r="CM5" s="205">
        <f t="shared" si="2"/>
        <v>403.32969654166982</v>
      </c>
      <c r="CN5" s="205">
        <f t="shared" si="2"/>
        <v>403.32969654166982</v>
      </c>
      <c r="CO5" s="205">
        <f t="shared" si="2"/>
        <v>403.32969654166982</v>
      </c>
      <c r="CP5" s="205">
        <f t="shared" si="2"/>
        <v>403.32969654166982</v>
      </c>
      <c r="CQ5" s="205">
        <f t="shared" si="2"/>
        <v>403.32969654166982</v>
      </c>
      <c r="CR5" s="205">
        <f t="shared" si="2"/>
        <v>403.32969654166982</v>
      </c>
      <c r="CS5" s="205">
        <f t="shared" si="3"/>
        <v>403.32969654166982</v>
      </c>
      <c r="CT5" s="205">
        <f t="shared" si="3"/>
        <v>403.32969654166982</v>
      </c>
      <c r="CU5" s="205">
        <f t="shared" si="3"/>
        <v>403.32969654166982</v>
      </c>
      <c r="CV5" s="205">
        <f t="shared" si="3"/>
        <v>403.32969654166982</v>
      </c>
      <c r="CW5" s="205">
        <f t="shared" si="3"/>
        <v>1050.5131066722433</v>
      </c>
      <c r="CX5" s="205">
        <f t="shared" si="3"/>
        <v>1050.5131066722433</v>
      </c>
      <c r="CY5" s="205">
        <f t="shared" si="3"/>
        <v>1050.5131066722433</v>
      </c>
      <c r="CZ5" s="205">
        <f t="shared" si="3"/>
        <v>1050.5131066722433</v>
      </c>
      <c r="DA5" s="205">
        <f t="shared" si="3"/>
        <v>1050.5131066722433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500.00000000000006</v>
      </c>
      <c r="D7" s="204">
        <f>Income!D76</f>
        <v>3500</v>
      </c>
      <c r="E7" s="204">
        <f>Income!E76</f>
        <v>9822.2222222222226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0</v>
      </c>
      <c r="AQ7" s="205">
        <f t="shared" si="0"/>
        <v>0</v>
      </c>
      <c r="AR7" s="205">
        <f t="shared" si="0"/>
        <v>0</v>
      </c>
      <c r="AS7" s="205">
        <f t="shared" si="0"/>
        <v>0</v>
      </c>
      <c r="AT7" s="205">
        <f t="shared" si="0"/>
        <v>0</v>
      </c>
      <c r="AU7" s="205">
        <f t="shared" ref="AU7:BJ8" si="5">IF(AU$2&lt;=($B$2+$C$2+$D$2),IF(AU$2&lt;=($B$2+$C$2),IF(AU$2&lt;=$B$2,$B7,$C7),$D7),$E7)</f>
        <v>0</v>
      </c>
      <c r="AV7" s="205">
        <f t="shared" si="5"/>
        <v>0</v>
      </c>
      <c r="AW7" s="205">
        <f t="shared" si="5"/>
        <v>0</v>
      </c>
      <c r="AX7" s="205">
        <f t="shared" si="5"/>
        <v>0</v>
      </c>
      <c r="AY7" s="205">
        <f t="shared" si="5"/>
        <v>0</v>
      </c>
      <c r="AZ7" s="205">
        <f t="shared" si="5"/>
        <v>0</v>
      </c>
      <c r="BA7" s="205">
        <f t="shared" si="5"/>
        <v>0</v>
      </c>
      <c r="BB7" s="205">
        <f t="shared" si="5"/>
        <v>0</v>
      </c>
      <c r="BC7" s="205">
        <f t="shared" si="5"/>
        <v>0</v>
      </c>
      <c r="BD7" s="205">
        <f t="shared" si="5"/>
        <v>500.00000000000006</v>
      </c>
      <c r="BE7" s="205">
        <f t="shared" si="5"/>
        <v>500.00000000000006</v>
      </c>
      <c r="BF7" s="205">
        <f t="shared" si="5"/>
        <v>500.00000000000006</v>
      </c>
      <c r="BG7" s="205">
        <f t="shared" si="5"/>
        <v>500.00000000000006</v>
      </c>
      <c r="BH7" s="205">
        <f t="shared" si="5"/>
        <v>500.00000000000006</v>
      </c>
      <c r="BI7" s="205">
        <f t="shared" si="5"/>
        <v>500.00000000000006</v>
      </c>
      <c r="BJ7" s="205">
        <f t="shared" si="5"/>
        <v>500.00000000000006</v>
      </c>
      <c r="BK7" s="205">
        <f t="shared" si="1"/>
        <v>500.00000000000006</v>
      </c>
      <c r="BL7" s="205">
        <f t="shared" si="1"/>
        <v>500.00000000000006</v>
      </c>
      <c r="BM7" s="205">
        <f t="shared" si="1"/>
        <v>500.00000000000006</v>
      </c>
      <c r="BN7" s="205">
        <f t="shared" si="1"/>
        <v>500.00000000000006</v>
      </c>
      <c r="BO7" s="205">
        <f t="shared" si="1"/>
        <v>500.00000000000006</v>
      </c>
      <c r="BP7" s="205">
        <f t="shared" si="1"/>
        <v>500.00000000000006</v>
      </c>
      <c r="BQ7" s="205">
        <f t="shared" si="1"/>
        <v>500.00000000000006</v>
      </c>
      <c r="BR7" s="205">
        <f t="shared" si="1"/>
        <v>500.00000000000006</v>
      </c>
      <c r="BS7" s="205">
        <f t="shared" si="1"/>
        <v>500.00000000000006</v>
      </c>
      <c r="BT7" s="205">
        <f t="shared" si="1"/>
        <v>500.00000000000006</v>
      </c>
      <c r="BU7" s="205">
        <f t="shared" si="1"/>
        <v>500.00000000000006</v>
      </c>
      <c r="BV7" s="205">
        <f t="shared" si="1"/>
        <v>500.00000000000006</v>
      </c>
      <c r="BW7" s="205">
        <f t="shared" si="1"/>
        <v>500.00000000000006</v>
      </c>
      <c r="BX7" s="205">
        <f t="shared" si="1"/>
        <v>500.00000000000006</v>
      </c>
      <c r="BY7" s="205">
        <f t="shared" si="1"/>
        <v>500.00000000000006</v>
      </c>
      <c r="BZ7" s="205">
        <f t="shared" si="1"/>
        <v>500.00000000000006</v>
      </c>
      <c r="CA7" s="205">
        <f t="shared" si="2"/>
        <v>500.00000000000006</v>
      </c>
      <c r="CB7" s="205">
        <f t="shared" si="2"/>
        <v>500.00000000000006</v>
      </c>
      <c r="CC7" s="205">
        <f t="shared" si="2"/>
        <v>500.00000000000006</v>
      </c>
      <c r="CD7" s="205">
        <f t="shared" si="2"/>
        <v>500.00000000000006</v>
      </c>
      <c r="CE7" s="205">
        <f t="shared" si="2"/>
        <v>500.00000000000006</v>
      </c>
      <c r="CF7" s="205">
        <f t="shared" si="2"/>
        <v>500.00000000000006</v>
      </c>
      <c r="CG7" s="205">
        <f t="shared" si="2"/>
        <v>500.00000000000006</v>
      </c>
      <c r="CH7" s="205">
        <f t="shared" si="2"/>
        <v>3500</v>
      </c>
      <c r="CI7" s="205">
        <f t="shared" si="2"/>
        <v>3500</v>
      </c>
      <c r="CJ7" s="205">
        <f t="shared" si="2"/>
        <v>3500</v>
      </c>
      <c r="CK7" s="205">
        <f t="shared" si="2"/>
        <v>3500</v>
      </c>
      <c r="CL7" s="205">
        <f t="shared" si="2"/>
        <v>3500</v>
      </c>
      <c r="CM7" s="205">
        <f t="shared" si="2"/>
        <v>3500</v>
      </c>
      <c r="CN7" s="205">
        <f t="shared" si="2"/>
        <v>3500</v>
      </c>
      <c r="CO7" s="205">
        <f t="shared" si="2"/>
        <v>3500</v>
      </c>
      <c r="CP7" s="205">
        <f t="shared" si="2"/>
        <v>3500</v>
      </c>
      <c r="CQ7" s="205">
        <f t="shared" si="2"/>
        <v>3500</v>
      </c>
      <c r="CR7" s="205">
        <f t="shared" si="2"/>
        <v>3500</v>
      </c>
      <c r="CS7" s="205">
        <f t="shared" si="3"/>
        <v>3500</v>
      </c>
      <c r="CT7" s="205">
        <f t="shared" si="3"/>
        <v>3500</v>
      </c>
      <c r="CU7" s="205">
        <f t="shared" si="3"/>
        <v>3500</v>
      </c>
      <c r="CV7" s="205">
        <f t="shared" si="3"/>
        <v>3500</v>
      </c>
      <c r="CW7" s="205">
        <f t="shared" si="3"/>
        <v>9822.2222222222226</v>
      </c>
      <c r="CX7" s="205">
        <f t="shared" si="3"/>
        <v>9822.2222222222226</v>
      </c>
      <c r="CY7" s="205">
        <f t="shared" si="3"/>
        <v>9822.2222222222226</v>
      </c>
      <c r="CZ7" s="205">
        <f t="shared" si="3"/>
        <v>9822.2222222222226</v>
      </c>
      <c r="DA7" s="205">
        <f t="shared" si="3"/>
        <v>9822.2222222222226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79.386569840387608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79.386569840387608</v>
      </c>
      <c r="CX8" s="205">
        <f t="shared" si="3"/>
        <v>79.386569840387608</v>
      </c>
      <c r="CY8" s="205">
        <f t="shared" si="3"/>
        <v>79.386569840387608</v>
      </c>
      <c r="CZ8" s="205">
        <f t="shared" si="3"/>
        <v>79.386569840387608</v>
      </c>
      <c r="DA8" s="205">
        <f t="shared" si="3"/>
        <v>79.386569840387608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1622.4143646408841</v>
      </c>
      <c r="D9" s="204">
        <f>Income!D78</f>
        <v>752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1622.4143646408841</v>
      </c>
      <c r="BE9" s="205">
        <f t="shared" si="1"/>
        <v>1622.4143646408841</v>
      </c>
      <c r="BF9" s="205">
        <f t="shared" si="1"/>
        <v>1622.4143646408841</v>
      </c>
      <c r="BG9" s="205">
        <f t="shared" si="1"/>
        <v>1622.4143646408841</v>
      </c>
      <c r="BH9" s="205">
        <f t="shared" si="1"/>
        <v>1622.4143646408841</v>
      </c>
      <c r="BI9" s="205">
        <f t="shared" si="1"/>
        <v>1622.4143646408841</v>
      </c>
      <c r="BJ9" s="205">
        <f t="shared" si="1"/>
        <v>1622.4143646408841</v>
      </c>
      <c r="BK9" s="205">
        <f t="shared" si="1"/>
        <v>1622.4143646408841</v>
      </c>
      <c r="BL9" s="205">
        <f t="shared" si="1"/>
        <v>1622.4143646408841</v>
      </c>
      <c r="BM9" s="205">
        <f t="shared" si="1"/>
        <v>1622.4143646408841</v>
      </c>
      <c r="BN9" s="205">
        <f t="shared" si="1"/>
        <v>1622.4143646408841</v>
      </c>
      <c r="BO9" s="205">
        <f t="shared" si="1"/>
        <v>1622.4143646408841</v>
      </c>
      <c r="BP9" s="205">
        <f t="shared" si="1"/>
        <v>1622.4143646408841</v>
      </c>
      <c r="BQ9" s="205">
        <f t="shared" si="1"/>
        <v>1622.4143646408841</v>
      </c>
      <c r="BR9" s="205">
        <f t="shared" si="1"/>
        <v>1622.4143646408841</v>
      </c>
      <c r="BS9" s="205">
        <f t="shared" si="1"/>
        <v>1622.4143646408841</v>
      </c>
      <c r="BT9" s="205">
        <f t="shared" si="1"/>
        <v>1622.4143646408841</v>
      </c>
      <c r="BU9" s="205">
        <f t="shared" si="1"/>
        <v>1622.4143646408841</v>
      </c>
      <c r="BV9" s="205">
        <f t="shared" si="1"/>
        <v>1622.4143646408841</v>
      </c>
      <c r="BW9" s="205">
        <f t="shared" si="1"/>
        <v>1622.4143646408841</v>
      </c>
      <c r="BX9" s="205">
        <f t="shared" si="1"/>
        <v>1622.4143646408841</v>
      </c>
      <c r="BY9" s="205">
        <f t="shared" si="1"/>
        <v>1622.4143646408841</v>
      </c>
      <c r="BZ9" s="205">
        <f t="shared" si="1"/>
        <v>1622.4143646408841</v>
      </c>
      <c r="CA9" s="205">
        <f t="shared" si="2"/>
        <v>1622.4143646408841</v>
      </c>
      <c r="CB9" s="205">
        <f t="shared" si="2"/>
        <v>1622.4143646408841</v>
      </c>
      <c r="CC9" s="205">
        <f t="shared" si="2"/>
        <v>1622.4143646408841</v>
      </c>
      <c r="CD9" s="205">
        <f t="shared" si="2"/>
        <v>1622.4143646408841</v>
      </c>
      <c r="CE9" s="205">
        <f t="shared" si="2"/>
        <v>1622.4143646408841</v>
      </c>
      <c r="CF9" s="205">
        <f t="shared" si="2"/>
        <v>1622.4143646408841</v>
      </c>
      <c r="CG9" s="205">
        <f t="shared" si="2"/>
        <v>1622.4143646408841</v>
      </c>
      <c r="CH9" s="205">
        <f t="shared" si="2"/>
        <v>752</v>
      </c>
      <c r="CI9" s="205">
        <f t="shared" si="2"/>
        <v>752</v>
      </c>
      <c r="CJ9" s="205">
        <f t="shared" si="2"/>
        <v>752</v>
      </c>
      <c r="CK9" s="205">
        <f t="shared" si="2"/>
        <v>752</v>
      </c>
      <c r="CL9" s="205">
        <f t="shared" si="2"/>
        <v>752</v>
      </c>
      <c r="CM9" s="205">
        <f t="shared" si="2"/>
        <v>752</v>
      </c>
      <c r="CN9" s="205">
        <f t="shared" si="2"/>
        <v>752</v>
      </c>
      <c r="CO9" s="205">
        <f t="shared" si="2"/>
        <v>752</v>
      </c>
      <c r="CP9" s="205">
        <f t="shared" si="2"/>
        <v>752</v>
      </c>
      <c r="CQ9" s="205">
        <f t="shared" si="2"/>
        <v>752</v>
      </c>
      <c r="CR9" s="205">
        <f t="shared" si="2"/>
        <v>752</v>
      </c>
      <c r="CS9" s="205">
        <f t="shared" si="3"/>
        <v>752</v>
      </c>
      <c r="CT9" s="205">
        <f t="shared" si="3"/>
        <v>752</v>
      </c>
      <c r="CU9" s="205">
        <f t="shared" si="3"/>
        <v>752</v>
      </c>
      <c r="CV9" s="205">
        <f t="shared" si="3"/>
        <v>752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30897.777777777777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30897.777777777777</v>
      </c>
      <c r="CX10" s="205">
        <f t="shared" si="3"/>
        <v>30897.777777777777</v>
      </c>
      <c r="CY10" s="205">
        <f t="shared" si="3"/>
        <v>30897.777777777777</v>
      </c>
      <c r="CZ10" s="205">
        <f t="shared" si="3"/>
        <v>30897.777777777777</v>
      </c>
      <c r="DA10" s="205">
        <f t="shared" si="3"/>
        <v>30897.777777777777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429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429</v>
      </c>
      <c r="CI11" s="205">
        <f t="shared" si="2"/>
        <v>429</v>
      </c>
      <c r="CJ11" s="205">
        <f t="shared" si="2"/>
        <v>429</v>
      </c>
      <c r="CK11" s="205">
        <f t="shared" si="2"/>
        <v>429</v>
      </c>
      <c r="CL11" s="205">
        <f t="shared" si="2"/>
        <v>429</v>
      </c>
      <c r="CM11" s="205">
        <f t="shared" si="2"/>
        <v>429</v>
      </c>
      <c r="CN11" s="205">
        <f t="shared" si="2"/>
        <v>429</v>
      </c>
      <c r="CO11" s="205">
        <f t="shared" si="2"/>
        <v>429</v>
      </c>
      <c r="CP11" s="205">
        <f t="shared" si="2"/>
        <v>429</v>
      </c>
      <c r="CQ11" s="205">
        <f t="shared" si="2"/>
        <v>429</v>
      </c>
      <c r="CR11" s="205">
        <f t="shared" si="2"/>
        <v>429</v>
      </c>
      <c r="CS11" s="205">
        <f t="shared" si="3"/>
        <v>429</v>
      </c>
      <c r="CT11" s="205">
        <f t="shared" si="3"/>
        <v>429</v>
      </c>
      <c r="CU11" s="205">
        <f t="shared" si="3"/>
        <v>429</v>
      </c>
      <c r="CV11" s="205">
        <f t="shared" si="3"/>
        <v>429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2160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2160</v>
      </c>
      <c r="CI12" s="205">
        <f t="shared" si="2"/>
        <v>2160</v>
      </c>
      <c r="CJ12" s="205">
        <f t="shared" si="2"/>
        <v>2160</v>
      </c>
      <c r="CK12" s="205">
        <f t="shared" si="2"/>
        <v>2160</v>
      </c>
      <c r="CL12" s="205">
        <f t="shared" si="2"/>
        <v>2160</v>
      </c>
      <c r="CM12" s="205">
        <f t="shared" si="2"/>
        <v>2160</v>
      </c>
      <c r="CN12" s="205">
        <f t="shared" si="2"/>
        <v>2160</v>
      </c>
      <c r="CO12" s="205">
        <f t="shared" si="2"/>
        <v>2160</v>
      </c>
      <c r="CP12" s="205">
        <f t="shared" si="2"/>
        <v>2160</v>
      </c>
      <c r="CQ12" s="205">
        <f t="shared" si="2"/>
        <v>2160</v>
      </c>
      <c r="CR12" s="205">
        <f t="shared" si="2"/>
        <v>2160</v>
      </c>
      <c r="CS12" s="205">
        <f t="shared" si="3"/>
        <v>2160</v>
      </c>
      <c r="CT12" s="205">
        <f t="shared" si="3"/>
        <v>2160</v>
      </c>
      <c r="CU12" s="205">
        <f t="shared" si="3"/>
        <v>2160</v>
      </c>
      <c r="CV12" s="205">
        <f t="shared" si="3"/>
        <v>2160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807.33808994213837</v>
      </c>
      <c r="C13" s="204">
        <f>Income!C83</f>
        <v>807.33808994213837</v>
      </c>
      <c r="D13" s="204">
        <f>Income!D83</f>
        <v>807.33808994213837</v>
      </c>
      <c r="E13" s="204">
        <f>Income!E83</f>
        <v>717.63385772634524</v>
      </c>
      <c r="F13" s="205">
        <f t="shared" si="4"/>
        <v>807.33808994213837</v>
      </c>
      <c r="G13" s="205">
        <f t="shared" si="4"/>
        <v>807.33808994213837</v>
      </c>
      <c r="H13" s="205">
        <f t="shared" si="4"/>
        <v>807.33808994213837</v>
      </c>
      <c r="I13" s="205">
        <f t="shared" si="4"/>
        <v>807.33808994213837</v>
      </c>
      <c r="J13" s="205">
        <f t="shared" si="4"/>
        <v>807.33808994213837</v>
      </c>
      <c r="K13" s="205">
        <f t="shared" si="4"/>
        <v>807.33808994213837</v>
      </c>
      <c r="L13" s="205">
        <f t="shared" si="4"/>
        <v>807.33808994213837</v>
      </c>
      <c r="M13" s="205">
        <f t="shared" si="4"/>
        <v>807.33808994213837</v>
      </c>
      <c r="N13" s="205">
        <f t="shared" si="4"/>
        <v>807.33808994213837</v>
      </c>
      <c r="O13" s="205">
        <f t="shared" si="4"/>
        <v>807.33808994213837</v>
      </c>
      <c r="P13" s="205">
        <f t="shared" si="4"/>
        <v>807.33808994213837</v>
      </c>
      <c r="Q13" s="205">
        <f t="shared" si="4"/>
        <v>807.33808994213837</v>
      </c>
      <c r="R13" s="205">
        <f t="shared" si="4"/>
        <v>807.33808994213837</v>
      </c>
      <c r="S13" s="205">
        <f t="shared" si="4"/>
        <v>807.33808994213837</v>
      </c>
      <c r="T13" s="205">
        <f t="shared" si="4"/>
        <v>807.33808994213837</v>
      </c>
      <c r="U13" s="205">
        <f t="shared" si="4"/>
        <v>807.33808994213837</v>
      </c>
      <c r="V13" s="205">
        <f t="shared" si="6"/>
        <v>807.33808994213837</v>
      </c>
      <c r="W13" s="205">
        <f t="shared" si="6"/>
        <v>807.33808994213837</v>
      </c>
      <c r="X13" s="205">
        <f t="shared" si="6"/>
        <v>807.33808994213837</v>
      </c>
      <c r="Y13" s="205">
        <f t="shared" si="6"/>
        <v>807.33808994213837</v>
      </c>
      <c r="Z13" s="205">
        <f t="shared" si="6"/>
        <v>807.33808994213837</v>
      </c>
      <c r="AA13" s="205">
        <f t="shared" si="6"/>
        <v>807.33808994213837</v>
      </c>
      <c r="AB13" s="205">
        <f t="shared" si="6"/>
        <v>807.33808994213837</v>
      </c>
      <c r="AC13" s="205">
        <f t="shared" si="6"/>
        <v>807.33808994213837</v>
      </c>
      <c r="AD13" s="205">
        <f t="shared" si="6"/>
        <v>807.33808994213837</v>
      </c>
      <c r="AE13" s="205">
        <f t="shared" si="6"/>
        <v>807.33808994213837</v>
      </c>
      <c r="AF13" s="205">
        <f t="shared" si="6"/>
        <v>807.33808994213837</v>
      </c>
      <c r="AG13" s="205">
        <f t="shared" si="6"/>
        <v>807.33808994213837</v>
      </c>
      <c r="AH13" s="205">
        <f t="shared" si="6"/>
        <v>807.33808994213837</v>
      </c>
      <c r="AI13" s="205">
        <f t="shared" si="6"/>
        <v>807.33808994213837</v>
      </c>
      <c r="AJ13" s="205">
        <f t="shared" si="6"/>
        <v>807.33808994213837</v>
      </c>
      <c r="AK13" s="205">
        <f t="shared" si="6"/>
        <v>807.33808994213837</v>
      </c>
      <c r="AL13" s="205">
        <f t="shared" si="7"/>
        <v>807.33808994213837</v>
      </c>
      <c r="AM13" s="205">
        <f t="shared" si="7"/>
        <v>807.33808994213837</v>
      </c>
      <c r="AN13" s="205">
        <f t="shared" si="7"/>
        <v>807.33808994213837</v>
      </c>
      <c r="AO13" s="205">
        <f t="shared" si="7"/>
        <v>807.33808994213837</v>
      </c>
      <c r="AP13" s="205">
        <f t="shared" si="7"/>
        <v>807.33808994213837</v>
      </c>
      <c r="AQ13" s="205">
        <f t="shared" si="7"/>
        <v>807.33808994213837</v>
      </c>
      <c r="AR13" s="205">
        <f t="shared" si="7"/>
        <v>807.33808994213837</v>
      </c>
      <c r="AS13" s="205">
        <f t="shared" si="7"/>
        <v>807.33808994213837</v>
      </c>
      <c r="AT13" s="205">
        <f t="shared" si="7"/>
        <v>807.33808994213837</v>
      </c>
      <c r="AU13" s="205">
        <f t="shared" si="7"/>
        <v>807.33808994213837</v>
      </c>
      <c r="AV13" s="205">
        <f t="shared" si="7"/>
        <v>807.33808994213837</v>
      </c>
      <c r="AW13" s="205">
        <f t="shared" si="7"/>
        <v>807.33808994213837</v>
      </c>
      <c r="AX13" s="205">
        <f t="shared" si="8"/>
        <v>807.33808994213837</v>
      </c>
      <c r="AY13" s="205">
        <f t="shared" si="8"/>
        <v>807.33808994213837</v>
      </c>
      <c r="AZ13" s="205">
        <f t="shared" si="8"/>
        <v>807.33808994213837</v>
      </c>
      <c r="BA13" s="205">
        <f t="shared" si="8"/>
        <v>807.33808994213837</v>
      </c>
      <c r="BB13" s="205">
        <f t="shared" si="8"/>
        <v>807.33808994213837</v>
      </c>
      <c r="BC13" s="205">
        <f t="shared" si="8"/>
        <v>807.33808994213837</v>
      </c>
      <c r="BD13" s="205">
        <f t="shared" si="8"/>
        <v>807.33808994213837</v>
      </c>
      <c r="BE13" s="205">
        <f t="shared" si="8"/>
        <v>807.33808994213837</v>
      </c>
      <c r="BF13" s="205">
        <f t="shared" si="8"/>
        <v>807.33808994213837</v>
      </c>
      <c r="BG13" s="205">
        <f t="shared" si="8"/>
        <v>807.33808994213837</v>
      </c>
      <c r="BH13" s="205">
        <f t="shared" si="8"/>
        <v>807.33808994213837</v>
      </c>
      <c r="BI13" s="205">
        <f t="shared" si="8"/>
        <v>807.33808994213837</v>
      </c>
      <c r="BJ13" s="205">
        <f t="shared" si="8"/>
        <v>807.33808994213837</v>
      </c>
      <c r="BK13" s="205">
        <f t="shared" si="8"/>
        <v>807.33808994213837</v>
      </c>
      <c r="BL13" s="205">
        <f t="shared" si="8"/>
        <v>807.33808994213837</v>
      </c>
      <c r="BM13" s="205">
        <f t="shared" si="8"/>
        <v>807.33808994213837</v>
      </c>
      <c r="BN13" s="205">
        <f t="shared" si="8"/>
        <v>807.33808994213837</v>
      </c>
      <c r="BO13" s="205">
        <f t="shared" si="8"/>
        <v>807.33808994213837</v>
      </c>
      <c r="BP13" s="205">
        <f t="shared" si="8"/>
        <v>807.33808994213837</v>
      </c>
      <c r="BQ13" s="205">
        <f t="shared" si="8"/>
        <v>807.33808994213837</v>
      </c>
      <c r="BR13" s="205">
        <f t="shared" si="8"/>
        <v>807.33808994213837</v>
      </c>
      <c r="BS13" s="205">
        <f t="shared" si="8"/>
        <v>807.33808994213837</v>
      </c>
      <c r="BT13" s="205">
        <f t="shared" si="8"/>
        <v>807.33808994213837</v>
      </c>
      <c r="BU13" s="205">
        <f t="shared" si="8"/>
        <v>807.33808994213837</v>
      </c>
      <c r="BV13" s="205">
        <f t="shared" si="8"/>
        <v>807.33808994213837</v>
      </c>
      <c r="BW13" s="205">
        <f t="shared" si="8"/>
        <v>807.33808994213837</v>
      </c>
      <c r="BX13" s="205">
        <f t="shared" si="8"/>
        <v>807.33808994213837</v>
      </c>
      <c r="BY13" s="205">
        <f t="shared" si="8"/>
        <v>807.33808994213837</v>
      </c>
      <c r="BZ13" s="205">
        <f t="shared" si="8"/>
        <v>807.33808994213837</v>
      </c>
      <c r="CA13" s="205">
        <f t="shared" si="2"/>
        <v>807.33808994213837</v>
      </c>
      <c r="CB13" s="205">
        <f t="shared" si="2"/>
        <v>807.33808994213837</v>
      </c>
      <c r="CC13" s="205">
        <f t="shared" si="2"/>
        <v>807.33808994213837</v>
      </c>
      <c r="CD13" s="205">
        <f t="shared" si="2"/>
        <v>807.33808994213837</v>
      </c>
      <c r="CE13" s="205">
        <f t="shared" si="2"/>
        <v>807.33808994213837</v>
      </c>
      <c r="CF13" s="205">
        <f t="shared" si="2"/>
        <v>807.33808994213837</v>
      </c>
      <c r="CG13" s="205">
        <f t="shared" si="2"/>
        <v>807.33808994213837</v>
      </c>
      <c r="CH13" s="205">
        <f t="shared" si="2"/>
        <v>807.33808994213837</v>
      </c>
      <c r="CI13" s="205">
        <f t="shared" si="2"/>
        <v>807.33808994213837</v>
      </c>
      <c r="CJ13" s="205">
        <f t="shared" si="2"/>
        <v>807.33808994213837</v>
      </c>
      <c r="CK13" s="205">
        <f t="shared" si="2"/>
        <v>807.33808994213837</v>
      </c>
      <c r="CL13" s="205">
        <f t="shared" si="2"/>
        <v>807.33808994213837</v>
      </c>
      <c r="CM13" s="205">
        <f t="shared" si="2"/>
        <v>807.33808994213837</v>
      </c>
      <c r="CN13" s="205">
        <f t="shared" si="2"/>
        <v>807.33808994213837</v>
      </c>
      <c r="CO13" s="205">
        <f t="shared" si="2"/>
        <v>807.33808994213837</v>
      </c>
      <c r="CP13" s="205">
        <f t="shared" si="2"/>
        <v>807.33808994213837</v>
      </c>
      <c r="CQ13" s="205">
        <f t="shared" si="2"/>
        <v>807.33808994213837</v>
      </c>
      <c r="CR13" s="205">
        <f t="shared" si="2"/>
        <v>807.33808994213837</v>
      </c>
      <c r="CS13" s="205">
        <f t="shared" si="3"/>
        <v>807.33808994213837</v>
      </c>
      <c r="CT13" s="205">
        <f t="shared" si="3"/>
        <v>807.33808994213837</v>
      </c>
      <c r="CU13" s="205">
        <f t="shared" si="3"/>
        <v>807.33808994213837</v>
      </c>
      <c r="CV13" s="205">
        <f t="shared" si="3"/>
        <v>807.33808994213837</v>
      </c>
      <c r="CW13" s="205">
        <f t="shared" si="3"/>
        <v>717.63385772634524</v>
      </c>
      <c r="CX13" s="205">
        <f t="shared" si="3"/>
        <v>717.63385772634524</v>
      </c>
      <c r="CY13" s="205">
        <f t="shared" si="3"/>
        <v>717.63385772634524</v>
      </c>
      <c r="CZ13" s="205">
        <f t="shared" si="3"/>
        <v>717.63385772634524</v>
      </c>
      <c r="DA13" s="205">
        <f t="shared" si="3"/>
        <v>717.63385772634524</v>
      </c>
      <c r="DB13" s="205"/>
    </row>
    <row r="14" spans="1:106">
      <c r="A14" s="202" t="str">
        <f>Income!A85</f>
        <v>Cash transfer - official</v>
      </c>
      <c r="B14" s="204">
        <f>Income!B85</f>
        <v>22020</v>
      </c>
      <c r="C14" s="204">
        <f>Income!C85</f>
        <v>22020</v>
      </c>
      <c r="D14" s="204">
        <f>Income!D85</f>
        <v>22020</v>
      </c>
      <c r="E14" s="204">
        <f>Income!E85</f>
        <v>5477.333333333333</v>
      </c>
      <c r="F14" s="205">
        <f t="shared" si="4"/>
        <v>22020</v>
      </c>
      <c r="G14" s="205">
        <f t="shared" si="4"/>
        <v>22020</v>
      </c>
      <c r="H14" s="205">
        <f t="shared" si="4"/>
        <v>22020</v>
      </c>
      <c r="I14" s="205">
        <f t="shared" si="4"/>
        <v>22020</v>
      </c>
      <c r="J14" s="205">
        <f t="shared" si="4"/>
        <v>22020</v>
      </c>
      <c r="K14" s="205">
        <f t="shared" si="4"/>
        <v>22020</v>
      </c>
      <c r="L14" s="205">
        <f t="shared" si="4"/>
        <v>22020</v>
      </c>
      <c r="M14" s="205">
        <f t="shared" si="4"/>
        <v>22020</v>
      </c>
      <c r="N14" s="205">
        <f t="shared" si="4"/>
        <v>22020</v>
      </c>
      <c r="O14" s="205">
        <f t="shared" si="4"/>
        <v>22020</v>
      </c>
      <c r="P14" s="205">
        <f t="shared" si="4"/>
        <v>22020</v>
      </c>
      <c r="Q14" s="205">
        <f t="shared" si="4"/>
        <v>22020</v>
      </c>
      <c r="R14" s="205">
        <f t="shared" si="4"/>
        <v>22020</v>
      </c>
      <c r="S14" s="205">
        <f t="shared" si="4"/>
        <v>22020</v>
      </c>
      <c r="T14" s="205">
        <f t="shared" si="4"/>
        <v>22020</v>
      </c>
      <c r="U14" s="205">
        <f t="shared" si="4"/>
        <v>22020</v>
      </c>
      <c r="V14" s="205">
        <f t="shared" si="6"/>
        <v>22020</v>
      </c>
      <c r="W14" s="205">
        <f t="shared" si="6"/>
        <v>22020</v>
      </c>
      <c r="X14" s="205">
        <f t="shared" si="6"/>
        <v>22020</v>
      </c>
      <c r="Y14" s="205">
        <f t="shared" si="6"/>
        <v>22020</v>
      </c>
      <c r="Z14" s="205">
        <f t="shared" si="6"/>
        <v>22020</v>
      </c>
      <c r="AA14" s="205">
        <f t="shared" si="6"/>
        <v>22020</v>
      </c>
      <c r="AB14" s="205">
        <f t="shared" si="6"/>
        <v>22020</v>
      </c>
      <c r="AC14" s="205">
        <f t="shared" si="6"/>
        <v>22020</v>
      </c>
      <c r="AD14" s="205">
        <f t="shared" si="6"/>
        <v>22020</v>
      </c>
      <c r="AE14" s="205">
        <f t="shared" si="6"/>
        <v>22020</v>
      </c>
      <c r="AF14" s="205">
        <f t="shared" si="6"/>
        <v>22020</v>
      </c>
      <c r="AG14" s="205">
        <f t="shared" si="6"/>
        <v>22020</v>
      </c>
      <c r="AH14" s="205">
        <f t="shared" si="6"/>
        <v>22020</v>
      </c>
      <c r="AI14" s="205">
        <f t="shared" si="6"/>
        <v>22020</v>
      </c>
      <c r="AJ14" s="205">
        <f t="shared" si="6"/>
        <v>22020</v>
      </c>
      <c r="AK14" s="205">
        <f t="shared" si="6"/>
        <v>22020</v>
      </c>
      <c r="AL14" s="205">
        <f t="shared" si="7"/>
        <v>22020</v>
      </c>
      <c r="AM14" s="205">
        <f t="shared" si="7"/>
        <v>22020</v>
      </c>
      <c r="AN14" s="205">
        <f t="shared" si="7"/>
        <v>22020</v>
      </c>
      <c r="AO14" s="205">
        <f t="shared" si="7"/>
        <v>22020</v>
      </c>
      <c r="AP14" s="205">
        <f t="shared" si="7"/>
        <v>22020</v>
      </c>
      <c r="AQ14" s="205">
        <f t="shared" si="7"/>
        <v>22020</v>
      </c>
      <c r="AR14" s="205">
        <f t="shared" si="7"/>
        <v>22020</v>
      </c>
      <c r="AS14" s="205">
        <f t="shared" si="7"/>
        <v>22020</v>
      </c>
      <c r="AT14" s="205">
        <f t="shared" si="7"/>
        <v>22020</v>
      </c>
      <c r="AU14" s="205">
        <f t="shared" si="7"/>
        <v>22020</v>
      </c>
      <c r="AV14" s="205">
        <f t="shared" si="7"/>
        <v>22020</v>
      </c>
      <c r="AW14" s="205">
        <f t="shared" si="7"/>
        <v>22020</v>
      </c>
      <c r="AX14" s="205">
        <f t="shared" si="7"/>
        <v>22020</v>
      </c>
      <c r="AY14" s="205">
        <f t="shared" si="7"/>
        <v>22020</v>
      </c>
      <c r="AZ14" s="205">
        <f t="shared" si="7"/>
        <v>22020</v>
      </c>
      <c r="BA14" s="205">
        <f t="shared" si="7"/>
        <v>22020</v>
      </c>
      <c r="BB14" s="205">
        <f t="shared" si="8"/>
        <v>22020</v>
      </c>
      <c r="BC14" s="205">
        <f t="shared" si="8"/>
        <v>22020</v>
      </c>
      <c r="BD14" s="205">
        <f t="shared" si="8"/>
        <v>22020</v>
      </c>
      <c r="BE14" s="205">
        <f t="shared" si="8"/>
        <v>22020</v>
      </c>
      <c r="BF14" s="205">
        <f t="shared" si="8"/>
        <v>22020</v>
      </c>
      <c r="BG14" s="205">
        <f t="shared" si="8"/>
        <v>22020</v>
      </c>
      <c r="BH14" s="205">
        <f t="shared" si="8"/>
        <v>22020</v>
      </c>
      <c r="BI14" s="205">
        <f t="shared" si="8"/>
        <v>22020</v>
      </c>
      <c r="BJ14" s="205">
        <f t="shared" si="8"/>
        <v>22020</v>
      </c>
      <c r="BK14" s="205">
        <f t="shared" si="8"/>
        <v>22020</v>
      </c>
      <c r="BL14" s="205">
        <f t="shared" si="8"/>
        <v>22020</v>
      </c>
      <c r="BM14" s="205">
        <f t="shared" si="8"/>
        <v>22020</v>
      </c>
      <c r="BN14" s="205">
        <f t="shared" si="8"/>
        <v>22020</v>
      </c>
      <c r="BO14" s="205">
        <f t="shared" si="8"/>
        <v>22020</v>
      </c>
      <c r="BP14" s="205">
        <f t="shared" si="8"/>
        <v>22020</v>
      </c>
      <c r="BQ14" s="205">
        <f t="shared" si="8"/>
        <v>22020</v>
      </c>
      <c r="BR14" s="205">
        <f t="shared" si="8"/>
        <v>22020</v>
      </c>
      <c r="BS14" s="205">
        <f t="shared" si="8"/>
        <v>22020</v>
      </c>
      <c r="BT14" s="205">
        <f t="shared" si="8"/>
        <v>22020</v>
      </c>
      <c r="BU14" s="205">
        <f t="shared" si="8"/>
        <v>22020</v>
      </c>
      <c r="BV14" s="205">
        <f t="shared" si="8"/>
        <v>22020</v>
      </c>
      <c r="BW14" s="205">
        <f t="shared" si="8"/>
        <v>22020</v>
      </c>
      <c r="BX14" s="205">
        <f t="shared" si="8"/>
        <v>22020</v>
      </c>
      <c r="BY14" s="205">
        <f t="shared" si="8"/>
        <v>22020</v>
      </c>
      <c r="BZ14" s="205">
        <f t="shared" si="8"/>
        <v>22020</v>
      </c>
      <c r="CA14" s="205">
        <f t="shared" si="2"/>
        <v>22020</v>
      </c>
      <c r="CB14" s="205">
        <f t="shared" si="2"/>
        <v>22020</v>
      </c>
      <c r="CC14" s="205">
        <f t="shared" si="2"/>
        <v>22020</v>
      </c>
      <c r="CD14" s="205">
        <f t="shared" si="2"/>
        <v>22020</v>
      </c>
      <c r="CE14" s="205">
        <f t="shared" si="2"/>
        <v>22020</v>
      </c>
      <c r="CF14" s="205">
        <f t="shared" si="2"/>
        <v>22020</v>
      </c>
      <c r="CG14" s="205">
        <f t="shared" si="2"/>
        <v>22020</v>
      </c>
      <c r="CH14" s="205">
        <f t="shared" si="2"/>
        <v>22020</v>
      </c>
      <c r="CI14" s="205">
        <f t="shared" si="2"/>
        <v>22020</v>
      </c>
      <c r="CJ14" s="205">
        <f t="shared" si="2"/>
        <v>22020</v>
      </c>
      <c r="CK14" s="205">
        <f t="shared" si="2"/>
        <v>22020</v>
      </c>
      <c r="CL14" s="205">
        <f t="shared" si="2"/>
        <v>22020</v>
      </c>
      <c r="CM14" s="205">
        <f t="shared" si="2"/>
        <v>22020</v>
      </c>
      <c r="CN14" s="205">
        <f t="shared" si="2"/>
        <v>22020</v>
      </c>
      <c r="CO14" s="205">
        <f t="shared" si="2"/>
        <v>22020</v>
      </c>
      <c r="CP14" s="205">
        <f t="shared" si="2"/>
        <v>22020</v>
      </c>
      <c r="CQ14" s="205">
        <f t="shared" si="2"/>
        <v>22020</v>
      </c>
      <c r="CR14" s="205">
        <f t="shared" si="2"/>
        <v>22020</v>
      </c>
      <c r="CS14" s="205">
        <f t="shared" si="3"/>
        <v>22020</v>
      </c>
      <c r="CT14" s="205">
        <f t="shared" si="3"/>
        <v>22020</v>
      </c>
      <c r="CU14" s="205">
        <f t="shared" si="3"/>
        <v>22020</v>
      </c>
      <c r="CV14" s="205">
        <f t="shared" si="3"/>
        <v>22020</v>
      </c>
      <c r="CW14" s="205">
        <f t="shared" si="3"/>
        <v>5477.333333333333</v>
      </c>
      <c r="CX14" s="205">
        <f t="shared" si="3"/>
        <v>5477.333333333333</v>
      </c>
      <c r="CY14" s="205">
        <f t="shared" si="3"/>
        <v>5477.333333333333</v>
      </c>
      <c r="CZ14" s="205">
        <f t="shared" si="3"/>
        <v>5477.333333333333</v>
      </c>
      <c r="DA14" s="205">
        <f t="shared" si="3"/>
        <v>5477.333333333333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25120.269275404262</v>
      </c>
      <c r="C16" s="204">
        <f>Income!C88</f>
        <v>28391.218255281561</v>
      </c>
      <c r="D16" s="204">
        <f>Income!D88</f>
        <v>39240.654168836765</v>
      </c>
      <c r="E16" s="204">
        <f>Income!E88</f>
        <v>57051.684200048665</v>
      </c>
      <c r="F16" s="205">
        <f t="shared" si="4"/>
        <v>25120.269275404262</v>
      </c>
      <c r="G16" s="205">
        <f t="shared" si="4"/>
        <v>25120.269275404262</v>
      </c>
      <c r="H16" s="205">
        <f t="shared" si="4"/>
        <v>25120.269275404262</v>
      </c>
      <c r="I16" s="205">
        <f t="shared" si="4"/>
        <v>25120.269275404262</v>
      </c>
      <c r="J16" s="205">
        <f t="shared" si="4"/>
        <v>25120.269275404262</v>
      </c>
      <c r="K16" s="205">
        <f t="shared" si="4"/>
        <v>25120.269275404262</v>
      </c>
      <c r="L16" s="205">
        <f t="shared" si="4"/>
        <v>25120.269275404262</v>
      </c>
      <c r="M16" s="205">
        <f t="shared" si="4"/>
        <v>25120.269275404262</v>
      </c>
      <c r="N16" s="205">
        <f t="shared" si="4"/>
        <v>25120.269275404262</v>
      </c>
      <c r="O16" s="205">
        <f t="shared" si="4"/>
        <v>25120.269275404262</v>
      </c>
      <c r="P16" s="205">
        <f t="shared" si="4"/>
        <v>25120.269275404262</v>
      </c>
      <c r="Q16" s="205">
        <f t="shared" si="4"/>
        <v>25120.269275404262</v>
      </c>
      <c r="R16" s="205">
        <f t="shared" si="4"/>
        <v>25120.269275404262</v>
      </c>
      <c r="S16" s="205">
        <f t="shared" si="4"/>
        <v>25120.269275404262</v>
      </c>
      <c r="T16" s="205">
        <f t="shared" si="4"/>
        <v>25120.269275404262</v>
      </c>
      <c r="U16" s="205">
        <f t="shared" si="4"/>
        <v>25120.269275404262</v>
      </c>
      <c r="V16" s="205">
        <f t="shared" si="6"/>
        <v>25120.269275404262</v>
      </c>
      <c r="W16" s="205">
        <f t="shared" si="6"/>
        <v>25120.269275404262</v>
      </c>
      <c r="X16" s="205">
        <f t="shared" si="6"/>
        <v>25120.269275404262</v>
      </c>
      <c r="Y16" s="205">
        <f t="shared" si="6"/>
        <v>25120.269275404262</v>
      </c>
      <c r="Z16" s="205">
        <f t="shared" si="6"/>
        <v>25120.269275404262</v>
      </c>
      <c r="AA16" s="205">
        <f t="shared" si="6"/>
        <v>25120.269275404262</v>
      </c>
      <c r="AB16" s="205">
        <f t="shared" si="6"/>
        <v>25120.269275404262</v>
      </c>
      <c r="AC16" s="205">
        <f t="shared" si="6"/>
        <v>25120.269275404262</v>
      </c>
      <c r="AD16" s="205">
        <f t="shared" si="6"/>
        <v>25120.269275404262</v>
      </c>
      <c r="AE16" s="205">
        <f>IF(AE$2&lt;=($B$2+$C$2+$D$2),IF(AE$2&lt;=($B$2+$C$2),IF(AE$2&lt;=$B$2,$B16,$C16),$D16),$E16)</f>
        <v>25120.269275404262</v>
      </c>
      <c r="AF16" s="205">
        <f t="shared" si="6"/>
        <v>25120.269275404262</v>
      </c>
      <c r="AG16" s="205">
        <f t="shared" si="6"/>
        <v>25120.269275404262</v>
      </c>
      <c r="AH16" s="205">
        <f t="shared" si="6"/>
        <v>25120.269275404262</v>
      </c>
      <c r="AI16" s="205">
        <f t="shared" si="6"/>
        <v>25120.269275404262</v>
      </c>
      <c r="AJ16" s="205">
        <f t="shared" si="6"/>
        <v>25120.269275404262</v>
      </c>
      <c r="AK16" s="205">
        <f t="shared" si="6"/>
        <v>25120.269275404262</v>
      </c>
      <c r="AL16" s="205">
        <f t="shared" si="7"/>
        <v>25120.269275404262</v>
      </c>
      <c r="AM16" s="205">
        <f t="shared" si="7"/>
        <v>25120.269275404262</v>
      </c>
      <c r="AN16" s="205">
        <f t="shared" si="7"/>
        <v>25120.269275404262</v>
      </c>
      <c r="AO16" s="205">
        <f t="shared" si="7"/>
        <v>25120.269275404262</v>
      </c>
      <c r="AP16" s="205">
        <f t="shared" si="7"/>
        <v>25120.269275404262</v>
      </c>
      <c r="AQ16" s="205">
        <f t="shared" si="7"/>
        <v>25120.269275404262</v>
      </c>
      <c r="AR16" s="205">
        <f t="shared" si="7"/>
        <v>25120.269275404262</v>
      </c>
      <c r="AS16" s="205">
        <f t="shared" si="7"/>
        <v>25120.269275404262</v>
      </c>
      <c r="AT16" s="205">
        <f t="shared" si="7"/>
        <v>25120.269275404262</v>
      </c>
      <c r="AU16" s="205">
        <f t="shared" si="7"/>
        <v>25120.269275404262</v>
      </c>
      <c r="AV16" s="205">
        <f t="shared" si="7"/>
        <v>25120.269275404262</v>
      </c>
      <c r="AW16" s="205">
        <f t="shared" si="7"/>
        <v>25120.269275404262</v>
      </c>
      <c r="AX16" s="205">
        <f t="shared" si="8"/>
        <v>25120.269275404262</v>
      </c>
      <c r="AY16" s="205">
        <f t="shared" si="8"/>
        <v>25120.269275404262</v>
      </c>
      <c r="AZ16" s="205">
        <f t="shared" si="8"/>
        <v>25120.269275404262</v>
      </c>
      <c r="BA16" s="205">
        <f t="shared" si="8"/>
        <v>25120.269275404262</v>
      </c>
      <c r="BB16" s="205">
        <f t="shared" si="8"/>
        <v>25120.269275404262</v>
      </c>
      <c r="BC16" s="205">
        <f t="shared" si="8"/>
        <v>25120.269275404262</v>
      </c>
      <c r="BD16" s="205">
        <f t="shared" si="8"/>
        <v>28391.218255281561</v>
      </c>
      <c r="BE16" s="205">
        <f t="shared" si="8"/>
        <v>28391.218255281561</v>
      </c>
      <c r="BF16" s="205">
        <f t="shared" si="8"/>
        <v>28391.218255281561</v>
      </c>
      <c r="BG16" s="205">
        <f t="shared" si="8"/>
        <v>28391.218255281561</v>
      </c>
      <c r="BH16" s="205">
        <f t="shared" si="8"/>
        <v>28391.218255281561</v>
      </c>
      <c r="BI16" s="205">
        <f t="shared" si="8"/>
        <v>28391.218255281561</v>
      </c>
      <c r="BJ16" s="205">
        <f t="shared" si="8"/>
        <v>28391.218255281561</v>
      </c>
      <c r="BK16" s="205">
        <f t="shared" si="8"/>
        <v>28391.218255281561</v>
      </c>
      <c r="BL16" s="205">
        <f t="shared" si="8"/>
        <v>28391.218255281561</v>
      </c>
      <c r="BM16" s="205">
        <f t="shared" si="8"/>
        <v>28391.218255281561</v>
      </c>
      <c r="BN16" s="205">
        <f t="shared" si="8"/>
        <v>28391.218255281561</v>
      </c>
      <c r="BO16" s="205">
        <f t="shared" si="8"/>
        <v>28391.218255281561</v>
      </c>
      <c r="BP16" s="205">
        <f t="shared" si="8"/>
        <v>28391.218255281561</v>
      </c>
      <c r="BQ16" s="205">
        <f t="shared" si="8"/>
        <v>28391.218255281561</v>
      </c>
      <c r="BR16" s="205">
        <f t="shared" si="8"/>
        <v>28391.218255281561</v>
      </c>
      <c r="BS16" s="205">
        <f t="shared" si="8"/>
        <v>28391.218255281561</v>
      </c>
      <c r="BT16" s="205">
        <f t="shared" si="8"/>
        <v>28391.218255281561</v>
      </c>
      <c r="BU16" s="205">
        <f t="shared" si="8"/>
        <v>28391.218255281561</v>
      </c>
      <c r="BV16" s="205">
        <f t="shared" si="8"/>
        <v>28391.218255281561</v>
      </c>
      <c r="BW16" s="205">
        <f t="shared" si="8"/>
        <v>28391.218255281561</v>
      </c>
      <c r="BX16" s="205">
        <f t="shared" si="8"/>
        <v>28391.218255281561</v>
      </c>
      <c r="BY16" s="205">
        <f t="shared" si="8"/>
        <v>28391.218255281561</v>
      </c>
      <c r="BZ16" s="205">
        <f t="shared" si="8"/>
        <v>28391.218255281561</v>
      </c>
      <c r="CA16" s="205">
        <f t="shared" ref="CA16:CB18" si="10">IF(CA$2&lt;=($B$2+$C$2+$D$2),IF(CA$2&lt;=($B$2+$C$2),IF(CA$2&lt;=$B$2,$B16,$C16),$D16),$E16)</f>
        <v>28391.218255281561</v>
      </c>
      <c r="CB16" s="205">
        <f t="shared" si="10"/>
        <v>28391.218255281561</v>
      </c>
      <c r="CC16" s="205">
        <f t="shared" si="9"/>
        <v>28391.218255281561</v>
      </c>
      <c r="CD16" s="205">
        <f t="shared" si="9"/>
        <v>28391.218255281561</v>
      </c>
      <c r="CE16" s="205">
        <f t="shared" si="9"/>
        <v>28391.218255281561</v>
      </c>
      <c r="CF16" s="205">
        <f t="shared" si="9"/>
        <v>28391.218255281561</v>
      </c>
      <c r="CG16" s="205">
        <f t="shared" si="9"/>
        <v>28391.218255281561</v>
      </c>
      <c r="CH16" s="205">
        <f t="shared" si="9"/>
        <v>39240.654168836765</v>
      </c>
      <c r="CI16" s="205">
        <f t="shared" si="9"/>
        <v>39240.654168836765</v>
      </c>
      <c r="CJ16" s="205">
        <f t="shared" si="9"/>
        <v>39240.654168836765</v>
      </c>
      <c r="CK16" s="205">
        <f t="shared" si="9"/>
        <v>39240.654168836765</v>
      </c>
      <c r="CL16" s="205">
        <f t="shared" si="9"/>
        <v>39240.654168836765</v>
      </c>
      <c r="CM16" s="205">
        <f t="shared" si="9"/>
        <v>39240.654168836765</v>
      </c>
      <c r="CN16" s="205">
        <f t="shared" si="9"/>
        <v>39240.654168836765</v>
      </c>
      <c r="CO16" s="205">
        <f t="shared" si="9"/>
        <v>39240.654168836765</v>
      </c>
      <c r="CP16" s="205">
        <f t="shared" si="9"/>
        <v>39240.654168836765</v>
      </c>
      <c r="CQ16" s="205">
        <f t="shared" si="9"/>
        <v>39240.654168836765</v>
      </c>
      <c r="CR16" s="205">
        <f t="shared" si="9"/>
        <v>39240.654168836765</v>
      </c>
      <c r="CS16" s="205">
        <f t="shared" ref="CS16:DA18" si="11">IF(CS$2&lt;=($B$2+$C$2+$D$2),IF(CS$2&lt;=($B$2+$C$2),IF(CS$2&lt;=$B$2,$B16,$C16),$D16),$E16)</f>
        <v>39240.654168836765</v>
      </c>
      <c r="CT16" s="205">
        <f t="shared" si="11"/>
        <v>39240.654168836765</v>
      </c>
      <c r="CU16" s="205">
        <f t="shared" si="11"/>
        <v>39240.654168836765</v>
      </c>
      <c r="CV16" s="205">
        <f t="shared" si="11"/>
        <v>39240.654168836765</v>
      </c>
      <c r="CW16" s="205">
        <f t="shared" si="11"/>
        <v>57051.684200048665</v>
      </c>
      <c r="CX16" s="205">
        <f t="shared" si="11"/>
        <v>57051.684200048665</v>
      </c>
      <c r="CY16" s="205">
        <f t="shared" si="11"/>
        <v>57051.684200048665</v>
      </c>
      <c r="CZ16" s="205">
        <f t="shared" si="11"/>
        <v>57051.684200048665</v>
      </c>
      <c r="DA16" s="205">
        <f t="shared" si="11"/>
        <v>57051.684200048665</v>
      </c>
      <c r="DB16" s="205"/>
    </row>
    <row r="17" spans="1:105">
      <c r="A17" s="202" t="s">
        <v>101</v>
      </c>
      <c r="B17" s="204">
        <f>Income!B89</f>
        <v>17059.8252222761</v>
      </c>
      <c r="C17" s="204">
        <f>Income!C89</f>
        <v>17059.8252222761</v>
      </c>
      <c r="D17" s="204">
        <f>Income!D89</f>
        <v>17059.8252222761</v>
      </c>
      <c r="E17" s="204">
        <f>Income!E89</f>
        <v>17059.825222276104</v>
      </c>
      <c r="F17" s="205">
        <f t="shared" si="4"/>
        <v>17059.8252222761</v>
      </c>
      <c r="G17" s="205">
        <f t="shared" si="4"/>
        <v>17059.8252222761</v>
      </c>
      <c r="H17" s="205">
        <f t="shared" si="4"/>
        <v>17059.8252222761</v>
      </c>
      <c r="I17" s="205">
        <f t="shared" si="4"/>
        <v>17059.8252222761</v>
      </c>
      <c r="J17" s="205">
        <f t="shared" si="4"/>
        <v>17059.8252222761</v>
      </c>
      <c r="K17" s="205">
        <f t="shared" si="4"/>
        <v>17059.8252222761</v>
      </c>
      <c r="L17" s="205">
        <f t="shared" si="4"/>
        <v>17059.8252222761</v>
      </c>
      <c r="M17" s="205">
        <f t="shared" si="4"/>
        <v>17059.8252222761</v>
      </c>
      <c r="N17" s="205">
        <f t="shared" si="4"/>
        <v>17059.8252222761</v>
      </c>
      <c r="O17" s="205">
        <f t="shared" si="4"/>
        <v>17059.8252222761</v>
      </c>
      <c r="P17" s="205">
        <f t="shared" si="4"/>
        <v>17059.8252222761</v>
      </c>
      <c r="Q17" s="205">
        <f t="shared" si="4"/>
        <v>17059.8252222761</v>
      </c>
      <c r="R17" s="205">
        <f t="shared" si="4"/>
        <v>17059.8252222761</v>
      </c>
      <c r="S17" s="205">
        <f t="shared" si="4"/>
        <v>17059.8252222761</v>
      </c>
      <c r="T17" s="205">
        <f t="shared" si="4"/>
        <v>17059.8252222761</v>
      </c>
      <c r="U17" s="205">
        <f t="shared" si="4"/>
        <v>17059.8252222761</v>
      </c>
      <c r="V17" s="205">
        <f t="shared" si="6"/>
        <v>17059.8252222761</v>
      </c>
      <c r="W17" s="205">
        <f t="shared" si="6"/>
        <v>17059.8252222761</v>
      </c>
      <c r="X17" s="205">
        <f t="shared" si="6"/>
        <v>17059.8252222761</v>
      </c>
      <c r="Y17" s="205">
        <f t="shared" si="6"/>
        <v>17059.8252222761</v>
      </c>
      <c r="Z17" s="205">
        <f t="shared" si="6"/>
        <v>17059.8252222761</v>
      </c>
      <c r="AA17" s="205">
        <f t="shared" si="6"/>
        <v>17059.8252222761</v>
      </c>
      <c r="AB17" s="205">
        <f t="shared" si="6"/>
        <v>17059.8252222761</v>
      </c>
      <c r="AC17" s="205">
        <f t="shared" si="6"/>
        <v>17059.8252222761</v>
      </c>
      <c r="AD17" s="205">
        <f t="shared" si="6"/>
        <v>17059.8252222761</v>
      </c>
      <c r="AE17" s="205">
        <f t="shared" si="6"/>
        <v>17059.8252222761</v>
      </c>
      <c r="AF17" s="205">
        <f t="shared" si="6"/>
        <v>17059.8252222761</v>
      </c>
      <c r="AG17" s="205">
        <f t="shared" si="6"/>
        <v>17059.8252222761</v>
      </c>
      <c r="AH17" s="205">
        <f t="shared" si="6"/>
        <v>17059.8252222761</v>
      </c>
      <c r="AI17" s="205">
        <f t="shared" si="6"/>
        <v>17059.8252222761</v>
      </c>
      <c r="AJ17" s="205">
        <f t="shared" si="6"/>
        <v>17059.8252222761</v>
      </c>
      <c r="AK17" s="205">
        <f t="shared" si="6"/>
        <v>17059.8252222761</v>
      </c>
      <c r="AL17" s="205">
        <f t="shared" si="7"/>
        <v>17059.8252222761</v>
      </c>
      <c r="AM17" s="205">
        <f t="shared" si="7"/>
        <v>17059.8252222761</v>
      </c>
      <c r="AN17" s="205">
        <f t="shared" si="7"/>
        <v>17059.8252222761</v>
      </c>
      <c r="AO17" s="205">
        <f t="shared" si="7"/>
        <v>17059.8252222761</v>
      </c>
      <c r="AP17" s="205">
        <f t="shared" si="7"/>
        <v>17059.8252222761</v>
      </c>
      <c r="AQ17" s="205">
        <f t="shared" si="7"/>
        <v>17059.8252222761</v>
      </c>
      <c r="AR17" s="205">
        <f t="shared" si="7"/>
        <v>17059.8252222761</v>
      </c>
      <c r="AS17" s="205">
        <f t="shared" si="7"/>
        <v>17059.8252222761</v>
      </c>
      <c r="AT17" s="205">
        <f t="shared" si="7"/>
        <v>17059.8252222761</v>
      </c>
      <c r="AU17" s="205">
        <f t="shared" si="7"/>
        <v>17059.8252222761</v>
      </c>
      <c r="AV17" s="205">
        <f t="shared" si="7"/>
        <v>17059.8252222761</v>
      </c>
      <c r="AW17" s="205">
        <f t="shared" si="7"/>
        <v>17059.8252222761</v>
      </c>
      <c r="AX17" s="205">
        <f t="shared" si="8"/>
        <v>17059.8252222761</v>
      </c>
      <c r="AY17" s="205">
        <f t="shared" si="8"/>
        <v>17059.8252222761</v>
      </c>
      <c r="AZ17" s="205">
        <f t="shared" si="8"/>
        <v>17059.8252222761</v>
      </c>
      <c r="BA17" s="205">
        <f t="shared" si="8"/>
        <v>17059.8252222761</v>
      </c>
      <c r="BB17" s="205">
        <f t="shared" si="8"/>
        <v>17059.8252222761</v>
      </c>
      <c r="BC17" s="205">
        <f t="shared" si="8"/>
        <v>17059.8252222761</v>
      </c>
      <c r="BD17" s="205">
        <f t="shared" si="8"/>
        <v>17059.8252222761</v>
      </c>
      <c r="BE17" s="205">
        <f t="shared" si="8"/>
        <v>17059.8252222761</v>
      </c>
      <c r="BF17" s="205">
        <f t="shared" si="8"/>
        <v>17059.8252222761</v>
      </c>
      <c r="BG17" s="205">
        <f t="shared" si="8"/>
        <v>17059.8252222761</v>
      </c>
      <c r="BH17" s="205">
        <f t="shared" si="8"/>
        <v>17059.8252222761</v>
      </c>
      <c r="BI17" s="205">
        <f t="shared" si="8"/>
        <v>17059.8252222761</v>
      </c>
      <c r="BJ17" s="205">
        <f t="shared" si="8"/>
        <v>17059.8252222761</v>
      </c>
      <c r="BK17" s="205">
        <f t="shared" si="8"/>
        <v>17059.8252222761</v>
      </c>
      <c r="BL17" s="205">
        <f t="shared" si="8"/>
        <v>17059.8252222761</v>
      </c>
      <c r="BM17" s="205">
        <f t="shared" si="8"/>
        <v>17059.8252222761</v>
      </c>
      <c r="BN17" s="205">
        <f t="shared" si="8"/>
        <v>17059.8252222761</v>
      </c>
      <c r="BO17" s="205">
        <f t="shared" si="8"/>
        <v>17059.8252222761</v>
      </c>
      <c r="BP17" s="205">
        <f t="shared" si="8"/>
        <v>17059.8252222761</v>
      </c>
      <c r="BQ17" s="205">
        <f t="shared" si="8"/>
        <v>17059.8252222761</v>
      </c>
      <c r="BR17" s="205">
        <f t="shared" si="8"/>
        <v>17059.8252222761</v>
      </c>
      <c r="BS17" s="205">
        <f t="shared" si="8"/>
        <v>17059.8252222761</v>
      </c>
      <c r="BT17" s="205">
        <f t="shared" si="8"/>
        <v>17059.8252222761</v>
      </c>
      <c r="BU17" s="205">
        <f t="shared" si="8"/>
        <v>17059.8252222761</v>
      </c>
      <c r="BV17" s="205">
        <f t="shared" si="8"/>
        <v>17059.8252222761</v>
      </c>
      <c r="BW17" s="205">
        <f t="shared" si="8"/>
        <v>17059.8252222761</v>
      </c>
      <c r="BX17" s="205">
        <f t="shared" si="8"/>
        <v>17059.8252222761</v>
      </c>
      <c r="BY17" s="205">
        <f t="shared" si="8"/>
        <v>17059.8252222761</v>
      </c>
      <c r="BZ17" s="205">
        <f t="shared" si="8"/>
        <v>17059.8252222761</v>
      </c>
      <c r="CA17" s="205">
        <f t="shared" si="10"/>
        <v>17059.8252222761</v>
      </c>
      <c r="CB17" s="205">
        <f t="shared" si="10"/>
        <v>17059.8252222761</v>
      </c>
      <c r="CC17" s="205">
        <f t="shared" si="9"/>
        <v>17059.8252222761</v>
      </c>
      <c r="CD17" s="205">
        <f t="shared" si="9"/>
        <v>17059.8252222761</v>
      </c>
      <c r="CE17" s="205">
        <f t="shared" si="9"/>
        <v>17059.8252222761</v>
      </c>
      <c r="CF17" s="205">
        <f t="shared" si="9"/>
        <v>17059.8252222761</v>
      </c>
      <c r="CG17" s="205">
        <f t="shared" si="9"/>
        <v>17059.8252222761</v>
      </c>
      <c r="CH17" s="205">
        <f t="shared" si="9"/>
        <v>17059.8252222761</v>
      </c>
      <c r="CI17" s="205">
        <f t="shared" si="9"/>
        <v>17059.8252222761</v>
      </c>
      <c r="CJ17" s="205">
        <f t="shared" si="9"/>
        <v>17059.8252222761</v>
      </c>
      <c r="CK17" s="205">
        <f t="shared" si="9"/>
        <v>17059.8252222761</v>
      </c>
      <c r="CL17" s="205">
        <f t="shared" si="9"/>
        <v>17059.8252222761</v>
      </c>
      <c r="CM17" s="205">
        <f t="shared" si="9"/>
        <v>17059.8252222761</v>
      </c>
      <c r="CN17" s="205">
        <f t="shared" si="9"/>
        <v>17059.8252222761</v>
      </c>
      <c r="CO17" s="205">
        <f t="shared" si="9"/>
        <v>17059.8252222761</v>
      </c>
      <c r="CP17" s="205">
        <f t="shared" si="9"/>
        <v>17059.8252222761</v>
      </c>
      <c r="CQ17" s="205">
        <f t="shared" si="9"/>
        <v>17059.8252222761</v>
      </c>
      <c r="CR17" s="205">
        <f t="shared" si="9"/>
        <v>17059.8252222761</v>
      </c>
      <c r="CS17" s="205">
        <f t="shared" si="11"/>
        <v>17059.8252222761</v>
      </c>
      <c r="CT17" s="205">
        <f t="shared" si="11"/>
        <v>17059.8252222761</v>
      </c>
      <c r="CU17" s="205">
        <f t="shared" si="11"/>
        <v>17059.8252222761</v>
      </c>
      <c r="CV17" s="205">
        <f t="shared" si="11"/>
        <v>17059.8252222761</v>
      </c>
      <c r="CW17" s="205">
        <f t="shared" si="11"/>
        <v>17059.825222276104</v>
      </c>
      <c r="CX17" s="205">
        <f t="shared" si="11"/>
        <v>17059.825222276104</v>
      </c>
      <c r="CY17" s="205">
        <f t="shared" si="11"/>
        <v>17059.825222276104</v>
      </c>
      <c r="CZ17" s="205">
        <f t="shared" si="11"/>
        <v>17059.825222276104</v>
      </c>
      <c r="DA17" s="205">
        <f t="shared" si="11"/>
        <v>17059.825222276104</v>
      </c>
    </row>
    <row r="18" spans="1:105">
      <c r="A18" s="202" t="s">
        <v>85</v>
      </c>
      <c r="B18" s="204">
        <f>Income!B90</f>
        <v>31038.491888942768</v>
      </c>
      <c r="C18" s="204">
        <f>Income!C90</f>
        <v>31038.491888942768</v>
      </c>
      <c r="D18" s="204">
        <f>Income!D90</f>
        <v>31038.491888942768</v>
      </c>
      <c r="E18" s="204">
        <f>Income!E90</f>
        <v>31038.491888942764</v>
      </c>
      <c r="F18" s="205">
        <f t="shared" ref="F18:U18" si="12">IF(F$2&lt;=($B$2+$C$2+$D$2),IF(F$2&lt;=($B$2+$C$2),IF(F$2&lt;=$B$2,$B18,$C18),$D18),$E18)</f>
        <v>31038.491888942768</v>
      </c>
      <c r="G18" s="205">
        <f t="shared" si="12"/>
        <v>31038.491888942768</v>
      </c>
      <c r="H18" s="205">
        <f t="shared" si="12"/>
        <v>31038.491888942768</v>
      </c>
      <c r="I18" s="205">
        <f t="shared" si="12"/>
        <v>31038.491888942768</v>
      </c>
      <c r="J18" s="205">
        <f t="shared" si="12"/>
        <v>31038.491888942768</v>
      </c>
      <c r="K18" s="205">
        <f t="shared" si="12"/>
        <v>31038.491888942768</v>
      </c>
      <c r="L18" s="205">
        <f t="shared" si="12"/>
        <v>31038.491888942768</v>
      </c>
      <c r="M18" s="205">
        <f t="shared" si="12"/>
        <v>31038.491888942768</v>
      </c>
      <c r="N18" s="205">
        <f t="shared" si="12"/>
        <v>31038.491888942768</v>
      </c>
      <c r="O18" s="205">
        <f t="shared" si="12"/>
        <v>31038.491888942768</v>
      </c>
      <c r="P18" s="205">
        <f t="shared" si="12"/>
        <v>31038.491888942768</v>
      </c>
      <c r="Q18" s="205">
        <f t="shared" si="12"/>
        <v>31038.491888942768</v>
      </c>
      <c r="R18" s="205">
        <f t="shared" si="12"/>
        <v>31038.491888942768</v>
      </c>
      <c r="S18" s="205">
        <f t="shared" si="12"/>
        <v>31038.491888942768</v>
      </c>
      <c r="T18" s="205">
        <f t="shared" si="12"/>
        <v>31038.491888942768</v>
      </c>
      <c r="U18" s="205">
        <f t="shared" si="12"/>
        <v>31038.491888942768</v>
      </c>
      <c r="V18" s="205">
        <f t="shared" si="6"/>
        <v>31038.491888942768</v>
      </c>
      <c r="W18" s="205">
        <f t="shared" si="6"/>
        <v>31038.491888942768</v>
      </c>
      <c r="X18" s="205">
        <f t="shared" si="6"/>
        <v>31038.491888942768</v>
      </c>
      <c r="Y18" s="205">
        <f t="shared" si="6"/>
        <v>31038.491888942768</v>
      </c>
      <c r="Z18" s="205">
        <f t="shared" si="6"/>
        <v>31038.491888942768</v>
      </c>
      <c r="AA18" s="205">
        <f t="shared" si="6"/>
        <v>31038.491888942768</v>
      </c>
      <c r="AB18" s="205">
        <f t="shared" si="6"/>
        <v>31038.491888942768</v>
      </c>
      <c r="AC18" s="205">
        <f t="shared" si="6"/>
        <v>31038.491888942768</v>
      </c>
      <c r="AD18" s="205">
        <f t="shared" si="6"/>
        <v>31038.491888942768</v>
      </c>
      <c r="AE18" s="205">
        <f t="shared" si="6"/>
        <v>31038.491888942768</v>
      </c>
      <c r="AF18" s="205">
        <f t="shared" si="6"/>
        <v>31038.491888942768</v>
      </c>
      <c r="AG18" s="205">
        <f t="shared" si="6"/>
        <v>31038.491888942768</v>
      </c>
      <c r="AH18" s="205">
        <f t="shared" si="6"/>
        <v>31038.491888942768</v>
      </c>
      <c r="AI18" s="205">
        <f t="shared" si="6"/>
        <v>31038.491888942768</v>
      </c>
      <c r="AJ18" s="205">
        <f t="shared" si="6"/>
        <v>31038.491888942768</v>
      </c>
      <c r="AK18" s="205">
        <f t="shared" si="6"/>
        <v>31038.491888942768</v>
      </c>
      <c r="AL18" s="205">
        <f t="shared" si="7"/>
        <v>31038.491888942768</v>
      </c>
      <c r="AM18" s="205">
        <f t="shared" si="7"/>
        <v>31038.491888942768</v>
      </c>
      <c r="AN18" s="205">
        <f t="shared" si="7"/>
        <v>31038.491888942768</v>
      </c>
      <c r="AO18" s="205">
        <f t="shared" si="7"/>
        <v>31038.491888942768</v>
      </c>
      <c r="AP18" s="205">
        <f t="shared" si="7"/>
        <v>31038.491888942768</v>
      </c>
      <c r="AQ18" s="205">
        <f t="shared" si="7"/>
        <v>31038.491888942768</v>
      </c>
      <c r="AR18" s="205">
        <f t="shared" si="7"/>
        <v>31038.491888942768</v>
      </c>
      <c r="AS18" s="205">
        <f t="shared" si="7"/>
        <v>31038.491888942768</v>
      </c>
      <c r="AT18" s="205">
        <f t="shared" si="7"/>
        <v>31038.491888942768</v>
      </c>
      <c r="AU18" s="205">
        <f t="shared" si="7"/>
        <v>31038.491888942768</v>
      </c>
      <c r="AV18" s="205">
        <f t="shared" si="7"/>
        <v>31038.491888942768</v>
      </c>
      <c r="AW18" s="205">
        <f t="shared" si="7"/>
        <v>31038.491888942768</v>
      </c>
      <c r="AX18" s="205">
        <f t="shared" si="8"/>
        <v>31038.491888942768</v>
      </c>
      <c r="AY18" s="205">
        <f t="shared" si="8"/>
        <v>31038.491888942768</v>
      </c>
      <c r="AZ18" s="205">
        <f t="shared" si="8"/>
        <v>31038.491888942768</v>
      </c>
      <c r="BA18" s="205">
        <f t="shared" si="8"/>
        <v>31038.491888942768</v>
      </c>
      <c r="BB18" s="205">
        <f t="shared" si="8"/>
        <v>31038.491888942768</v>
      </c>
      <c r="BC18" s="205">
        <f t="shared" si="8"/>
        <v>31038.491888942768</v>
      </c>
      <c r="BD18" s="205">
        <f t="shared" si="8"/>
        <v>31038.491888942768</v>
      </c>
      <c r="BE18" s="205">
        <f t="shared" si="8"/>
        <v>31038.491888942768</v>
      </c>
      <c r="BF18" s="205">
        <f t="shared" si="8"/>
        <v>31038.491888942768</v>
      </c>
      <c r="BG18" s="205">
        <f t="shared" si="8"/>
        <v>31038.491888942768</v>
      </c>
      <c r="BH18" s="205">
        <f t="shared" si="8"/>
        <v>31038.491888942768</v>
      </c>
      <c r="BI18" s="205">
        <f t="shared" si="8"/>
        <v>31038.491888942768</v>
      </c>
      <c r="BJ18" s="205">
        <f t="shared" si="8"/>
        <v>31038.491888942768</v>
      </c>
      <c r="BK18" s="205">
        <f t="shared" si="8"/>
        <v>31038.491888942768</v>
      </c>
      <c r="BL18" s="205">
        <f t="shared" ref="BL18:BZ18" si="13">IF(BL$2&lt;=($B$2+$C$2+$D$2),IF(BL$2&lt;=($B$2+$C$2),IF(BL$2&lt;=$B$2,$B18,$C18),$D18),$E18)</f>
        <v>31038.491888942768</v>
      </c>
      <c r="BM18" s="205">
        <f t="shared" si="13"/>
        <v>31038.491888942768</v>
      </c>
      <c r="BN18" s="205">
        <f t="shared" si="13"/>
        <v>31038.491888942768</v>
      </c>
      <c r="BO18" s="205">
        <f t="shared" si="13"/>
        <v>31038.491888942768</v>
      </c>
      <c r="BP18" s="205">
        <f t="shared" si="13"/>
        <v>31038.491888942768</v>
      </c>
      <c r="BQ18" s="205">
        <f t="shared" si="13"/>
        <v>31038.491888942768</v>
      </c>
      <c r="BR18" s="205">
        <f t="shared" si="13"/>
        <v>31038.491888942768</v>
      </c>
      <c r="BS18" s="205">
        <f t="shared" si="13"/>
        <v>31038.491888942768</v>
      </c>
      <c r="BT18" s="205">
        <f t="shared" si="13"/>
        <v>31038.491888942768</v>
      </c>
      <c r="BU18" s="205">
        <f t="shared" si="13"/>
        <v>31038.491888942768</v>
      </c>
      <c r="BV18" s="205">
        <f t="shared" si="13"/>
        <v>31038.491888942768</v>
      </c>
      <c r="BW18" s="205">
        <f t="shared" si="13"/>
        <v>31038.491888942768</v>
      </c>
      <c r="BX18" s="205">
        <f t="shared" si="13"/>
        <v>31038.491888942768</v>
      </c>
      <c r="BY18" s="205">
        <f t="shared" si="13"/>
        <v>31038.491888942768</v>
      </c>
      <c r="BZ18" s="205">
        <f t="shared" si="13"/>
        <v>31038.491888942768</v>
      </c>
      <c r="CA18" s="205">
        <f t="shared" si="10"/>
        <v>31038.491888942768</v>
      </c>
      <c r="CB18" s="205">
        <f t="shared" si="10"/>
        <v>31038.491888942768</v>
      </c>
      <c r="CC18" s="205">
        <f t="shared" si="9"/>
        <v>31038.491888942768</v>
      </c>
      <c r="CD18" s="205">
        <f t="shared" si="9"/>
        <v>31038.491888942768</v>
      </c>
      <c r="CE18" s="205">
        <f t="shared" si="9"/>
        <v>31038.491888942768</v>
      </c>
      <c r="CF18" s="205">
        <f t="shared" si="9"/>
        <v>31038.491888942768</v>
      </c>
      <c r="CG18" s="205">
        <f t="shared" si="9"/>
        <v>31038.491888942768</v>
      </c>
      <c r="CH18" s="205">
        <f t="shared" si="9"/>
        <v>31038.491888942768</v>
      </c>
      <c r="CI18" s="205">
        <f t="shared" si="9"/>
        <v>31038.491888942768</v>
      </c>
      <c r="CJ18" s="205">
        <f t="shared" si="9"/>
        <v>31038.491888942768</v>
      </c>
      <c r="CK18" s="205">
        <f t="shared" si="9"/>
        <v>31038.491888942768</v>
      </c>
      <c r="CL18" s="205">
        <f t="shared" si="9"/>
        <v>31038.491888942768</v>
      </c>
      <c r="CM18" s="205">
        <f t="shared" si="9"/>
        <v>31038.491888942768</v>
      </c>
      <c r="CN18" s="205">
        <f t="shared" si="9"/>
        <v>31038.491888942768</v>
      </c>
      <c r="CO18" s="205">
        <f t="shared" si="9"/>
        <v>31038.491888942768</v>
      </c>
      <c r="CP18" s="205">
        <f t="shared" si="9"/>
        <v>31038.491888942768</v>
      </c>
      <c r="CQ18" s="205">
        <f t="shared" si="9"/>
        <v>31038.491888942768</v>
      </c>
      <c r="CR18" s="205">
        <f t="shared" si="9"/>
        <v>31038.491888942768</v>
      </c>
      <c r="CS18" s="205">
        <f t="shared" si="11"/>
        <v>31038.491888942768</v>
      </c>
      <c r="CT18" s="205">
        <f t="shared" si="11"/>
        <v>31038.491888942768</v>
      </c>
      <c r="CU18" s="205">
        <f t="shared" si="11"/>
        <v>31038.491888942768</v>
      </c>
      <c r="CV18" s="205">
        <f t="shared" si="11"/>
        <v>31038.491888942768</v>
      </c>
      <c r="CW18" s="205">
        <f t="shared" si="11"/>
        <v>31038.491888942764</v>
      </c>
      <c r="CX18" s="205">
        <f t="shared" si="11"/>
        <v>31038.491888942764</v>
      </c>
      <c r="CY18" s="205">
        <f t="shared" si="11"/>
        <v>31038.491888942764</v>
      </c>
      <c r="CZ18" s="205">
        <f t="shared" si="11"/>
        <v>31038.491888942764</v>
      </c>
      <c r="DA18" s="205">
        <f t="shared" si="11"/>
        <v>31038.491888942764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25120.269275404262</v>
      </c>
      <c r="AF19" s="202">
        <f t="shared" si="14"/>
        <v>25202.042999901194</v>
      </c>
      <c r="AG19" s="202">
        <f t="shared" si="14"/>
        <v>25283.816724398126</v>
      </c>
      <c r="AH19" s="202">
        <f t="shared" si="14"/>
        <v>25365.590448895058</v>
      </c>
      <c r="AI19" s="202">
        <f t="shared" si="14"/>
        <v>25447.36417339199</v>
      </c>
      <c r="AJ19" s="202">
        <f t="shared" si="14"/>
        <v>25529.137897888926</v>
      </c>
      <c r="AK19" s="202">
        <f t="shared" si="14"/>
        <v>25610.911622385858</v>
      </c>
      <c r="AL19" s="202">
        <f t="shared" si="14"/>
        <v>25692.68534688279</v>
      </c>
      <c r="AM19" s="202">
        <f t="shared" si="14"/>
        <v>25774.459071379722</v>
      </c>
      <c r="AN19" s="202">
        <f t="shared" si="14"/>
        <v>25856.232795876655</v>
      </c>
      <c r="AO19" s="202">
        <f t="shared" si="14"/>
        <v>25938.006520373587</v>
      </c>
      <c r="AP19" s="202">
        <f t="shared" si="14"/>
        <v>26019.780244870519</v>
      </c>
      <c r="AQ19" s="202">
        <f t="shared" si="14"/>
        <v>26101.553969367451</v>
      </c>
      <c r="AR19" s="202">
        <f t="shared" si="14"/>
        <v>26183.327693864383</v>
      </c>
      <c r="AS19" s="202">
        <f t="shared" si="14"/>
        <v>26265.101418361315</v>
      </c>
      <c r="AT19" s="202">
        <f t="shared" si="14"/>
        <v>26346.875142858247</v>
      </c>
      <c r="AU19" s="202">
        <f t="shared" si="14"/>
        <v>26428.648867355183</v>
      </c>
      <c r="AV19" s="202">
        <f t="shared" si="14"/>
        <v>26510.422591852115</v>
      </c>
      <c r="AW19" s="202">
        <f t="shared" si="14"/>
        <v>26592.196316349047</v>
      </c>
      <c r="AX19" s="202">
        <f t="shared" si="14"/>
        <v>26673.970040845979</v>
      </c>
      <c r="AY19" s="202">
        <f t="shared" si="14"/>
        <v>26755.743765342912</v>
      </c>
      <c r="AZ19" s="202">
        <f t="shared" si="14"/>
        <v>26837.517489839844</v>
      </c>
      <c r="BA19" s="202">
        <f t="shared" si="14"/>
        <v>26919.291214336776</v>
      </c>
      <c r="BB19" s="202">
        <f t="shared" si="14"/>
        <v>27001.064938833708</v>
      </c>
      <c r="BC19" s="202">
        <f t="shared" si="14"/>
        <v>27082.83866333064</v>
      </c>
      <c r="BD19" s="202">
        <f t="shared" si="14"/>
        <v>27164.612387827576</v>
      </c>
      <c r="BE19" s="202">
        <f t="shared" si="14"/>
        <v>27246.386112324508</v>
      </c>
      <c r="BF19" s="202">
        <f t="shared" si="14"/>
        <v>27328.15983682144</v>
      </c>
      <c r="BG19" s="202">
        <f t="shared" si="14"/>
        <v>27409.933561318372</v>
      </c>
      <c r="BH19" s="202">
        <f t="shared" si="14"/>
        <v>27491.707285815304</v>
      </c>
      <c r="BI19" s="202">
        <f t="shared" si="14"/>
        <v>27573.481010312236</v>
      </c>
      <c r="BJ19" s="202">
        <f t="shared" si="14"/>
        <v>27655.254734809168</v>
      </c>
      <c r="BK19" s="202">
        <f t="shared" si="14"/>
        <v>27737.028459306101</v>
      </c>
      <c r="BL19" s="202">
        <f t="shared" si="14"/>
        <v>27818.802183803033</v>
      </c>
      <c r="BM19" s="202">
        <f t="shared" si="14"/>
        <v>27900.575908299965</v>
      </c>
      <c r="BN19" s="202">
        <f t="shared" si="14"/>
        <v>27982.349632796897</v>
      </c>
      <c r="BO19" s="202">
        <f t="shared" si="14"/>
        <v>28064.123357293833</v>
      </c>
      <c r="BP19" s="202">
        <f t="shared" si="14"/>
        <v>28145.897081790765</v>
      </c>
      <c r="BQ19" s="202">
        <f t="shared" si="14"/>
        <v>28227.670806287697</v>
      </c>
      <c r="BR19" s="202">
        <f t="shared" si="14"/>
        <v>28309.444530784629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28391.218255281561</v>
      </c>
      <c r="BT19" s="202">
        <f t="shared" si="15"/>
        <v>28873.415406995126</v>
      </c>
      <c r="BU19" s="202">
        <f t="shared" si="15"/>
        <v>29355.61255870869</v>
      </c>
      <c r="BV19" s="202">
        <f t="shared" si="15"/>
        <v>29837.809710422254</v>
      </c>
      <c r="BW19" s="202">
        <f t="shared" si="15"/>
        <v>30320.006862135819</v>
      </c>
      <c r="BX19" s="202">
        <f t="shared" si="15"/>
        <v>30802.204013849383</v>
      </c>
      <c r="BY19" s="202">
        <f t="shared" si="15"/>
        <v>31284.401165562947</v>
      </c>
      <c r="BZ19" s="202">
        <f t="shared" si="15"/>
        <v>31766.598317276512</v>
      </c>
      <c r="CA19" s="202">
        <f t="shared" si="15"/>
        <v>32248.79546899008</v>
      </c>
      <c r="CB19" s="202">
        <f t="shared" si="15"/>
        <v>32730.992620703641</v>
      </c>
      <c r="CC19" s="202">
        <f t="shared" si="15"/>
        <v>33213.189772417209</v>
      </c>
      <c r="CD19" s="202">
        <f t="shared" si="15"/>
        <v>33695.386924130769</v>
      </c>
      <c r="CE19" s="202">
        <f t="shared" si="15"/>
        <v>34177.584075844337</v>
      </c>
      <c r="CF19" s="202">
        <f t="shared" si="15"/>
        <v>34659.781227557898</v>
      </c>
      <c r="CG19" s="202">
        <f t="shared" si="15"/>
        <v>35141.978379271466</v>
      </c>
      <c r="CH19" s="202">
        <f t="shared" si="15"/>
        <v>35624.175530985027</v>
      </c>
      <c r="CI19" s="202">
        <f t="shared" si="15"/>
        <v>36106.372682698595</v>
      </c>
      <c r="CJ19" s="202">
        <f t="shared" si="15"/>
        <v>36588.569834412163</v>
      </c>
      <c r="CK19" s="202">
        <f t="shared" si="15"/>
        <v>37070.766986125724</v>
      </c>
      <c r="CL19" s="202">
        <f t="shared" si="15"/>
        <v>37552.964137839284</v>
      </c>
      <c r="CM19" s="202">
        <f t="shared" si="15"/>
        <v>38035.161289552852</v>
      </c>
      <c r="CN19" s="202">
        <f t="shared" si="15"/>
        <v>38517.35844126642</v>
      </c>
      <c r="CO19" s="202">
        <f t="shared" si="15"/>
        <v>38999.555592979981</v>
      </c>
      <c r="CP19" s="202">
        <f t="shared" si="15"/>
        <v>40131.205670397358</v>
      </c>
      <c r="CQ19" s="202">
        <f t="shared" si="15"/>
        <v>41912.30867351855</v>
      </c>
      <c r="CR19" s="202">
        <f t="shared" si="15"/>
        <v>43693.411676639742</v>
      </c>
      <c r="CS19" s="202">
        <f t="shared" si="15"/>
        <v>45474.514679760927</v>
      </c>
      <c r="CT19" s="202">
        <f t="shared" si="15"/>
        <v>47255.617682882119</v>
      </c>
      <c r="CU19" s="202">
        <f t="shared" si="15"/>
        <v>49036.720686003311</v>
      </c>
      <c r="CV19" s="202">
        <f t="shared" si="15"/>
        <v>50817.823689124503</v>
      </c>
      <c r="CW19" s="202">
        <f t="shared" si="15"/>
        <v>52598.926692245688</v>
      </c>
      <c r="CX19" s="202">
        <f t="shared" si="15"/>
        <v>54380.02969536688</v>
      </c>
      <c r="CY19" s="202">
        <f t="shared" si="15"/>
        <v>56161.132698488072</v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50</v>
      </c>
      <c r="C22" s="206">
        <f>C2*100</f>
        <v>30</v>
      </c>
      <c r="D22" s="206">
        <f>D2*100</f>
        <v>15</v>
      </c>
      <c r="E22" s="206">
        <f>E2*100</f>
        <v>5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50</v>
      </c>
      <c r="C23" s="207">
        <f>SUM($B22:C22)</f>
        <v>80</v>
      </c>
      <c r="D23" s="207">
        <f>SUM($B22:D22)</f>
        <v>95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25</v>
      </c>
      <c r="C24" s="209">
        <f>B23+(C23-B23)/2</f>
        <v>65</v>
      </c>
      <c r="D24" s="209">
        <f>C23+(D23-C23)/2</f>
        <v>87.5</v>
      </c>
      <c r="E24" s="209">
        <f>D23+(E23-D23)/2</f>
        <v>97.5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2141.4760993113323</v>
      </c>
      <c r="C25" s="204">
        <f>Income!C72</f>
        <v>2371.3955683925333</v>
      </c>
      <c r="D25" s="204">
        <f>Income!D72</f>
        <v>3300.5357221090021</v>
      </c>
      <c r="E25" s="204">
        <f>Income!E72</f>
        <v>3337.8721544275227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2141.4760993113323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2141.4760993113323</v>
      </c>
      <c r="H25" s="211">
        <f t="shared" si="16"/>
        <v>2141.4760993113323</v>
      </c>
      <c r="I25" s="211">
        <f t="shared" si="16"/>
        <v>2141.4760993113323</v>
      </c>
      <c r="J25" s="211">
        <f t="shared" si="16"/>
        <v>2141.4760993113323</v>
      </c>
      <c r="K25" s="211">
        <f t="shared" si="16"/>
        <v>2141.4760993113323</v>
      </c>
      <c r="L25" s="211">
        <f t="shared" si="16"/>
        <v>2141.4760993113323</v>
      </c>
      <c r="M25" s="211">
        <f t="shared" si="16"/>
        <v>2141.4760993113323</v>
      </c>
      <c r="N25" s="211">
        <f t="shared" si="16"/>
        <v>2141.4760993113323</v>
      </c>
      <c r="O25" s="211">
        <f t="shared" si="16"/>
        <v>2141.4760993113323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2141.4760993113323</v>
      </c>
      <c r="Q25" s="211">
        <f t="shared" si="17"/>
        <v>2141.4760993113323</v>
      </c>
      <c r="R25" s="211">
        <f t="shared" si="17"/>
        <v>2141.4760993113323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2141.4760993113323</v>
      </c>
      <c r="T25" s="211">
        <f t="shared" si="17"/>
        <v>2141.4760993113323</v>
      </c>
      <c r="U25" s="211">
        <f t="shared" si="17"/>
        <v>2141.4760993113323</v>
      </c>
      <c r="V25" s="211">
        <f t="shared" si="17"/>
        <v>2141.4760993113323</v>
      </c>
      <c r="W25" s="211">
        <f t="shared" si="17"/>
        <v>2141.4760993113323</v>
      </c>
      <c r="X25" s="211">
        <f t="shared" si="17"/>
        <v>2141.4760993113323</v>
      </c>
      <c r="Y25" s="211">
        <f t="shared" si="17"/>
        <v>2141.4760993113323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2141.4760993113323</v>
      </c>
      <c r="AA25" s="211">
        <f t="shared" si="18"/>
        <v>2141.4760993113323</v>
      </c>
      <c r="AB25" s="211">
        <f t="shared" si="18"/>
        <v>2141.4760993113323</v>
      </c>
      <c r="AC25" s="211">
        <f t="shared" si="18"/>
        <v>2141.4760993113323</v>
      </c>
      <c r="AD25" s="211">
        <f t="shared" si="18"/>
        <v>2141.4760993113323</v>
      </c>
      <c r="AE25" s="211">
        <f t="shared" si="18"/>
        <v>2141.4760993113323</v>
      </c>
      <c r="AF25" s="211">
        <f t="shared" si="18"/>
        <v>2147.2240860383622</v>
      </c>
      <c r="AG25" s="211">
        <f t="shared" si="18"/>
        <v>2152.9720727653921</v>
      </c>
      <c r="AH25" s="211">
        <f t="shared" si="18"/>
        <v>2158.7200594924225</v>
      </c>
      <c r="AI25" s="211">
        <f t="shared" si="18"/>
        <v>2164.4680462194524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2170.2160329464823</v>
      </c>
      <c r="AK25" s="211">
        <f t="shared" si="19"/>
        <v>2175.9640196735127</v>
      </c>
      <c r="AL25" s="211">
        <f t="shared" si="19"/>
        <v>2181.7120064005426</v>
      </c>
      <c r="AM25" s="211">
        <f t="shared" si="19"/>
        <v>2187.4599931275725</v>
      </c>
      <c r="AN25" s="211">
        <f t="shared" si="19"/>
        <v>2193.2079798546024</v>
      </c>
      <c r="AO25" s="211">
        <f t="shared" si="19"/>
        <v>2198.9559665816323</v>
      </c>
      <c r="AP25" s="211">
        <f t="shared" si="19"/>
        <v>2204.7039533086627</v>
      </c>
      <c r="AQ25" s="211">
        <f t="shared" si="19"/>
        <v>2210.4519400356926</v>
      </c>
      <c r="AR25" s="211">
        <f t="shared" si="19"/>
        <v>2216.1999267627225</v>
      </c>
      <c r="AS25" s="211">
        <f t="shared" si="19"/>
        <v>2221.9479134897529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2227.6959002167828</v>
      </c>
      <c r="AU25" s="211">
        <f t="shared" si="20"/>
        <v>2233.4438869438127</v>
      </c>
      <c r="AV25" s="211">
        <f t="shared" si="20"/>
        <v>2239.1918736708426</v>
      </c>
      <c r="AW25" s="211">
        <f t="shared" si="20"/>
        <v>2244.9398603978725</v>
      </c>
      <c r="AX25" s="211">
        <f t="shared" si="20"/>
        <v>2250.6878471249029</v>
      </c>
      <c r="AY25" s="211">
        <f t="shared" si="20"/>
        <v>2256.4358338519328</v>
      </c>
      <c r="AZ25" s="211">
        <f t="shared" si="20"/>
        <v>2262.1838205789627</v>
      </c>
      <c r="BA25" s="211">
        <f t="shared" si="20"/>
        <v>2267.9318073059931</v>
      </c>
      <c r="BB25" s="211">
        <f t="shared" si="20"/>
        <v>2273.679794033023</v>
      </c>
      <c r="BC25" s="211">
        <f t="shared" si="20"/>
        <v>2279.4277807600529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2285.1757674870828</v>
      </c>
      <c r="BE25" s="211">
        <f t="shared" si="21"/>
        <v>2290.9237542141127</v>
      </c>
      <c r="BF25" s="211">
        <f t="shared" si="21"/>
        <v>2296.6717409411431</v>
      </c>
      <c r="BG25" s="211">
        <f t="shared" si="21"/>
        <v>2302.419727668173</v>
      </c>
      <c r="BH25" s="211">
        <f t="shared" si="21"/>
        <v>2308.1677143952029</v>
      </c>
      <c r="BI25" s="211">
        <f t="shared" si="21"/>
        <v>2313.9157011222333</v>
      </c>
      <c r="BJ25" s="211">
        <f t="shared" si="21"/>
        <v>2319.6636878492632</v>
      </c>
      <c r="BK25" s="211">
        <f t="shared" si="21"/>
        <v>2325.4116745762931</v>
      </c>
      <c r="BL25" s="211">
        <f t="shared" si="21"/>
        <v>2331.159661303323</v>
      </c>
      <c r="BM25" s="211">
        <f t="shared" si="21"/>
        <v>2336.9076480303529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2342.6556347573833</v>
      </c>
      <c r="BO25" s="211">
        <f t="shared" si="22"/>
        <v>2348.4036214844132</v>
      </c>
      <c r="BP25" s="211">
        <f t="shared" si="22"/>
        <v>2354.1516082114431</v>
      </c>
      <c r="BQ25" s="211">
        <f t="shared" si="22"/>
        <v>2359.8995949384735</v>
      </c>
      <c r="BR25" s="211">
        <f t="shared" si="22"/>
        <v>2365.6475816655034</v>
      </c>
      <c r="BS25" s="211">
        <f t="shared" si="22"/>
        <v>2371.3955683925333</v>
      </c>
      <c r="BT25" s="211">
        <f t="shared" si="22"/>
        <v>2412.6906863354875</v>
      </c>
      <c r="BU25" s="211">
        <f t="shared" si="22"/>
        <v>2453.9858042784417</v>
      </c>
      <c r="BV25" s="211">
        <f t="shared" si="22"/>
        <v>2495.2809222213959</v>
      </c>
      <c r="BW25" s="211">
        <f t="shared" si="22"/>
        <v>2536.5760401643502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2577.8711581073039</v>
      </c>
      <c r="BY25" s="211">
        <f t="shared" si="23"/>
        <v>2619.1662760502581</v>
      </c>
      <c r="BZ25" s="211">
        <f t="shared" si="23"/>
        <v>2660.4613939932124</v>
      </c>
      <c r="CA25" s="211">
        <f t="shared" si="23"/>
        <v>2701.7565119361666</v>
      </c>
      <c r="CB25" s="211">
        <f t="shared" si="23"/>
        <v>2743.0516298791208</v>
      </c>
      <c r="CC25" s="211">
        <f t="shared" si="23"/>
        <v>2784.346747822075</v>
      </c>
      <c r="CD25" s="211">
        <f t="shared" si="23"/>
        <v>2825.6418657650293</v>
      </c>
      <c r="CE25" s="211">
        <f t="shared" si="23"/>
        <v>2866.9369837079835</v>
      </c>
      <c r="CF25" s="211">
        <f t="shared" si="23"/>
        <v>2908.2321016509377</v>
      </c>
      <c r="CG25" s="211">
        <f t="shared" si="23"/>
        <v>2949.5272195938915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2990.8223375368457</v>
      </c>
      <c r="CI25" s="211">
        <f t="shared" si="24"/>
        <v>3032.1174554797999</v>
      </c>
      <c r="CJ25" s="211">
        <f t="shared" si="24"/>
        <v>3073.4125734227541</v>
      </c>
      <c r="CK25" s="211">
        <f t="shared" si="24"/>
        <v>3114.7076913657083</v>
      </c>
      <c r="CL25" s="211">
        <f t="shared" si="24"/>
        <v>3156.0028093086626</v>
      </c>
      <c r="CM25" s="211">
        <f t="shared" si="24"/>
        <v>3197.2979272516168</v>
      </c>
      <c r="CN25" s="211">
        <f t="shared" si="24"/>
        <v>3238.593045194571</v>
      </c>
      <c r="CO25" s="211">
        <f t="shared" si="24"/>
        <v>3279.8881631375252</v>
      </c>
      <c r="CP25" s="211">
        <f t="shared" si="24"/>
        <v>3302.4025437249284</v>
      </c>
      <c r="CQ25" s="211">
        <f t="shared" si="24"/>
        <v>3306.13618695678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3309.8698301886325</v>
      </c>
      <c r="CS25" s="211">
        <f t="shared" si="25"/>
        <v>3313.6034734204841</v>
      </c>
      <c r="CT25" s="211">
        <f t="shared" si="25"/>
        <v>3317.3371166523366</v>
      </c>
      <c r="CU25" s="211">
        <f t="shared" si="25"/>
        <v>3321.0707598841882</v>
      </c>
      <c r="CV25" s="211">
        <f t="shared" si="25"/>
        <v>3324.8044031160407</v>
      </c>
      <c r="CW25" s="211">
        <f t="shared" si="25"/>
        <v>3328.5380463478923</v>
      </c>
      <c r="CX25" s="211">
        <f t="shared" si="25"/>
        <v>3332.2716895797448</v>
      </c>
      <c r="CY25" s="211">
        <f t="shared" si="25"/>
        <v>3336.0053328115964</v>
      </c>
      <c r="CZ25" s="211">
        <f t="shared" si="25"/>
        <v>3337.8721544275227</v>
      </c>
      <c r="DA25" s="211">
        <f t="shared" si="25"/>
        <v>3337.8721544275227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836</v>
      </c>
      <c r="D26" s="204">
        <f>Income!D73</f>
        <v>3621</v>
      </c>
      <c r="E26" s="204">
        <f>Income!E73</f>
        <v>5132.4444444444443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20.9</v>
      </c>
      <c r="AG26" s="211">
        <f t="shared" si="18"/>
        <v>41.8</v>
      </c>
      <c r="AH26" s="211">
        <f t="shared" si="18"/>
        <v>62.7</v>
      </c>
      <c r="AI26" s="211">
        <f t="shared" si="18"/>
        <v>83.6</v>
      </c>
      <c r="AJ26" s="211">
        <f t="shared" si="19"/>
        <v>104.5</v>
      </c>
      <c r="AK26" s="211">
        <f t="shared" si="19"/>
        <v>125.4</v>
      </c>
      <c r="AL26" s="211">
        <f t="shared" si="19"/>
        <v>146.30000000000001</v>
      </c>
      <c r="AM26" s="211">
        <f t="shared" si="19"/>
        <v>167.2</v>
      </c>
      <c r="AN26" s="211">
        <f t="shared" si="19"/>
        <v>188.1</v>
      </c>
      <c r="AO26" s="211">
        <f t="shared" si="19"/>
        <v>209</v>
      </c>
      <c r="AP26" s="211">
        <f t="shared" si="19"/>
        <v>229.9</v>
      </c>
      <c r="AQ26" s="211">
        <f t="shared" si="19"/>
        <v>250.8</v>
      </c>
      <c r="AR26" s="211">
        <f t="shared" si="19"/>
        <v>271.7</v>
      </c>
      <c r="AS26" s="211">
        <f t="shared" si="19"/>
        <v>292.60000000000002</v>
      </c>
      <c r="AT26" s="211">
        <f t="shared" si="20"/>
        <v>313.5</v>
      </c>
      <c r="AU26" s="211">
        <f t="shared" si="20"/>
        <v>334.4</v>
      </c>
      <c r="AV26" s="211">
        <f t="shared" si="20"/>
        <v>355.3</v>
      </c>
      <c r="AW26" s="211">
        <f t="shared" si="20"/>
        <v>376.2</v>
      </c>
      <c r="AX26" s="211">
        <f t="shared" si="20"/>
        <v>397.1</v>
      </c>
      <c r="AY26" s="211">
        <f t="shared" si="20"/>
        <v>418</v>
      </c>
      <c r="AZ26" s="211">
        <f t="shared" si="20"/>
        <v>438.9</v>
      </c>
      <c r="BA26" s="211">
        <f t="shared" si="20"/>
        <v>459.8</v>
      </c>
      <c r="BB26" s="211">
        <f t="shared" si="20"/>
        <v>480.7</v>
      </c>
      <c r="BC26" s="211">
        <f t="shared" si="20"/>
        <v>501.6</v>
      </c>
      <c r="BD26" s="211">
        <f t="shared" si="21"/>
        <v>522.5</v>
      </c>
      <c r="BE26" s="211">
        <f t="shared" si="21"/>
        <v>543.4</v>
      </c>
      <c r="BF26" s="211">
        <f t="shared" si="21"/>
        <v>564.29999999999995</v>
      </c>
      <c r="BG26" s="211">
        <f t="shared" si="21"/>
        <v>585.20000000000005</v>
      </c>
      <c r="BH26" s="211">
        <f t="shared" si="21"/>
        <v>606.1</v>
      </c>
      <c r="BI26" s="211">
        <f t="shared" si="21"/>
        <v>627</v>
      </c>
      <c r="BJ26" s="211">
        <f t="shared" si="21"/>
        <v>647.9</v>
      </c>
      <c r="BK26" s="211">
        <f t="shared" si="21"/>
        <v>668.8</v>
      </c>
      <c r="BL26" s="211">
        <f t="shared" si="21"/>
        <v>689.7</v>
      </c>
      <c r="BM26" s="211">
        <f t="shared" si="21"/>
        <v>710.6</v>
      </c>
      <c r="BN26" s="211">
        <f t="shared" si="22"/>
        <v>731.5</v>
      </c>
      <c r="BO26" s="211">
        <f t="shared" si="22"/>
        <v>752.4</v>
      </c>
      <c r="BP26" s="211">
        <f t="shared" si="22"/>
        <v>773.3</v>
      </c>
      <c r="BQ26" s="211">
        <f t="shared" si="22"/>
        <v>794.2</v>
      </c>
      <c r="BR26" s="211">
        <f t="shared" si="22"/>
        <v>815.1</v>
      </c>
      <c r="BS26" s="211">
        <f t="shared" si="22"/>
        <v>836</v>
      </c>
      <c r="BT26" s="211">
        <f t="shared" si="22"/>
        <v>959.77777777777783</v>
      </c>
      <c r="BU26" s="211">
        <f t="shared" si="22"/>
        <v>1083.5555555555557</v>
      </c>
      <c r="BV26" s="211">
        <f t="shared" si="22"/>
        <v>1207.3333333333333</v>
      </c>
      <c r="BW26" s="211">
        <f t="shared" si="22"/>
        <v>1331.1111111111111</v>
      </c>
      <c r="BX26" s="211">
        <f t="shared" si="23"/>
        <v>1454.8888888888889</v>
      </c>
      <c r="BY26" s="211">
        <f t="shared" si="23"/>
        <v>1578.6666666666665</v>
      </c>
      <c r="BZ26" s="211">
        <f t="shared" si="23"/>
        <v>1702.4444444444443</v>
      </c>
      <c r="CA26" s="211">
        <f t="shared" si="23"/>
        <v>1826.2222222222222</v>
      </c>
      <c r="CB26" s="211">
        <f t="shared" si="23"/>
        <v>1950</v>
      </c>
      <c r="CC26" s="211">
        <f t="shared" si="23"/>
        <v>2073.7777777777778</v>
      </c>
      <c r="CD26" s="211">
        <f t="shared" si="23"/>
        <v>2197.5555555555557</v>
      </c>
      <c r="CE26" s="211">
        <f t="shared" si="23"/>
        <v>2321.333333333333</v>
      </c>
      <c r="CF26" s="211">
        <f t="shared" si="23"/>
        <v>2445.1111111111113</v>
      </c>
      <c r="CG26" s="211">
        <f t="shared" si="23"/>
        <v>2568.8888888888887</v>
      </c>
      <c r="CH26" s="211">
        <f t="shared" si="24"/>
        <v>2692.666666666667</v>
      </c>
      <c r="CI26" s="211">
        <f t="shared" si="24"/>
        <v>2816.4444444444443</v>
      </c>
      <c r="CJ26" s="211">
        <f t="shared" si="24"/>
        <v>2940.2222222222222</v>
      </c>
      <c r="CK26" s="211">
        <f t="shared" si="24"/>
        <v>3064</v>
      </c>
      <c r="CL26" s="211">
        <f t="shared" si="24"/>
        <v>3187.7777777777778</v>
      </c>
      <c r="CM26" s="211">
        <f t="shared" si="24"/>
        <v>3311.5555555555557</v>
      </c>
      <c r="CN26" s="211">
        <f t="shared" si="24"/>
        <v>3435.3333333333335</v>
      </c>
      <c r="CO26" s="211">
        <f t="shared" si="24"/>
        <v>3559.1111111111113</v>
      </c>
      <c r="CP26" s="211">
        <f t="shared" si="24"/>
        <v>3696.5722222222221</v>
      </c>
      <c r="CQ26" s="211">
        <f t="shared" si="24"/>
        <v>3847.7166666666667</v>
      </c>
      <c r="CR26" s="211">
        <f t="shared" si="25"/>
        <v>3998.8611111111113</v>
      </c>
      <c r="CS26" s="211">
        <f t="shared" si="25"/>
        <v>4150.0055555555555</v>
      </c>
      <c r="CT26" s="211">
        <f t="shared" si="25"/>
        <v>4301.1499999999996</v>
      </c>
      <c r="CU26" s="211">
        <f t="shared" si="25"/>
        <v>4452.2944444444447</v>
      </c>
      <c r="CV26" s="211">
        <f t="shared" si="25"/>
        <v>4603.4388888888889</v>
      </c>
      <c r="CW26" s="211">
        <f t="shared" si="25"/>
        <v>4754.583333333333</v>
      </c>
      <c r="CX26" s="211">
        <f t="shared" si="25"/>
        <v>4905.7277777777781</v>
      </c>
      <c r="CY26" s="211">
        <f t="shared" si="25"/>
        <v>5056.8722222222223</v>
      </c>
      <c r="CZ26" s="211">
        <f t="shared" si="25"/>
        <v>5132.4444444444443</v>
      </c>
      <c r="DA26" s="211">
        <f t="shared" si="25"/>
        <v>5132.4444444444443</v>
      </c>
    </row>
    <row r="27" spans="1:105">
      <c r="A27" s="202" t="str">
        <f>Income!A74</f>
        <v>Animal products consumed</v>
      </c>
      <c r="B27" s="204">
        <f>Income!B74</f>
        <v>151.45508615079123</v>
      </c>
      <c r="C27" s="204">
        <f>Income!C74</f>
        <v>234.07023230600569</v>
      </c>
      <c r="D27" s="204">
        <f>Income!D74</f>
        <v>403.32969654166982</v>
      </c>
      <c r="E27" s="204">
        <f>Income!E74</f>
        <v>1050.5131066722433</v>
      </c>
      <c r="F27" s="211">
        <f t="shared" si="16"/>
        <v>151.45508615079123</v>
      </c>
      <c r="G27" s="211">
        <f t="shared" si="16"/>
        <v>151.45508615079123</v>
      </c>
      <c r="H27" s="211">
        <f t="shared" si="16"/>
        <v>151.45508615079123</v>
      </c>
      <c r="I27" s="211">
        <f t="shared" si="16"/>
        <v>151.45508615079123</v>
      </c>
      <c r="J27" s="211">
        <f t="shared" si="16"/>
        <v>151.45508615079123</v>
      </c>
      <c r="K27" s="211">
        <f t="shared" si="16"/>
        <v>151.45508615079123</v>
      </c>
      <c r="L27" s="211">
        <f t="shared" si="16"/>
        <v>151.45508615079123</v>
      </c>
      <c r="M27" s="211">
        <f t="shared" si="16"/>
        <v>151.45508615079123</v>
      </c>
      <c r="N27" s="211">
        <f t="shared" si="16"/>
        <v>151.45508615079123</v>
      </c>
      <c r="O27" s="211">
        <f t="shared" si="16"/>
        <v>151.45508615079123</v>
      </c>
      <c r="P27" s="211">
        <f t="shared" si="17"/>
        <v>151.45508615079123</v>
      </c>
      <c r="Q27" s="211">
        <f t="shared" si="17"/>
        <v>151.45508615079123</v>
      </c>
      <c r="R27" s="211">
        <f t="shared" si="17"/>
        <v>151.45508615079123</v>
      </c>
      <c r="S27" s="211">
        <f t="shared" si="17"/>
        <v>151.45508615079123</v>
      </c>
      <c r="T27" s="211">
        <f t="shared" si="17"/>
        <v>151.45508615079123</v>
      </c>
      <c r="U27" s="211">
        <f t="shared" si="17"/>
        <v>151.45508615079123</v>
      </c>
      <c r="V27" s="211">
        <f t="shared" si="17"/>
        <v>151.45508615079123</v>
      </c>
      <c r="W27" s="211">
        <f t="shared" si="17"/>
        <v>151.45508615079123</v>
      </c>
      <c r="X27" s="211">
        <f t="shared" si="17"/>
        <v>151.45508615079123</v>
      </c>
      <c r="Y27" s="211">
        <f t="shared" si="17"/>
        <v>151.45508615079123</v>
      </c>
      <c r="Z27" s="211">
        <f t="shared" si="18"/>
        <v>151.45508615079123</v>
      </c>
      <c r="AA27" s="211">
        <f t="shared" si="18"/>
        <v>151.45508615079123</v>
      </c>
      <c r="AB27" s="211">
        <f t="shared" si="18"/>
        <v>151.45508615079123</v>
      </c>
      <c r="AC27" s="211">
        <f t="shared" si="18"/>
        <v>151.45508615079123</v>
      </c>
      <c r="AD27" s="211">
        <f t="shared" si="18"/>
        <v>151.45508615079123</v>
      </c>
      <c r="AE27" s="211">
        <f t="shared" si="18"/>
        <v>151.45508615079123</v>
      </c>
      <c r="AF27" s="211">
        <f t="shared" si="18"/>
        <v>153.5204648046716</v>
      </c>
      <c r="AG27" s="211">
        <f t="shared" si="18"/>
        <v>155.58584345855195</v>
      </c>
      <c r="AH27" s="211">
        <f t="shared" si="18"/>
        <v>157.65122211243232</v>
      </c>
      <c r="AI27" s="211">
        <f t="shared" si="18"/>
        <v>159.71660076631267</v>
      </c>
      <c r="AJ27" s="211">
        <f t="shared" si="19"/>
        <v>161.78197942019304</v>
      </c>
      <c r="AK27" s="211">
        <f t="shared" si="19"/>
        <v>163.84735807407341</v>
      </c>
      <c r="AL27" s="211">
        <f t="shared" si="19"/>
        <v>165.91273672795376</v>
      </c>
      <c r="AM27" s="211">
        <f t="shared" si="19"/>
        <v>167.97811538183413</v>
      </c>
      <c r="AN27" s="211">
        <f t="shared" si="19"/>
        <v>170.04349403571447</v>
      </c>
      <c r="AO27" s="211">
        <f t="shared" si="19"/>
        <v>172.10887268959485</v>
      </c>
      <c r="AP27" s="211">
        <f t="shared" si="19"/>
        <v>174.17425134347522</v>
      </c>
      <c r="AQ27" s="211">
        <f t="shared" si="19"/>
        <v>176.23962999735556</v>
      </c>
      <c r="AR27" s="211">
        <f t="shared" si="19"/>
        <v>178.30500865123594</v>
      </c>
      <c r="AS27" s="211">
        <f t="shared" si="19"/>
        <v>180.37038730511628</v>
      </c>
      <c r="AT27" s="211">
        <f t="shared" si="20"/>
        <v>182.43576595899665</v>
      </c>
      <c r="AU27" s="211">
        <f t="shared" si="20"/>
        <v>184.501144612877</v>
      </c>
      <c r="AV27" s="211">
        <f t="shared" si="20"/>
        <v>186.56652326675737</v>
      </c>
      <c r="AW27" s="211">
        <f t="shared" si="20"/>
        <v>188.63190192063774</v>
      </c>
      <c r="AX27" s="211">
        <f t="shared" si="20"/>
        <v>190.69728057451812</v>
      </c>
      <c r="AY27" s="211">
        <f t="shared" si="20"/>
        <v>192.76265922839846</v>
      </c>
      <c r="AZ27" s="211">
        <f t="shared" si="20"/>
        <v>194.82803788227881</v>
      </c>
      <c r="BA27" s="211">
        <f t="shared" si="20"/>
        <v>196.89341653615918</v>
      </c>
      <c r="BB27" s="211">
        <f t="shared" si="20"/>
        <v>198.95879519003955</v>
      </c>
      <c r="BC27" s="211">
        <f t="shared" si="20"/>
        <v>201.02417384391993</v>
      </c>
      <c r="BD27" s="211">
        <f t="shared" si="21"/>
        <v>203.08955249780027</v>
      </c>
      <c r="BE27" s="211">
        <f t="shared" si="21"/>
        <v>205.15493115168061</v>
      </c>
      <c r="BF27" s="211">
        <f t="shared" si="21"/>
        <v>207.22030980556099</v>
      </c>
      <c r="BG27" s="211">
        <f t="shared" si="21"/>
        <v>209.28568845944136</v>
      </c>
      <c r="BH27" s="211">
        <f t="shared" si="21"/>
        <v>211.35106711332173</v>
      </c>
      <c r="BI27" s="211">
        <f t="shared" si="21"/>
        <v>213.41644576720208</v>
      </c>
      <c r="BJ27" s="211">
        <f t="shared" si="21"/>
        <v>215.48182442108242</v>
      </c>
      <c r="BK27" s="211">
        <f t="shared" si="21"/>
        <v>217.54720307496279</v>
      </c>
      <c r="BL27" s="211">
        <f t="shared" si="21"/>
        <v>219.61258172884317</v>
      </c>
      <c r="BM27" s="211">
        <f t="shared" si="21"/>
        <v>221.67796038272354</v>
      </c>
      <c r="BN27" s="211">
        <f t="shared" si="22"/>
        <v>223.74333903660389</v>
      </c>
      <c r="BO27" s="211">
        <f t="shared" si="22"/>
        <v>225.80871769048423</v>
      </c>
      <c r="BP27" s="211">
        <f t="shared" si="22"/>
        <v>227.8740963443646</v>
      </c>
      <c r="BQ27" s="211">
        <f t="shared" si="22"/>
        <v>229.93947499824498</v>
      </c>
      <c r="BR27" s="211">
        <f t="shared" si="22"/>
        <v>232.00485365212535</v>
      </c>
      <c r="BS27" s="211">
        <f t="shared" si="22"/>
        <v>234.07023230600569</v>
      </c>
      <c r="BT27" s="211">
        <f t="shared" si="22"/>
        <v>241.59287516092411</v>
      </c>
      <c r="BU27" s="211">
        <f t="shared" si="22"/>
        <v>249.1155180158425</v>
      </c>
      <c r="BV27" s="211">
        <f t="shared" si="22"/>
        <v>256.63816087076088</v>
      </c>
      <c r="BW27" s="211">
        <f t="shared" si="22"/>
        <v>264.16080372567933</v>
      </c>
      <c r="BX27" s="211">
        <f t="shared" si="23"/>
        <v>271.68344658059772</v>
      </c>
      <c r="BY27" s="211">
        <f t="shared" si="23"/>
        <v>279.20608943551611</v>
      </c>
      <c r="BZ27" s="211">
        <f t="shared" si="23"/>
        <v>286.72873229043455</v>
      </c>
      <c r="CA27" s="211">
        <f t="shared" si="23"/>
        <v>294.25137514535294</v>
      </c>
      <c r="CB27" s="211">
        <f t="shared" si="23"/>
        <v>301.77401800027133</v>
      </c>
      <c r="CC27" s="211">
        <f t="shared" si="23"/>
        <v>309.29666085518977</v>
      </c>
      <c r="CD27" s="211">
        <f t="shared" si="23"/>
        <v>316.81930371010816</v>
      </c>
      <c r="CE27" s="211">
        <f t="shared" si="23"/>
        <v>324.34194656502655</v>
      </c>
      <c r="CF27" s="211">
        <f t="shared" si="23"/>
        <v>331.86458941994499</v>
      </c>
      <c r="CG27" s="211">
        <f t="shared" si="23"/>
        <v>339.38723227486338</v>
      </c>
      <c r="CH27" s="211">
        <f t="shared" si="24"/>
        <v>346.90987512978177</v>
      </c>
      <c r="CI27" s="211">
        <f t="shared" si="24"/>
        <v>354.43251798470021</v>
      </c>
      <c r="CJ27" s="211">
        <f t="shared" si="24"/>
        <v>361.9551608396186</v>
      </c>
      <c r="CK27" s="211">
        <f t="shared" si="24"/>
        <v>369.47780369453699</v>
      </c>
      <c r="CL27" s="211">
        <f t="shared" si="24"/>
        <v>377.00044654945543</v>
      </c>
      <c r="CM27" s="211">
        <f t="shared" si="24"/>
        <v>384.52308940437382</v>
      </c>
      <c r="CN27" s="211">
        <f t="shared" si="24"/>
        <v>392.04573225929221</v>
      </c>
      <c r="CO27" s="211">
        <f t="shared" si="24"/>
        <v>399.56837511421065</v>
      </c>
      <c r="CP27" s="211">
        <f t="shared" si="24"/>
        <v>435.68886704819852</v>
      </c>
      <c r="CQ27" s="211">
        <f t="shared" si="24"/>
        <v>500.40720806125586</v>
      </c>
      <c r="CR27" s="211">
        <f t="shared" si="25"/>
        <v>565.1255490743132</v>
      </c>
      <c r="CS27" s="211">
        <f t="shared" si="25"/>
        <v>629.84389008737048</v>
      </c>
      <c r="CT27" s="211">
        <f t="shared" si="25"/>
        <v>694.56223110042788</v>
      </c>
      <c r="CU27" s="211">
        <f t="shared" si="25"/>
        <v>759.28057211348528</v>
      </c>
      <c r="CV27" s="211">
        <f t="shared" si="25"/>
        <v>823.99891312654267</v>
      </c>
      <c r="CW27" s="211">
        <f t="shared" si="25"/>
        <v>888.71725413959996</v>
      </c>
      <c r="CX27" s="211">
        <f t="shared" si="25"/>
        <v>953.43559515265736</v>
      </c>
      <c r="CY27" s="211">
        <f t="shared" si="25"/>
        <v>1018.1539361657146</v>
      </c>
      <c r="CZ27" s="211">
        <f t="shared" si="25"/>
        <v>1050.5131066722433</v>
      </c>
      <c r="DA27" s="211">
        <f t="shared" si="25"/>
        <v>1050.5131066722433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500.00000000000006</v>
      </c>
      <c r="D29" s="204">
        <f>Income!D76</f>
        <v>3500</v>
      </c>
      <c r="E29" s="204">
        <f>Income!E76</f>
        <v>9822.2222222222226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0</v>
      </c>
      <c r="Z29" s="211">
        <f t="shared" si="18"/>
        <v>0</v>
      </c>
      <c r="AA29" s="211">
        <f t="shared" si="18"/>
        <v>0</v>
      </c>
      <c r="AB29" s="211">
        <f t="shared" si="18"/>
        <v>0</v>
      </c>
      <c r="AC29" s="211">
        <f t="shared" si="18"/>
        <v>0</v>
      </c>
      <c r="AD29" s="211">
        <f t="shared" si="18"/>
        <v>0</v>
      </c>
      <c r="AE29" s="211">
        <f t="shared" si="18"/>
        <v>0</v>
      </c>
      <c r="AF29" s="211">
        <f t="shared" si="18"/>
        <v>12.500000000000002</v>
      </c>
      <c r="AG29" s="211">
        <f t="shared" si="18"/>
        <v>25.000000000000004</v>
      </c>
      <c r="AH29" s="211">
        <f t="shared" si="18"/>
        <v>37.500000000000007</v>
      </c>
      <c r="AI29" s="211">
        <f t="shared" si="18"/>
        <v>50.000000000000007</v>
      </c>
      <c r="AJ29" s="211">
        <f t="shared" si="19"/>
        <v>62.500000000000014</v>
      </c>
      <c r="AK29" s="211">
        <f t="shared" si="19"/>
        <v>75.000000000000014</v>
      </c>
      <c r="AL29" s="211">
        <f t="shared" si="19"/>
        <v>87.500000000000014</v>
      </c>
      <c r="AM29" s="211">
        <f t="shared" si="19"/>
        <v>100.00000000000001</v>
      </c>
      <c r="AN29" s="211">
        <f t="shared" si="19"/>
        <v>112.50000000000003</v>
      </c>
      <c r="AO29" s="211">
        <f t="shared" si="19"/>
        <v>125.00000000000003</v>
      </c>
      <c r="AP29" s="211">
        <f t="shared" si="19"/>
        <v>137.50000000000003</v>
      </c>
      <c r="AQ29" s="211">
        <f t="shared" si="19"/>
        <v>150.00000000000003</v>
      </c>
      <c r="AR29" s="211">
        <f t="shared" si="19"/>
        <v>162.50000000000003</v>
      </c>
      <c r="AS29" s="211">
        <f t="shared" si="19"/>
        <v>175.00000000000003</v>
      </c>
      <c r="AT29" s="211">
        <f t="shared" si="20"/>
        <v>187.50000000000003</v>
      </c>
      <c r="AU29" s="211">
        <f t="shared" si="20"/>
        <v>200.00000000000003</v>
      </c>
      <c r="AV29" s="211">
        <f t="shared" si="20"/>
        <v>212.50000000000006</v>
      </c>
      <c r="AW29" s="211">
        <f t="shared" si="20"/>
        <v>225.00000000000006</v>
      </c>
      <c r="AX29" s="211">
        <f t="shared" si="20"/>
        <v>237.50000000000006</v>
      </c>
      <c r="AY29" s="211">
        <f t="shared" si="20"/>
        <v>250.00000000000006</v>
      </c>
      <c r="AZ29" s="211">
        <f t="shared" si="20"/>
        <v>262.50000000000006</v>
      </c>
      <c r="BA29" s="211">
        <f t="shared" si="20"/>
        <v>275.00000000000006</v>
      </c>
      <c r="BB29" s="211">
        <f t="shared" si="20"/>
        <v>287.50000000000006</v>
      </c>
      <c r="BC29" s="211">
        <f t="shared" si="20"/>
        <v>300.00000000000006</v>
      </c>
      <c r="BD29" s="211">
        <f t="shared" si="21"/>
        <v>312.50000000000006</v>
      </c>
      <c r="BE29" s="211">
        <f t="shared" si="21"/>
        <v>325.00000000000006</v>
      </c>
      <c r="BF29" s="211">
        <f t="shared" si="21"/>
        <v>337.50000000000006</v>
      </c>
      <c r="BG29" s="211">
        <f t="shared" si="21"/>
        <v>350.00000000000006</v>
      </c>
      <c r="BH29" s="211">
        <f t="shared" si="21"/>
        <v>362.50000000000006</v>
      </c>
      <c r="BI29" s="211">
        <f t="shared" si="21"/>
        <v>375.00000000000006</v>
      </c>
      <c r="BJ29" s="211">
        <f t="shared" si="21"/>
        <v>387.50000000000006</v>
      </c>
      <c r="BK29" s="211">
        <f t="shared" si="21"/>
        <v>400.00000000000006</v>
      </c>
      <c r="BL29" s="211">
        <f t="shared" si="21"/>
        <v>412.50000000000011</v>
      </c>
      <c r="BM29" s="211">
        <f t="shared" si="21"/>
        <v>425.00000000000011</v>
      </c>
      <c r="BN29" s="211">
        <f t="shared" si="22"/>
        <v>437.50000000000011</v>
      </c>
      <c r="BO29" s="211">
        <f t="shared" si="22"/>
        <v>450.00000000000011</v>
      </c>
      <c r="BP29" s="211">
        <f t="shared" si="22"/>
        <v>462.50000000000011</v>
      </c>
      <c r="BQ29" s="211">
        <f t="shared" si="22"/>
        <v>475.00000000000011</v>
      </c>
      <c r="BR29" s="211">
        <f t="shared" si="22"/>
        <v>487.50000000000011</v>
      </c>
      <c r="BS29" s="211">
        <f t="shared" si="22"/>
        <v>500.00000000000011</v>
      </c>
      <c r="BT29" s="211">
        <f t="shared" si="22"/>
        <v>633.33333333333337</v>
      </c>
      <c r="BU29" s="211">
        <f t="shared" si="22"/>
        <v>766.66666666666674</v>
      </c>
      <c r="BV29" s="211">
        <f t="shared" si="22"/>
        <v>900</v>
      </c>
      <c r="BW29" s="211">
        <f t="shared" si="22"/>
        <v>1033.3333333333335</v>
      </c>
      <c r="BX29" s="211">
        <f t="shared" si="23"/>
        <v>1166.6666666666667</v>
      </c>
      <c r="BY29" s="211">
        <f t="shared" si="23"/>
        <v>1300</v>
      </c>
      <c r="BZ29" s="211">
        <f t="shared" si="23"/>
        <v>1433.3333333333335</v>
      </c>
      <c r="CA29" s="211">
        <f t="shared" si="23"/>
        <v>1566.6666666666667</v>
      </c>
      <c r="CB29" s="211">
        <f t="shared" si="23"/>
        <v>1700</v>
      </c>
      <c r="CC29" s="211">
        <f t="shared" si="23"/>
        <v>1833.3333333333333</v>
      </c>
      <c r="CD29" s="211">
        <f t="shared" si="23"/>
        <v>1966.6666666666667</v>
      </c>
      <c r="CE29" s="211">
        <f t="shared" si="23"/>
        <v>2100</v>
      </c>
      <c r="CF29" s="211">
        <f t="shared" si="23"/>
        <v>2233.3333333333335</v>
      </c>
      <c r="CG29" s="211">
        <f t="shared" si="23"/>
        <v>2366.666666666667</v>
      </c>
      <c r="CH29" s="211">
        <f t="shared" si="24"/>
        <v>2500</v>
      </c>
      <c r="CI29" s="211">
        <f t="shared" si="24"/>
        <v>2633.3333333333335</v>
      </c>
      <c r="CJ29" s="211">
        <f t="shared" si="24"/>
        <v>2766.6666666666665</v>
      </c>
      <c r="CK29" s="211">
        <f t="shared" si="24"/>
        <v>2900</v>
      </c>
      <c r="CL29" s="211">
        <f t="shared" si="24"/>
        <v>3033.3333333333335</v>
      </c>
      <c r="CM29" s="211">
        <f t="shared" si="24"/>
        <v>3166.6666666666665</v>
      </c>
      <c r="CN29" s="211">
        <f t="shared" si="24"/>
        <v>3300</v>
      </c>
      <c r="CO29" s="211">
        <f t="shared" si="24"/>
        <v>3433.3333333333335</v>
      </c>
      <c r="CP29" s="211">
        <f t="shared" si="24"/>
        <v>3816.1111111111113</v>
      </c>
      <c r="CQ29" s="211">
        <f t="shared" si="24"/>
        <v>4448.333333333333</v>
      </c>
      <c r="CR29" s="211">
        <f t="shared" si="25"/>
        <v>5080.5555555555557</v>
      </c>
      <c r="CS29" s="211">
        <f t="shared" si="25"/>
        <v>5712.7777777777783</v>
      </c>
      <c r="CT29" s="211">
        <f t="shared" si="25"/>
        <v>6345</v>
      </c>
      <c r="CU29" s="211">
        <f t="shared" si="25"/>
        <v>6977.2222222222226</v>
      </c>
      <c r="CV29" s="211">
        <f t="shared" si="25"/>
        <v>7609.4444444444443</v>
      </c>
      <c r="CW29" s="211">
        <f t="shared" si="25"/>
        <v>8241.6666666666679</v>
      </c>
      <c r="CX29" s="211">
        <f t="shared" si="25"/>
        <v>8873.8888888888887</v>
      </c>
      <c r="CY29" s="211">
        <f t="shared" si="25"/>
        <v>9506.1111111111113</v>
      </c>
      <c r="CZ29" s="211">
        <f t="shared" si="25"/>
        <v>9822.2222222222226</v>
      </c>
      <c r="DA29" s="211">
        <f t="shared" si="25"/>
        <v>9822.2222222222226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79.386569840387608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3.9693284920193803</v>
      </c>
      <c r="CQ30" s="211">
        <f t="shared" si="24"/>
        <v>11.907985476058141</v>
      </c>
      <c r="CR30" s="211">
        <f t="shared" si="25"/>
        <v>19.846642460096902</v>
      </c>
      <c r="CS30" s="211">
        <f t="shared" si="25"/>
        <v>27.78529944413566</v>
      </c>
      <c r="CT30" s="211">
        <f t="shared" si="25"/>
        <v>35.723956428174425</v>
      </c>
      <c r="CU30" s="211">
        <f t="shared" si="25"/>
        <v>43.662613412213183</v>
      </c>
      <c r="CV30" s="211">
        <f t="shared" si="25"/>
        <v>51.601270396251948</v>
      </c>
      <c r="CW30" s="211">
        <f t="shared" si="25"/>
        <v>59.539927380290706</v>
      </c>
      <c r="CX30" s="211">
        <f t="shared" si="25"/>
        <v>67.478584364329464</v>
      </c>
      <c r="CY30" s="211">
        <f t="shared" si="25"/>
        <v>75.417241348368222</v>
      </c>
      <c r="CZ30" s="211">
        <f t="shared" si="25"/>
        <v>79.386569840387608</v>
      </c>
      <c r="DA30" s="211">
        <f t="shared" si="25"/>
        <v>79.386569840387608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1622.4143646408841</v>
      </c>
      <c r="D31" s="204">
        <f>Income!D78</f>
        <v>752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40.560359116022099</v>
      </c>
      <c r="AG31" s="211">
        <f t="shared" si="18"/>
        <v>81.120718232044197</v>
      </c>
      <c r="AH31" s="211">
        <f t="shared" si="18"/>
        <v>121.68107734806631</v>
      </c>
      <c r="AI31" s="211">
        <f t="shared" si="18"/>
        <v>162.24143646408839</v>
      </c>
      <c r="AJ31" s="211">
        <f t="shared" si="19"/>
        <v>202.80179558011051</v>
      </c>
      <c r="AK31" s="211">
        <f t="shared" si="19"/>
        <v>243.36215469613262</v>
      </c>
      <c r="AL31" s="211">
        <f t="shared" si="19"/>
        <v>283.9225138121547</v>
      </c>
      <c r="AM31" s="211">
        <f t="shared" si="19"/>
        <v>324.48287292817679</v>
      </c>
      <c r="AN31" s="211">
        <f t="shared" si="19"/>
        <v>365.04323204419893</v>
      </c>
      <c r="AO31" s="211">
        <f t="shared" si="19"/>
        <v>405.60359116022101</v>
      </c>
      <c r="AP31" s="211">
        <f t="shared" si="19"/>
        <v>446.1639502762431</v>
      </c>
      <c r="AQ31" s="211">
        <f t="shared" si="19"/>
        <v>486.72430939226524</v>
      </c>
      <c r="AR31" s="211">
        <f t="shared" si="19"/>
        <v>527.28466850828738</v>
      </c>
      <c r="AS31" s="211">
        <f t="shared" si="19"/>
        <v>567.84502762430941</v>
      </c>
      <c r="AT31" s="211">
        <f t="shared" si="20"/>
        <v>608.40538674033155</v>
      </c>
      <c r="AU31" s="211">
        <f t="shared" si="20"/>
        <v>648.96574585635358</v>
      </c>
      <c r="AV31" s="211">
        <f t="shared" si="20"/>
        <v>689.52610497237572</v>
      </c>
      <c r="AW31" s="211">
        <f t="shared" si="20"/>
        <v>730.08646408839786</v>
      </c>
      <c r="AX31" s="211">
        <f t="shared" si="20"/>
        <v>770.64682320441989</v>
      </c>
      <c r="AY31" s="211">
        <f t="shared" si="20"/>
        <v>811.20718232044203</v>
      </c>
      <c r="AZ31" s="211">
        <f t="shared" si="20"/>
        <v>851.76754143646417</v>
      </c>
      <c r="BA31" s="211">
        <f t="shared" si="20"/>
        <v>892.3279005524862</v>
      </c>
      <c r="BB31" s="211">
        <f t="shared" si="20"/>
        <v>932.88825966850834</v>
      </c>
      <c r="BC31" s="211">
        <f t="shared" si="20"/>
        <v>973.44861878453048</v>
      </c>
      <c r="BD31" s="211">
        <f t="shared" si="21"/>
        <v>1014.0089779005526</v>
      </c>
      <c r="BE31" s="211">
        <f t="shared" si="21"/>
        <v>1054.5693370165748</v>
      </c>
      <c r="BF31" s="211">
        <f t="shared" si="21"/>
        <v>1095.1296961325966</v>
      </c>
      <c r="BG31" s="211">
        <f t="shared" si="21"/>
        <v>1135.6900552486188</v>
      </c>
      <c r="BH31" s="211">
        <f t="shared" si="21"/>
        <v>1176.2504143646408</v>
      </c>
      <c r="BI31" s="211">
        <f t="shared" si="21"/>
        <v>1216.8107734806631</v>
      </c>
      <c r="BJ31" s="211">
        <f t="shared" si="21"/>
        <v>1257.3711325966851</v>
      </c>
      <c r="BK31" s="211">
        <f t="shared" si="21"/>
        <v>1297.9314917127072</v>
      </c>
      <c r="BL31" s="211">
        <f t="shared" si="21"/>
        <v>1338.4918508287294</v>
      </c>
      <c r="BM31" s="211">
        <f t="shared" si="21"/>
        <v>1379.0522099447514</v>
      </c>
      <c r="BN31" s="211">
        <f t="shared" si="22"/>
        <v>1419.6125690607737</v>
      </c>
      <c r="BO31" s="211">
        <f t="shared" si="22"/>
        <v>1460.1729281767957</v>
      </c>
      <c r="BP31" s="211">
        <f t="shared" si="22"/>
        <v>1500.7332872928177</v>
      </c>
      <c r="BQ31" s="211">
        <f t="shared" si="22"/>
        <v>1541.2936464088398</v>
      </c>
      <c r="BR31" s="211">
        <f t="shared" si="22"/>
        <v>1581.8540055248618</v>
      </c>
      <c r="BS31" s="211">
        <f t="shared" si="22"/>
        <v>1622.4143646408841</v>
      </c>
      <c r="BT31" s="211">
        <f t="shared" si="22"/>
        <v>1583.7292817679559</v>
      </c>
      <c r="BU31" s="211">
        <f t="shared" si="22"/>
        <v>1545.0441988950276</v>
      </c>
      <c r="BV31" s="211">
        <f t="shared" si="22"/>
        <v>1506.3591160220994</v>
      </c>
      <c r="BW31" s="211">
        <f t="shared" si="22"/>
        <v>1467.6740331491715</v>
      </c>
      <c r="BX31" s="211">
        <f t="shared" si="23"/>
        <v>1428.9889502762433</v>
      </c>
      <c r="BY31" s="211">
        <f t="shared" si="23"/>
        <v>1390.3038674033151</v>
      </c>
      <c r="BZ31" s="211">
        <f t="shared" si="23"/>
        <v>1351.6187845303868</v>
      </c>
      <c r="CA31" s="211">
        <f t="shared" si="23"/>
        <v>1312.9337016574586</v>
      </c>
      <c r="CB31" s="211">
        <f t="shared" si="23"/>
        <v>1274.2486187845304</v>
      </c>
      <c r="CC31" s="211">
        <f t="shared" si="23"/>
        <v>1235.5635359116022</v>
      </c>
      <c r="CD31" s="211">
        <f t="shared" si="23"/>
        <v>1196.878453038674</v>
      </c>
      <c r="CE31" s="211">
        <f t="shared" si="23"/>
        <v>1158.1933701657458</v>
      </c>
      <c r="CF31" s="211">
        <f t="shared" si="23"/>
        <v>1119.5082872928178</v>
      </c>
      <c r="CG31" s="211">
        <f t="shared" si="23"/>
        <v>1080.8232044198894</v>
      </c>
      <c r="CH31" s="211">
        <f t="shared" si="24"/>
        <v>1042.1381215469614</v>
      </c>
      <c r="CI31" s="211">
        <f t="shared" si="24"/>
        <v>1003.4530386740332</v>
      </c>
      <c r="CJ31" s="211">
        <f t="shared" si="24"/>
        <v>964.76795580110502</v>
      </c>
      <c r="CK31" s="211">
        <f t="shared" si="24"/>
        <v>926.08287292817681</v>
      </c>
      <c r="CL31" s="211">
        <f t="shared" si="24"/>
        <v>887.39779005524872</v>
      </c>
      <c r="CM31" s="211">
        <f t="shared" si="24"/>
        <v>848.71270718232051</v>
      </c>
      <c r="CN31" s="211">
        <f t="shared" si="24"/>
        <v>810.02762430939231</v>
      </c>
      <c r="CO31" s="211">
        <f t="shared" si="24"/>
        <v>771.3425414364641</v>
      </c>
      <c r="CP31" s="211">
        <f t="shared" si="24"/>
        <v>714.4</v>
      </c>
      <c r="CQ31" s="211">
        <f t="shared" si="24"/>
        <v>639.20000000000005</v>
      </c>
      <c r="CR31" s="211">
        <f t="shared" si="25"/>
        <v>564</v>
      </c>
      <c r="CS31" s="211">
        <f t="shared" si="25"/>
        <v>488.8</v>
      </c>
      <c r="CT31" s="211">
        <f t="shared" si="25"/>
        <v>413.6</v>
      </c>
      <c r="CU31" s="211">
        <f t="shared" si="25"/>
        <v>338.4</v>
      </c>
      <c r="CV31" s="211">
        <f t="shared" si="25"/>
        <v>263.2</v>
      </c>
      <c r="CW31" s="211">
        <f t="shared" si="25"/>
        <v>188</v>
      </c>
      <c r="CX31" s="211">
        <f t="shared" si="25"/>
        <v>112.79999999999995</v>
      </c>
      <c r="CY31" s="211">
        <f t="shared" si="25"/>
        <v>37.600000000000023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30897.777777777777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0</v>
      </c>
      <c r="CJ32" s="211">
        <f t="shared" si="24"/>
        <v>0</v>
      </c>
      <c r="CK32" s="211">
        <f t="shared" si="24"/>
        <v>0</v>
      </c>
      <c r="CL32" s="211">
        <f t="shared" si="24"/>
        <v>0</v>
      </c>
      <c r="CM32" s="211">
        <f t="shared" si="24"/>
        <v>0</v>
      </c>
      <c r="CN32" s="211">
        <f t="shared" si="24"/>
        <v>0</v>
      </c>
      <c r="CO32" s="211">
        <f t="shared" si="24"/>
        <v>0</v>
      </c>
      <c r="CP32" s="211">
        <f t="shared" si="24"/>
        <v>1544.8888888888889</v>
      </c>
      <c r="CQ32" s="211">
        <f t="shared" si="24"/>
        <v>4634.6666666666661</v>
      </c>
      <c r="CR32" s="211">
        <f t="shared" si="25"/>
        <v>7724.4444444444434</v>
      </c>
      <c r="CS32" s="211">
        <f t="shared" si="25"/>
        <v>10814.222222222223</v>
      </c>
      <c r="CT32" s="211">
        <f t="shared" si="25"/>
        <v>13904</v>
      </c>
      <c r="CU32" s="211">
        <f t="shared" si="25"/>
        <v>16993.777777777777</v>
      </c>
      <c r="CV32" s="211">
        <f t="shared" si="25"/>
        <v>20083.555555555555</v>
      </c>
      <c r="CW32" s="211">
        <f t="shared" si="25"/>
        <v>23173.333333333336</v>
      </c>
      <c r="CX32" s="211">
        <f t="shared" si="25"/>
        <v>26263.111111111113</v>
      </c>
      <c r="CY32" s="211">
        <f t="shared" si="25"/>
        <v>29352.888888888887</v>
      </c>
      <c r="CZ32" s="211">
        <f t="shared" si="25"/>
        <v>30897.777777777777</v>
      </c>
      <c r="DA32" s="211">
        <f t="shared" si="25"/>
        <v>30897.777777777777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429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19.066666666666666</v>
      </c>
      <c r="BU33" s="211">
        <f t="shared" si="22"/>
        <v>38.133333333333333</v>
      </c>
      <c r="BV33" s="211">
        <f t="shared" si="22"/>
        <v>57.2</v>
      </c>
      <c r="BW33" s="211">
        <f t="shared" si="22"/>
        <v>76.266666666666666</v>
      </c>
      <c r="BX33" s="211">
        <f t="shared" si="23"/>
        <v>95.333333333333329</v>
      </c>
      <c r="BY33" s="211">
        <f t="shared" si="23"/>
        <v>114.4</v>
      </c>
      <c r="BZ33" s="211">
        <f t="shared" si="23"/>
        <v>133.46666666666667</v>
      </c>
      <c r="CA33" s="211">
        <f t="shared" si="23"/>
        <v>152.53333333333333</v>
      </c>
      <c r="CB33" s="211">
        <f t="shared" si="23"/>
        <v>171.6</v>
      </c>
      <c r="CC33" s="211">
        <f t="shared" si="23"/>
        <v>190.66666666666666</v>
      </c>
      <c r="CD33" s="211">
        <f t="shared" si="23"/>
        <v>209.73333333333332</v>
      </c>
      <c r="CE33" s="211">
        <f t="shared" si="23"/>
        <v>228.8</v>
      </c>
      <c r="CF33" s="211">
        <f t="shared" si="23"/>
        <v>247.86666666666667</v>
      </c>
      <c r="CG33" s="211">
        <f t="shared" si="23"/>
        <v>266.93333333333334</v>
      </c>
      <c r="CH33" s="211">
        <f t="shared" si="24"/>
        <v>286</v>
      </c>
      <c r="CI33" s="211">
        <f t="shared" si="24"/>
        <v>305.06666666666666</v>
      </c>
      <c r="CJ33" s="211">
        <f t="shared" si="24"/>
        <v>324.13333333333333</v>
      </c>
      <c r="CK33" s="211">
        <f t="shared" si="24"/>
        <v>343.2</v>
      </c>
      <c r="CL33" s="211">
        <f t="shared" si="24"/>
        <v>362.26666666666665</v>
      </c>
      <c r="CM33" s="211">
        <f t="shared" si="24"/>
        <v>381.33333333333331</v>
      </c>
      <c r="CN33" s="211">
        <f t="shared" si="24"/>
        <v>400.4</v>
      </c>
      <c r="CO33" s="211">
        <f t="shared" si="24"/>
        <v>419.46666666666664</v>
      </c>
      <c r="CP33" s="211">
        <f t="shared" si="24"/>
        <v>407.55</v>
      </c>
      <c r="CQ33" s="211">
        <f t="shared" si="24"/>
        <v>364.65</v>
      </c>
      <c r="CR33" s="211">
        <f t="shared" si="25"/>
        <v>321.75</v>
      </c>
      <c r="CS33" s="211">
        <f t="shared" si="25"/>
        <v>278.85000000000002</v>
      </c>
      <c r="CT33" s="211">
        <f t="shared" si="25"/>
        <v>235.95</v>
      </c>
      <c r="CU33" s="211">
        <f t="shared" si="25"/>
        <v>193.05</v>
      </c>
      <c r="CV33" s="211">
        <f t="shared" si="25"/>
        <v>150.14999999999998</v>
      </c>
      <c r="CW33" s="211">
        <f t="shared" si="25"/>
        <v>107.25</v>
      </c>
      <c r="CX33" s="211">
        <f t="shared" si="25"/>
        <v>64.350000000000023</v>
      </c>
      <c r="CY33" s="211">
        <f t="shared" si="25"/>
        <v>21.449999999999989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2160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96</v>
      </c>
      <c r="BU34" s="211">
        <f t="shared" si="22"/>
        <v>192</v>
      </c>
      <c r="BV34" s="211">
        <f t="shared" si="22"/>
        <v>288</v>
      </c>
      <c r="BW34" s="211">
        <f t="shared" si="22"/>
        <v>384</v>
      </c>
      <c r="BX34" s="211">
        <f t="shared" si="23"/>
        <v>480</v>
      </c>
      <c r="BY34" s="211">
        <f t="shared" si="23"/>
        <v>576</v>
      </c>
      <c r="BZ34" s="211">
        <f t="shared" si="23"/>
        <v>672</v>
      </c>
      <c r="CA34" s="211">
        <f t="shared" si="23"/>
        <v>768</v>
      </c>
      <c r="CB34" s="211">
        <f t="shared" si="23"/>
        <v>864</v>
      </c>
      <c r="CC34" s="211">
        <f t="shared" si="23"/>
        <v>960</v>
      </c>
      <c r="CD34" s="211">
        <f t="shared" si="23"/>
        <v>1056</v>
      </c>
      <c r="CE34" s="211">
        <f t="shared" si="23"/>
        <v>1152</v>
      </c>
      <c r="CF34" s="211">
        <f t="shared" si="23"/>
        <v>1248</v>
      </c>
      <c r="CG34" s="211">
        <f t="shared" si="23"/>
        <v>1344</v>
      </c>
      <c r="CH34" s="211">
        <f t="shared" si="24"/>
        <v>1440</v>
      </c>
      <c r="CI34" s="211">
        <f t="shared" si="24"/>
        <v>1536</v>
      </c>
      <c r="CJ34" s="211">
        <f t="shared" si="24"/>
        <v>1632</v>
      </c>
      <c r="CK34" s="211">
        <f t="shared" si="24"/>
        <v>1728</v>
      </c>
      <c r="CL34" s="211">
        <f t="shared" si="24"/>
        <v>1824</v>
      </c>
      <c r="CM34" s="211">
        <f t="shared" si="24"/>
        <v>1920</v>
      </c>
      <c r="CN34" s="211">
        <f t="shared" si="24"/>
        <v>2016</v>
      </c>
      <c r="CO34" s="211">
        <f t="shared" si="24"/>
        <v>2112</v>
      </c>
      <c r="CP34" s="211">
        <f t="shared" si="24"/>
        <v>2052</v>
      </c>
      <c r="CQ34" s="211">
        <f t="shared" si="24"/>
        <v>1836</v>
      </c>
      <c r="CR34" s="211">
        <f t="shared" si="25"/>
        <v>1620</v>
      </c>
      <c r="CS34" s="211">
        <f t="shared" si="25"/>
        <v>1404</v>
      </c>
      <c r="CT34" s="211">
        <f t="shared" si="25"/>
        <v>1188</v>
      </c>
      <c r="CU34" s="211">
        <f t="shared" si="25"/>
        <v>972</v>
      </c>
      <c r="CV34" s="211">
        <f t="shared" si="25"/>
        <v>756</v>
      </c>
      <c r="CW34" s="211">
        <f t="shared" si="25"/>
        <v>540</v>
      </c>
      <c r="CX34" s="211">
        <f t="shared" si="25"/>
        <v>324</v>
      </c>
      <c r="CY34" s="211">
        <f t="shared" si="25"/>
        <v>108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807.33808994213837</v>
      </c>
      <c r="C35" s="204">
        <f>Income!C83</f>
        <v>807.33808994213837</v>
      </c>
      <c r="D35" s="204">
        <f>Income!D83</f>
        <v>807.33808994213837</v>
      </c>
      <c r="E35" s="204">
        <f>Income!E83</f>
        <v>717.63385772634524</v>
      </c>
      <c r="F35" s="211">
        <f t="shared" si="16"/>
        <v>807.33808994213837</v>
      </c>
      <c r="G35" s="211">
        <f t="shared" si="16"/>
        <v>807.33808994213837</v>
      </c>
      <c r="H35" s="211">
        <f t="shared" si="16"/>
        <v>807.33808994213837</v>
      </c>
      <c r="I35" s="211">
        <f t="shared" si="16"/>
        <v>807.33808994213837</v>
      </c>
      <c r="J35" s="211">
        <f t="shared" si="16"/>
        <v>807.33808994213837</v>
      </c>
      <c r="K35" s="211">
        <f t="shared" si="16"/>
        <v>807.33808994213837</v>
      </c>
      <c r="L35" s="211">
        <f t="shared" si="16"/>
        <v>807.33808994213837</v>
      </c>
      <c r="M35" s="211">
        <f t="shared" si="16"/>
        <v>807.33808994213837</v>
      </c>
      <c r="N35" s="211">
        <f t="shared" si="16"/>
        <v>807.33808994213837</v>
      </c>
      <c r="O35" s="211">
        <f t="shared" si="16"/>
        <v>807.33808994213837</v>
      </c>
      <c r="P35" s="211">
        <f t="shared" si="17"/>
        <v>807.33808994213837</v>
      </c>
      <c r="Q35" s="211">
        <f t="shared" si="17"/>
        <v>807.33808994213837</v>
      </c>
      <c r="R35" s="211">
        <f t="shared" si="17"/>
        <v>807.33808994213837</v>
      </c>
      <c r="S35" s="211">
        <f t="shared" si="17"/>
        <v>807.33808994213837</v>
      </c>
      <c r="T35" s="211">
        <f t="shared" si="17"/>
        <v>807.33808994213837</v>
      </c>
      <c r="U35" s="211">
        <f t="shared" si="17"/>
        <v>807.33808994213837</v>
      </c>
      <c r="V35" s="211">
        <f t="shared" si="17"/>
        <v>807.33808994213837</v>
      </c>
      <c r="W35" s="211">
        <f t="shared" si="17"/>
        <v>807.33808994213837</v>
      </c>
      <c r="X35" s="211">
        <f t="shared" si="17"/>
        <v>807.33808994213837</v>
      </c>
      <c r="Y35" s="211">
        <f t="shared" si="17"/>
        <v>807.33808994213837</v>
      </c>
      <c r="Z35" s="211">
        <f t="shared" si="18"/>
        <v>807.33808994213837</v>
      </c>
      <c r="AA35" s="211">
        <f t="shared" si="18"/>
        <v>807.33808994213837</v>
      </c>
      <c r="AB35" s="211">
        <f t="shared" si="18"/>
        <v>807.33808994213837</v>
      </c>
      <c r="AC35" s="211">
        <f t="shared" si="18"/>
        <v>807.33808994213837</v>
      </c>
      <c r="AD35" s="211">
        <f t="shared" si="18"/>
        <v>807.33808994213837</v>
      </c>
      <c r="AE35" s="211">
        <f t="shared" si="18"/>
        <v>807.33808994213837</v>
      </c>
      <c r="AF35" s="211">
        <f t="shared" si="18"/>
        <v>807.33808994213837</v>
      </c>
      <c r="AG35" s="211">
        <f t="shared" si="18"/>
        <v>807.33808994213837</v>
      </c>
      <c r="AH35" s="211">
        <f t="shared" si="18"/>
        <v>807.33808994213837</v>
      </c>
      <c r="AI35" s="211">
        <f t="shared" si="18"/>
        <v>807.33808994213837</v>
      </c>
      <c r="AJ35" s="211">
        <f t="shared" si="19"/>
        <v>807.33808994213837</v>
      </c>
      <c r="AK35" s="211">
        <f t="shared" si="19"/>
        <v>807.33808994213837</v>
      </c>
      <c r="AL35" s="211">
        <f t="shared" si="19"/>
        <v>807.33808994213837</v>
      </c>
      <c r="AM35" s="211">
        <f t="shared" si="19"/>
        <v>807.33808994213837</v>
      </c>
      <c r="AN35" s="211">
        <f t="shared" si="19"/>
        <v>807.33808994213837</v>
      </c>
      <c r="AO35" s="211">
        <f t="shared" si="19"/>
        <v>807.33808994213837</v>
      </c>
      <c r="AP35" s="211">
        <f t="shared" si="19"/>
        <v>807.33808994213837</v>
      </c>
      <c r="AQ35" s="211">
        <f t="shared" si="19"/>
        <v>807.33808994213837</v>
      </c>
      <c r="AR35" s="211">
        <f t="shared" si="19"/>
        <v>807.33808994213837</v>
      </c>
      <c r="AS35" s="211">
        <f t="shared" si="19"/>
        <v>807.33808994213837</v>
      </c>
      <c r="AT35" s="211">
        <f t="shared" si="20"/>
        <v>807.33808994213837</v>
      </c>
      <c r="AU35" s="211">
        <f t="shared" si="20"/>
        <v>807.33808994213837</v>
      </c>
      <c r="AV35" s="211">
        <f t="shared" si="20"/>
        <v>807.33808994213837</v>
      </c>
      <c r="AW35" s="211">
        <f t="shared" si="20"/>
        <v>807.33808994213837</v>
      </c>
      <c r="AX35" s="211">
        <f t="shared" si="20"/>
        <v>807.33808994213837</v>
      </c>
      <c r="AY35" s="211">
        <f t="shared" si="20"/>
        <v>807.33808994213837</v>
      </c>
      <c r="AZ35" s="211">
        <f t="shared" si="20"/>
        <v>807.33808994213837</v>
      </c>
      <c r="BA35" s="211">
        <f t="shared" si="20"/>
        <v>807.33808994213837</v>
      </c>
      <c r="BB35" s="211">
        <f t="shared" si="20"/>
        <v>807.33808994213837</v>
      </c>
      <c r="BC35" s="211">
        <f t="shared" si="20"/>
        <v>807.33808994213837</v>
      </c>
      <c r="BD35" s="211">
        <f t="shared" si="21"/>
        <v>807.33808994213837</v>
      </c>
      <c r="BE35" s="211">
        <f t="shared" si="21"/>
        <v>807.33808994213837</v>
      </c>
      <c r="BF35" s="211">
        <f t="shared" si="21"/>
        <v>807.33808994213837</v>
      </c>
      <c r="BG35" s="211">
        <f t="shared" si="21"/>
        <v>807.33808994213837</v>
      </c>
      <c r="BH35" s="211">
        <f t="shared" si="21"/>
        <v>807.33808994213837</v>
      </c>
      <c r="BI35" s="211">
        <f t="shared" si="21"/>
        <v>807.33808994213837</v>
      </c>
      <c r="BJ35" s="211">
        <f t="shared" si="21"/>
        <v>807.33808994213837</v>
      </c>
      <c r="BK35" s="211">
        <f t="shared" si="21"/>
        <v>807.33808994213837</v>
      </c>
      <c r="BL35" s="211">
        <f t="shared" si="21"/>
        <v>807.33808994213837</v>
      </c>
      <c r="BM35" s="211">
        <f t="shared" si="21"/>
        <v>807.33808994213837</v>
      </c>
      <c r="BN35" s="211">
        <f t="shared" si="22"/>
        <v>807.33808994213837</v>
      </c>
      <c r="BO35" s="211">
        <f t="shared" si="22"/>
        <v>807.33808994213837</v>
      </c>
      <c r="BP35" s="211">
        <f t="shared" si="22"/>
        <v>807.33808994213837</v>
      </c>
      <c r="BQ35" s="211">
        <f t="shared" si="22"/>
        <v>807.33808994213837</v>
      </c>
      <c r="BR35" s="211">
        <f t="shared" si="22"/>
        <v>807.33808994213837</v>
      </c>
      <c r="BS35" s="211">
        <f t="shared" si="22"/>
        <v>807.33808994213837</v>
      </c>
      <c r="BT35" s="211">
        <f t="shared" si="22"/>
        <v>807.33808994213837</v>
      </c>
      <c r="BU35" s="211">
        <f t="shared" si="22"/>
        <v>807.33808994213837</v>
      </c>
      <c r="BV35" s="211">
        <f t="shared" si="22"/>
        <v>807.33808994213837</v>
      </c>
      <c r="BW35" s="211">
        <f t="shared" si="22"/>
        <v>807.33808994213837</v>
      </c>
      <c r="BX35" s="211">
        <f t="shared" si="23"/>
        <v>807.33808994213837</v>
      </c>
      <c r="BY35" s="211">
        <f t="shared" si="23"/>
        <v>807.33808994213837</v>
      </c>
      <c r="BZ35" s="211">
        <f t="shared" si="23"/>
        <v>807.33808994213837</v>
      </c>
      <c r="CA35" s="211">
        <f t="shared" si="23"/>
        <v>807.33808994213837</v>
      </c>
      <c r="CB35" s="211">
        <f t="shared" si="23"/>
        <v>807.33808994213837</v>
      </c>
      <c r="CC35" s="211">
        <f t="shared" si="23"/>
        <v>807.33808994213837</v>
      </c>
      <c r="CD35" s="211">
        <f t="shared" si="23"/>
        <v>807.33808994213837</v>
      </c>
      <c r="CE35" s="211">
        <f t="shared" si="23"/>
        <v>807.33808994213837</v>
      </c>
      <c r="CF35" s="211">
        <f t="shared" si="23"/>
        <v>807.33808994213837</v>
      </c>
      <c r="CG35" s="211">
        <f t="shared" si="23"/>
        <v>807.33808994213837</v>
      </c>
      <c r="CH35" s="211">
        <f t="shared" si="24"/>
        <v>807.33808994213837</v>
      </c>
      <c r="CI35" s="211">
        <f t="shared" si="24"/>
        <v>807.33808994213837</v>
      </c>
      <c r="CJ35" s="211">
        <f t="shared" si="24"/>
        <v>807.33808994213837</v>
      </c>
      <c r="CK35" s="211">
        <f t="shared" si="24"/>
        <v>807.33808994213837</v>
      </c>
      <c r="CL35" s="211">
        <f t="shared" si="24"/>
        <v>807.33808994213837</v>
      </c>
      <c r="CM35" s="211">
        <f t="shared" si="24"/>
        <v>807.33808994213837</v>
      </c>
      <c r="CN35" s="211">
        <f t="shared" si="24"/>
        <v>807.33808994213837</v>
      </c>
      <c r="CO35" s="211">
        <f t="shared" si="24"/>
        <v>807.33808994213837</v>
      </c>
      <c r="CP35" s="211">
        <f t="shared" si="24"/>
        <v>802.85287833134873</v>
      </c>
      <c r="CQ35" s="211">
        <f t="shared" si="24"/>
        <v>793.88245510976935</v>
      </c>
      <c r="CR35" s="211">
        <f t="shared" si="25"/>
        <v>784.91203188819009</v>
      </c>
      <c r="CS35" s="211">
        <f t="shared" si="25"/>
        <v>775.94160866661082</v>
      </c>
      <c r="CT35" s="211">
        <f t="shared" si="25"/>
        <v>766.97118544503144</v>
      </c>
      <c r="CU35" s="211">
        <f t="shared" si="25"/>
        <v>758.00076222345217</v>
      </c>
      <c r="CV35" s="211">
        <f t="shared" si="25"/>
        <v>749.03033900187279</v>
      </c>
      <c r="CW35" s="211">
        <f t="shared" si="25"/>
        <v>740.05991578029352</v>
      </c>
      <c r="CX35" s="211">
        <f t="shared" si="25"/>
        <v>731.08949255871426</v>
      </c>
      <c r="CY35" s="211">
        <f t="shared" si="25"/>
        <v>722.11906933713487</v>
      </c>
      <c r="CZ35" s="211">
        <f t="shared" si="25"/>
        <v>717.63385772634524</v>
      </c>
      <c r="DA35" s="211">
        <f t="shared" si="25"/>
        <v>717.63385772634524</v>
      </c>
    </row>
    <row r="36" spans="1:105">
      <c r="A36" s="202" t="str">
        <f>Income!A85</f>
        <v>Cash transfer - official</v>
      </c>
      <c r="B36" s="204">
        <f>Income!B85</f>
        <v>22020</v>
      </c>
      <c r="C36" s="204">
        <f>Income!C85</f>
        <v>22020</v>
      </c>
      <c r="D36" s="204">
        <f>Income!D85</f>
        <v>22020</v>
      </c>
      <c r="E36" s="204">
        <f>Income!E85</f>
        <v>5477.333333333333</v>
      </c>
      <c r="F36" s="211">
        <f t="shared" si="16"/>
        <v>22020</v>
      </c>
      <c r="G36" s="211">
        <f t="shared" si="16"/>
        <v>22020</v>
      </c>
      <c r="H36" s="211">
        <f t="shared" si="16"/>
        <v>22020</v>
      </c>
      <c r="I36" s="211">
        <f t="shared" si="16"/>
        <v>22020</v>
      </c>
      <c r="J36" s="211">
        <f t="shared" si="16"/>
        <v>22020</v>
      </c>
      <c r="K36" s="211">
        <f t="shared" si="16"/>
        <v>22020</v>
      </c>
      <c r="L36" s="211">
        <f t="shared" si="16"/>
        <v>22020</v>
      </c>
      <c r="M36" s="211">
        <f t="shared" si="16"/>
        <v>22020</v>
      </c>
      <c r="N36" s="211">
        <f t="shared" si="16"/>
        <v>22020</v>
      </c>
      <c r="O36" s="211">
        <f t="shared" si="16"/>
        <v>22020</v>
      </c>
      <c r="P36" s="211">
        <f t="shared" si="16"/>
        <v>22020</v>
      </c>
      <c r="Q36" s="211">
        <f t="shared" si="16"/>
        <v>22020</v>
      </c>
      <c r="R36" s="211">
        <f t="shared" si="16"/>
        <v>22020</v>
      </c>
      <c r="S36" s="211">
        <f t="shared" si="16"/>
        <v>22020</v>
      </c>
      <c r="T36" s="211">
        <f t="shared" si="16"/>
        <v>22020</v>
      </c>
      <c r="U36" s="211">
        <f t="shared" si="16"/>
        <v>22020</v>
      </c>
      <c r="V36" s="211">
        <f t="shared" si="17"/>
        <v>22020</v>
      </c>
      <c r="W36" s="211">
        <f t="shared" si="17"/>
        <v>22020</v>
      </c>
      <c r="X36" s="211">
        <f t="shared" si="17"/>
        <v>22020</v>
      </c>
      <c r="Y36" s="211">
        <f t="shared" si="17"/>
        <v>22020</v>
      </c>
      <c r="Z36" s="211">
        <f t="shared" si="17"/>
        <v>22020</v>
      </c>
      <c r="AA36" s="211">
        <f t="shared" si="17"/>
        <v>22020</v>
      </c>
      <c r="AB36" s="211">
        <f t="shared" si="17"/>
        <v>22020</v>
      </c>
      <c r="AC36" s="211">
        <f t="shared" si="17"/>
        <v>22020</v>
      </c>
      <c r="AD36" s="211">
        <f t="shared" si="17"/>
        <v>22020</v>
      </c>
      <c r="AE36" s="211">
        <f t="shared" si="17"/>
        <v>22020</v>
      </c>
      <c r="AF36" s="211">
        <f t="shared" si="18"/>
        <v>22020</v>
      </c>
      <c r="AG36" s="211">
        <f t="shared" si="18"/>
        <v>22020</v>
      </c>
      <c r="AH36" s="211">
        <f t="shared" si="18"/>
        <v>22020</v>
      </c>
      <c r="AI36" s="211">
        <f t="shared" si="18"/>
        <v>22020</v>
      </c>
      <c r="AJ36" s="211">
        <f t="shared" si="18"/>
        <v>22020</v>
      </c>
      <c r="AK36" s="211">
        <f t="shared" si="18"/>
        <v>22020</v>
      </c>
      <c r="AL36" s="211">
        <f t="shared" si="18"/>
        <v>22020</v>
      </c>
      <c r="AM36" s="211">
        <f t="shared" si="18"/>
        <v>22020</v>
      </c>
      <c r="AN36" s="211">
        <f t="shared" si="18"/>
        <v>22020</v>
      </c>
      <c r="AO36" s="211">
        <f t="shared" si="18"/>
        <v>22020</v>
      </c>
      <c r="AP36" s="211">
        <f t="shared" si="19"/>
        <v>22020</v>
      </c>
      <c r="AQ36" s="211">
        <f t="shared" si="19"/>
        <v>22020</v>
      </c>
      <c r="AR36" s="211">
        <f t="shared" si="19"/>
        <v>22020</v>
      </c>
      <c r="AS36" s="211">
        <f t="shared" si="19"/>
        <v>22020</v>
      </c>
      <c r="AT36" s="211">
        <f t="shared" si="19"/>
        <v>22020</v>
      </c>
      <c r="AU36" s="211">
        <f t="shared" si="19"/>
        <v>22020</v>
      </c>
      <c r="AV36" s="211">
        <f t="shared" si="19"/>
        <v>22020</v>
      </c>
      <c r="AW36" s="211">
        <f t="shared" si="19"/>
        <v>22020</v>
      </c>
      <c r="AX36" s="211">
        <f t="shared" si="19"/>
        <v>22020</v>
      </c>
      <c r="AY36" s="211">
        <f t="shared" si="19"/>
        <v>22020</v>
      </c>
      <c r="AZ36" s="211">
        <f t="shared" si="20"/>
        <v>22020</v>
      </c>
      <c r="BA36" s="211">
        <f t="shared" si="20"/>
        <v>22020</v>
      </c>
      <c r="BB36" s="211">
        <f t="shared" si="20"/>
        <v>22020</v>
      </c>
      <c r="BC36" s="211">
        <f t="shared" si="20"/>
        <v>22020</v>
      </c>
      <c r="BD36" s="211">
        <f t="shared" si="20"/>
        <v>22020</v>
      </c>
      <c r="BE36" s="211">
        <f t="shared" si="20"/>
        <v>22020</v>
      </c>
      <c r="BF36" s="211">
        <f t="shared" si="20"/>
        <v>22020</v>
      </c>
      <c r="BG36" s="211">
        <f t="shared" si="20"/>
        <v>22020</v>
      </c>
      <c r="BH36" s="211">
        <f t="shared" si="20"/>
        <v>22020</v>
      </c>
      <c r="BI36" s="211">
        <f t="shared" si="20"/>
        <v>22020</v>
      </c>
      <c r="BJ36" s="211">
        <f t="shared" si="21"/>
        <v>22020</v>
      </c>
      <c r="BK36" s="211">
        <f t="shared" si="21"/>
        <v>22020</v>
      </c>
      <c r="BL36" s="211">
        <f t="shared" si="21"/>
        <v>22020</v>
      </c>
      <c r="BM36" s="211">
        <f t="shared" si="21"/>
        <v>22020</v>
      </c>
      <c r="BN36" s="211">
        <f t="shared" si="21"/>
        <v>22020</v>
      </c>
      <c r="BO36" s="211">
        <f t="shared" si="21"/>
        <v>22020</v>
      </c>
      <c r="BP36" s="211">
        <f t="shared" si="21"/>
        <v>22020</v>
      </c>
      <c r="BQ36" s="211">
        <f t="shared" si="21"/>
        <v>22020</v>
      </c>
      <c r="BR36" s="211">
        <f t="shared" si="21"/>
        <v>22020</v>
      </c>
      <c r="BS36" s="211">
        <f t="shared" si="21"/>
        <v>22020</v>
      </c>
      <c r="BT36" s="211">
        <f t="shared" si="22"/>
        <v>22020</v>
      </c>
      <c r="BU36" s="211">
        <f t="shared" si="22"/>
        <v>22020</v>
      </c>
      <c r="BV36" s="211">
        <f t="shared" si="22"/>
        <v>22020</v>
      </c>
      <c r="BW36" s="211">
        <f t="shared" si="22"/>
        <v>22020</v>
      </c>
      <c r="BX36" s="211">
        <f t="shared" si="22"/>
        <v>22020</v>
      </c>
      <c r="BY36" s="211">
        <f t="shared" si="22"/>
        <v>22020</v>
      </c>
      <c r="BZ36" s="211">
        <f t="shared" si="22"/>
        <v>22020</v>
      </c>
      <c r="CA36" s="211">
        <f t="shared" si="22"/>
        <v>22020</v>
      </c>
      <c r="CB36" s="211">
        <f t="shared" si="22"/>
        <v>22020</v>
      </c>
      <c r="CC36" s="211">
        <f t="shared" si="22"/>
        <v>22020</v>
      </c>
      <c r="CD36" s="211">
        <f t="shared" si="23"/>
        <v>22020</v>
      </c>
      <c r="CE36" s="211">
        <f t="shared" si="23"/>
        <v>22020</v>
      </c>
      <c r="CF36" s="211">
        <f t="shared" si="23"/>
        <v>22020</v>
      </c>
      <c r="CG36" s="211">
        <f t="shared" si="23"/>
        <v>22020</v>
      </c>
      <c r="CH36" s="211">
        <f t="shared" si="23"/>
        <v>22020</v>
      </c>
      <c r="CI36" s="211">
        <f t="shared" si="23"/>
        <v>22020</v>
      </c>
      <c r="CJ36" s="211">
        <f t="shared" si="23"/>
        <v>22020</v>
      </c>
      <c r="CK36" s="211">
        <f t="shared" si="23"/>
        <v>22020</v>
      </c>
      <c r="CL36" s="211">
        <f t="shared" si="23"/>
        <v>22020</v>
      </c>
      <c r="CM36" s="211">
        <f t="shared" si="23"/>
        <v>22020</v>
      </c>
      <c r="CN36" s="211">
        <f t="shared" si="24"/>
        <v>22020</v>
      </c>
      <c r="CO36" s="211">
        <f t="shared" si="24"/>
        <v>22020</v>
      </c>
      <c r="CP36" s="211">
        <f t="shared" si="24"/>
        <v>21192.866666666665</v>
      </c>
      <c r="CQ36" s="211">
        <f t="shared" si="24"/>
        <v>19538.599999999999</v>
      </c>
      <c r="CR36" s="211">
        <f t="shared" si="24"/>
        <v>17884.333333333332</v>
      </c>
      <c r="CS36" s="211">
        <f t="shared" si="24"/>
        <v>16230.066666666666</v>
      </c>
      <c r="CT36" s="211">
        <f t="shared" si="24"/>
        <v>14575.8</v>
      </c>
      <c r="CU36" s="211">
        <f t="shared" si="24"/>
        <v>12921.533333333333</v>
      </c>
      <c r="CV36" s="211">
        <f t="shared" si="24"/>
        <v>11267.266666666666</v>
      </c>
      <c r="CW36" s="211">
        <f t="shared" si="24"/>
        <v>9612.9999999999982</v>
      </c>
      <c r="CX36" s="211">
        <f t="shared" si="25"/>
        <v>7958.7333333333318</v>
      </c>
      <c r="CY36" s="211">
        <f t="shared" si="25"/>
        <v>6304.4666666666653</v>
      </c>
      <c r="CZ36" s="211">
        <f t="shared" si="25"/>
        <v>5477.333333333333</v>
      </c>
      <c r="DA36" s="211">
        <f t="shared" si="25"/>
        <v>5477.333333333333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25120.269275404262</v>
      </c>
      <c r="C38" s="204">
        <f>Income!C88</f>
        <v>28391.218255281561</v>
      </c>
      <c r="D38" s="204">
        <f>Income!D88</f>
        <v>39240.654168836765</v>
      </c>
      <c r="E38" s="204">
        <f>Income!E88</f>
        <v>57051.684200048665</v>
      </c>
      <c r="F38" s="205">
        <f t="shared" ref="F38:AK38" si="26">SUM(F25:F37)</f>
        <v>25120.269275404262</v>
      </c>
      <c r="G38" s="205">
        <f t="shared" si="26"/>
        <v>25120.269275404262</v>
      </c>
      <c r="H38" s="205">
        <f t="shared" si="26"/>
        <v>25120.269275404262</v>
      </c>
      <c r="I38" s="205">
        <f t="shared" si="26"/>
        <v>25120.269275404262</v>
      </c>
      <c r="J38" s="205">
        <f t="shared" si="26"/>
        <v>25120.269275404262</v>
      </c>
      <c r="K38" s="205">
        <f t="shared" si="26"/>
        <v>25120.269275404262</v>
      </c>
      <c r="L38" s="205">
        <f t="shared" si="26"/>
        <v>25120.269275404262</v>
      </c>
      <c r="M38" s="205">
        <f t="shared" si="26"/>
        <v>25120.269275404262</v>
      </c>
      <c r="N38" s="205">
        <f t="shared" si="26"/>
        <v>25120.269275404262</v>
      </c>
      <c r="O38" s="205">
        <f t="shared" si="26"/>
        <v>25120.269275404262</v>
      </c>
      <c r="P38" s="205">
        <f t="shared" si="26"/>
        <v>25120.269275404262</v>
      </c>
      <c r="Q38" s="205">
        <f t="shared" si="26"/>
        <v>25120.269275404262</v>
      </c>
      <c r="R38" s="205">
        <f t="shared" si="26"/>
        <v>25120.269275404262</v>
      </c>
      <c r="S38" s="205">
        <f t="shared" si="26"/>
        <v>25120.269275404262</v>
      </c>
      <c r="T38" s="205">
        <f t="shared" si="26"/>
        <v>25120.269275404262</v>
      </c>
      <c r="U38" s="205">
        <f t="shared" si="26"/>
        <v>25120.269275404262</v>
      </c>
      <c r="V38" s="205">
        <f t="shared" si="26"/>
        <v>25120.269275404262</v>
      </c>
      <c r="W38" s="205">
        <f t="shared" si="26"/>
        <v>25120.269275404262</v>
      </c>
      <c r="X38" s="205">
        <f t="shared" si="26"/>
        <v>25120.269275404262</v>
      </c>
      <c r="Y38" s="205">
        <f t="shared" si="26"/>
        <v>25120.269275404262</v>
      </c>
      <c r="Z38" s="205">
        <f t="shared" si="26"/>
        <v>25120.269275404262</v>
      </c>
      <c r="AA38" s="205">
        <f t="shared" si="26"/>
        <v>25120.269275404262</v>
      </c>
      <c r="AB38" s="205">
        <f t="shared" si="26"/>
        <v>25120.269275404262</v>
      </c>
      <c r="AC38" s="205">
        <f t="shared" si="26"/>
        <v>25120.269275404262</v>
      </c>
      <c r="AD38" s="205">
        <f t="shared" si="26"/>
        <v>25120.269275404262</v>
      </c>
      <c r="AE38" s="205">
        <f t="shared" si="26"/>
        <v>25120.269275404262</v>
      </c>
      <c r="AF38" s="205">
        <f t="shared" si="26"/>
        <v>25202.042999901194</v>
      </c>
      <c r="AG38" s="205">
        <f t="shared" si="26"/>
        <v>25283.816724398126</v>
      </c>
      <c r="AH38" s="205">
        <f t="shared" si="26"/>
        <v>25365.590448895058</v>
      </c>
      <c r="AI38" s="205">
        <f t="shared" si="26"/>
        <v>25447.364173391994</v>
      </c>
      <c r="AJ38" s="205">
        <f t="shared" si="26"/>
        <v>25529.137897888926</v>
      </c>
      <c r="AK38" s="205">
        <f t="shared" si="26"/>
        <v>25610.911622385858</v>
      </c>
      <c r="AL38" s="205">
        <f t="shared" ref="AL38:BQ38" si="27">SUM(AL25:AL37)</f>
        <v>25692.68534688279</v>
      </c>
      <c r="AM38" s="205">
        <f t="shared" si="27"/>
        <v>25774.459071379722</v>
      </c>
      <c r="AN38" s="205">
        <f t="shared" si="27"/>
        <v>25856.232795876655</v>
      </c>
      <c r="AO38" s="205">
        <f t="shared" si="27"/>
        <v>25938.006520373587</v>
      </c>
      <c r="AP38" s="205">
        <f t="shared" si="27"/>
        <v>26019.780244870519</v>
      </c>
      <c r="AQ38" s="205">
        <f t="shared" si="27"/>
        <v>26101.553969367451</v>
      </c>
      <c r="AR38" s="205">
        <f t="shared" si="27"/>
        <v>26183.327693864383</v>
      </c>
      <c r="AS38" s="205">
        <f t="shared" si="27"/>
        <v>26265.101418361315</v>
      </c>
      <c r="AT38" s="205">
        <f t="shared" si="27"/>
        <v>26346.875142858247</v>
      </c>
      <c r="AU38" s="205">
        <f t="shared" si="27"/>
        <v>26428.648867355179</v>
      </c>
      <c r="AV38" s="205">
        <f t="shared" si="27"/>
        <v>26510.422591852115</v>
      </c>
      <c r="AW38" s="205">
        <f t="shared" si="27"/>
        <v>26592.196316349047</v>
      </c>
      <c r="AX38" s="205">
        <f t="shared" si="27"/>
        <v>26673.970040845979</v>
      </c>
      <c r="AY38" s="205">
        <f t="shared" si="27"/>
        <v>26755.743765342912</v>
      </c>
      <c r="AZ38" s="205">
        <f t="shared" si="27"/>
        <v>26837.517489839844</v>
      </c>
      <c r="BA38" s="205">
        <f t="shared" si="27"/>
        <v>26919.291214336776</v>
      </c>
      <c r="BB38" s="205">
        <f t="shared" si="27"/>
        <v>27001.064938833708</v>
      </c>
      <c r="BC38" s="205">
        <f t="shared" si="27"/>
        <v>27082.83866333064</v>
      </c>
      <c r="BD38" s="205">
        <f t="shared" si="27"/>
        <v>27164.612387827576</v>
      </c>
      <c r="BE38" s="205">
        <f t="shared" si="27"/>
        <v>27246.386112324508</v>
      </c>
      <c r="BF38" s="205">
        <f t="shared" si="27"/>
        <v>27328.15983682144</v>
      </c>
      <c r="BG38" s="205">
        <f t="shared" si="27"/>
        <v>27409.933561318372</v>
      </c>
      <c r="BH38" s="205">
        <f t="shared" si="27"/>
        <v>27491.707285815304</v>
      </c>
      <c r="BI38" s="205">
        <f t="shared" si="27"/>
        <v>27573.481010312236</v>
      </c>
      <c r="BJ38" s="205">
        <f t="shared" si="27"/>
        <v>27655.254734809168</v>
      </c>
      <c r="BK38" s="205">
        <f t="shared" si="27"/>
        <v>27737.028459306101</v>
      </c>
      <c r="BL38" s="205">
        <f t="shared" si="27"/>
        <v>27818.802183803033</v>
      </c>
      <c r="BM38" s="205">
        <f t="shared" si="27"/>
        <v>27900.575908299965</v>
      </c>
      <c r="BN38" s="205">
        <f t="shared" si="27"/>
        <v>27982.349632796901</v>
      </c>
      <c r="BO38" s="205">
        <f t="shared" si="27"/>
        <v>28064.123357293833</v>
      </c>
      <c r="BP38" s="205">
        <f t="shared" si="27"/>
        <v>28145.897081790765</v>
      </c>
      <c r="BQ38" s="205">
        <f t="shared" si="27"/>
        <v>28227.670806287697</v>
      </c>
      <c r="BR38" s="205">
        <f t="shared" ref="BR38:CW38" si="28">SUM(BR25:BR37)</f>
        <v>28309.444530784629</v>
      </c>
      <c r="BS38" s="205">
        <f t="shared" si="28"/>
        <v>28391.218255281561</v>
      </c>
      <c r="BT38" s="205">
        <f t="shared" si="28"/>
        <v>28773.528710984283</v>
      </c>
      <c r="BU38" s="205">
        <f t="shared" si="28"/>
        <v>29155.839166687005</v>
      </c>
      <c r="BV38" s="205">
        <f t="shared" si="28"/>
        <v>29538.149622389727</v>
      </c>
      <c r="BW38" s="205">
        <f t="shared" si="28"/>
        <v>29920.460078092448</v>
      </c>
      <c r="BX38" s="205">
        <f t="shared" si="28"/>
        <v>30302.77053379517</v>
      </c>
      <c r="BY38" s="205">
        <f t="shared" si="28"/>
        <v>30685.080989497896</v>
      </c>
      <c r="BZ38" s="205">
        <f t="shared" si="28"/>
        <v>31067.391445200617</v>
      </c>
      <c r="CA38" s="205">
        <f t="shared" si="28"/>
        <v>31449.701900903339</v>
      </c>
      <c r="CB38" s="205">
        <f t="shared" si="28"/>
        <v>31832.012356606061</v>
      </c>
      <c r="CC38" s="205">
        <f t="shared" si="28"/>
        <v>32214.322812308783</v>
      </c>
      <c r="CD38" s="205">
        <f t="shared" si="28"/>
        <v>32596.633268011508</v>
      </c>
      <c r="CE38" s="205">
        <f t="shared" si="28"/>
        <v>32978.943723714227</v>
      </c>
      <c r="CF38" s="205">
        <f t="shared" si="28"/>
        <v>33361.254179416952</v>
      </c>
      <c r="CG38" s="205">
        <f t="shared" si="28"/>
        <v>33743.56463511967</v>
      </c>
      <c r="CH38" s="205">
        <f t="shared" si="28"/>
        <v>34125.875090822396</v>
      </c>
      <c r="CI38" s="205">
        <f t="shared" si="28"/>
        <v>34508.185546525114</v>
      </c>
      <c r="CJ38" s="205">
        <f t="shared" si="28"/>
        <v>34890.496002227839</v>
      </c>
      <c r="CK38" s="205">
        <f t="shared" si="28"/>
        <v>35272.806457930565</v>
      </c>
      <c r="CL38" s="205">
        <f t="shared" si="28"/>
        <v>35655.116913633283</v>
      </c>
      <c r="CM38" s="205">
        <f t="shared" si="28"/>
        <v>36037.427369336001</v>
      </c>
      <c r="CN38" s="205">
        <f t="shared" si="28"/>
        <v>36419.737825038726</v>
      </c>
      <c r="CO38" s="205">
        <f t="shared" si="28"/>
        <v>36802.048280741452</v>
      </c>
      <c r="CP38" s="205">
        <f t="shared" si="28"/>
        <v>37969.302506485386</v>
      </c>
      <c r="CQ38" s="205">
        <f t="shared" si="28"/>
        <v>39921.50050227053</v>
      </c>
      <c r="CR38" s="205">
        <f t="shared" si="28"/>
        <v>41873.698498055674</v>
      </c>
      <c r="CS38" s="205">
        <f t="shared" si="28"/>
        <v>43825.896493840817</v>
      </c>
      <c r="CT38" s="205">
        <f t="shared" si="28"/>
        <v>45778.094489625975</v>
      </c>
      <c r="CU38" s="205">
        <f t="shared" si="28"/>
        <v>47730.292485411119</v>
      </c>
      <c r="CV38" s="205">
        <f t="shared" si="28"/>
        <v>49682.490481196262</v>
      </c>
      <c r="CW38" s="205">
        <f t="shared" si="28"/>
        <v>51634.688476981413</v>
      </c>
      <c r="CX38" s="205">
        <f>SUM(CX25:CX37)</f>
        <v>53586.886472766557</v>
      </c>
      <c r="CY38" s="205">
        <f>SUM(CY25:CY37)</f>
        <v>55539.084468551693</v>
      </c>
      <c r="CZ38" s="205">
        <f>SUM(CZ25:CZ37)</f>
        <v>56515.183466444272</v>
      </c>
      <c r="DA38" s="205">
        <f>SUM(DA25:DA37)</f>
        <v>56515.183466444272</v>
      </c>
    </row>
    <row r="39" spans="1:105">
      <c r="A39" s="202" t="str">
        <f>Income!A89</f>
        <v>Food Poverty line</v>
      </c>
      <c r="B39" s="204">
        <f>Income!B89</f>
        <v>17059.8252222761</v>
      </c>
      <c r="C39" s="204">
        <f>Income!C89</f>
        <v>17059.8252222761</v>
      </c>
      <c r="D39" s="204">
        <f>Income!D89</f>
        <v>17059.8252222761</v>
      </c>
      <c r="E39" s="204">
        <f>Income!E89</f>
        <v>17059.825222276104</v>
      </c>
      <c r="F39" s="205">
        <f t="shared" ref="F39:U39" si="29">IF(F$2&lt;=($B$2+$C$2+$D$2),IF(F$2&lt;=($B$2+$C$2),IF(F$2&lt;=$B$2,$B39,$C39),$D39),$E39)</f>
        <v>17059.8252222761</v>
      </c>
      <c r="G39" s="205">
        <f t="shared" si="29"/>
        <v>17059.8252222761</v>
      </c>
      <c r="H39" s="205">
        <f t="shared" si="29"/>
        <v>17059.8252222761</v>
      </c>
      <c r="I39" s="205">
        <f t="shared" si="29"/>
        <v>17059.8252222761</v>
      </c>
      <c r="J39" s="205">
        <f t="shared" si="29"/>
        <v>17059.8252222761</v>
      </c>
      <c r="K39" s="205">
        <f t="shared" si="29"/>
        <v>17059.8252222761</v>
      </c>
      <c r="L39" s="205">
        <f t="shared" si="29"/>
        <v>17059.8252222761</v>
      </c>
      <c r="M39" s="205">
        <f t="shared" si="29"/>
        <v>17059.8252222761</v>
      </c>
      <c r="N39" s="205">
        <f t="shared" si="29"/>
        <v>17059.8252222761</v>
      </c>
      <c r="O39" s="205">
        <f t="shared" si="29"/>
        <v>17059.8252222761</v>
      </c>
      <c r="P39" s="205">
        <f t="shared" si="29"/>
        <v>17059.8252222761</v>
      </c>
      <c r="Q39" s="205">
        <f t="shared" si="29"/>
        <v>17059.8252222761</v>
      </c>
      <c r="R39" s="205">
        <f t="shared" si="29"/>
        <v>17059.8252222761</v>
      </c>
      <c r="S39" s="205">
        <f t="shared" si="29"/>
        <v>17059.8252222761</v>
      </c>
      <c r="T39" s="205">
        <f t="shared" si="29"/>
        <v>17059.8252222761</v>
      </c>
      <c r="U39" s="205">
        <f t="shared" si="29"/>
        <v>17059.8252222761</v>
      </c>
      <c r="V39" s="205">
        <f t="shared" ref="V39:AK40" si="30">IF(V$2&lt;=($B$2+$C$2+$D$2),IF(V$2&lt;=($B$2+$C$2),IF(V$2&lt;=$B$2,$B39,$C39),$D39),$E39)</f>
        <v>17059.8252222761</v>
      </c>
      <c r="W39" s="205">
        <f t="shared" si="30"/>
        <v>17059.8252222761</v>
      </c>
      <c r="X39" s="205">
        <f t="shared" si="30"/>
        <v>17059.8252222761</v>
      </c>
      <c r="Y39" s="205">
        <f t="shared" si="30"/>
        <v>17059.8252222761</v>
      </c>
      <c r="Z39" s="205">
        <f t="shared" si="30"/>
        <v>17059.8252222761</v>
      </c>
      <c r="AA39" s="205">
        <f t="shared" si="30"/>
        <v>17059.8252222761</v>
      </c>
      <c r="AB39" s="205">
        <f t="shared" si="30"/>
        <v>17059.8252222761</v>
      </c>
      <c r="AC39" s="205">
        <f t="shared" si="30"/>
        <v>17059.8252222761</v>
      </c>
      <c r="AD39" s="205">
        <f t="shared" si="30"/>
        <v>17059.8252222761</v>
      </c>
      <c r="AE39" s="205">
        <f t="shared" si="30"/>
        <v>17059.8252222761</v>
      </c>
      <c r="AF39" s="205">
        <f t="shared" si="30"/>
        <v>17059.8252222761</v>
      </c>
      <c r="AG39" s="205">
        <f t="shared" si="30"/>
        <v>17059.8252222761</v>
      </c>
      <c r="AH39" s="205">
        <f t="shared" si="30"/>
        <v>17059.8252222761</v>
      </c>
      <c r="AI39" s="205">
        <f t="shared" si="30"/>
        <v>17059.8252222761</v>
      </c>
      <c r="AJ39" s="205">
        <f t="shared" si="30"/>
        <v>17059.8252222761</v>
      </c>
      <c r="AK39" s="205">
        <f t="shared" si="30"/>
        <v>17059.8252222761</v>
      </c>
      <c r="AL39" s="205">
        <f t="shared" ref="AL39:BA40" si="31">IF(AL$2&lt;=($B$2+$C$2+$D$2),IF(AL$2&lt;=($B$2+$C$2),IF(AL$2&lt;=$B$2,$B39,$C39),$D39),$E39)</f>
        <v>17059.8252222761</v>
      </c>
      <c r="AM39" s="205">
        <f t="shared" si="31"/>
        <v>17059.8252222761</v>
      </c>
      <c r="AN39" s="205">
        <f t="shared" si="31"/>
        <v>17059.8252222761</v>
      </c>
      <c r="AO39" s="205">
        <f t="shared" si="31"/>
        <v>17059.8252222761</v>
      </c>
      <c r="AP39" s="205">
        <f t="shared" si="31"/>
        <v>17059.8252222761</v>
      </c>
      <c r="AQ39" s="205">
        <f t="shared" si="31"/>
        <v>17059.8252222761</v>
      </c>
      <c r="AR39" s="205">
        <f t="shared" si="31"/>
        <v>17059.8252222761</v>
      </c>
      <c r="AS39" s="205">
        <f t="shared" si="31"/>
        <v>17059.8252222761</v>
      </c>
      <c r="AT39" s="205">
        <f t="shared" si="31"/>
        <v>17059.8252222761</v>
      </c>
      <c r="AU39" s="205">
        <f t="shared" si="31"/>
        <v>17059.8252222761</v>
      </c>
      <c r="AV39" s="205">
        <f t="shared" si="31"/>
        <v>17059.8252222761</v>
      </c>
      <c r="AW39" s="205">
        <f t="shared" si="31"/>
        <v>17059.8252222761</v>
      </c>
      <c r="AX39" s="205">
        <f t="shared" si="31"/>
        <v>17059.8252222761</v>
      </c>
      <c r="AY39" s="205">
        <f t="shared" si="31"/>
        <v>17059.8252222761</v>
      </c>
      <c r="AZ39" s="205">
        <f t="shared" si="31"/>
        <v>17059.8252222761</v>
      </c>
      <c r="BA39" s="205">
        <f t="shared" si="31"/>
        <v>17059.8252222761</v>
      </c>
      <c r="BB39" s="205">
        <f t="shared" ref="BB39:CD40" si="32">IF(BB$2&lt;=($B$2+$C$2+$D$2),IF(BB$2&lt;=($B$2+$C$2),IF(BB$2&lt;=$B$2,$B39,$C39),$D39),$E39)</f>
        <v>17059.8252222761</v>
      </c>
      <c r="BC39" s="205">
        <f t="shared" si="32"/>
        <v>17059.8252222761</v>
      </c>
      <c r="BD39" s="205">
        <f t="shared" si="32"/>
        <v>17059.8252222761</v>
      </c>
      <c r="BE39" s="205">
        <f t="shared" si="32"/>
        <v>17059.8252222761</v>
      </c>
      <c r="BF39" s="205">
        <f t="shared" si="32"/>
        <v>17059.8252222761</v>
      </c>
      <c r="BG39" s="205">
        <f t="shared" si="32"/>
        <v>17059.8252222761</v>
      </c>
      <c r="BH39" s="205">
        <f t="shared" si="32"/>
        <v>17059.8252222761</v>
      </c>
      <c r="BI39" s="205">
        <f t="shared" si="32"/>
        <v>17059.8252222761</v>
      </c>
      <c r="BJ39" s="205">
        <f t="shared" si="32"/>
        <v>17059.8252222761</v>
      </c>
      <c r="BK39" s="205">
        <f t="shared" si="32"/>
        <v>17059.8252222761</v>
      </c>
      <c r="BL39" s="205">
        <f t="shared" si="32"/>
        <v>17059.8252222761</v>
      </c>
      <c r="BM39" s="205">
        <f t="shared" si="32"/>
        <v>17059.8252222761</v>
      </c>
      <c r="BN39" s="205">
        <f t="shared" si="32"/>
        <v>17059.8252222761</v>
      </c>
      <c r="BO39" s="205">
        <f t="shared" si="32"/>
        <v>17059.8252222761</v>
      </c>
      <c r="BP39" s="205">
        <f t="shared" si="32"/>
        <v>17059.8252222761</v>
      </c>
      <c r="BQ39" s="205">
        <f t="shared" si="32"/>
        <v>17059.8252222761</v>
      </c>
      <c r="BR39" s="205">
        <f t="shared" si="32"/>
        <v>17059.8252222761</v>
      </c>
      <c r="BS39" s="205">
        <f t="shared" si="32"/>
        <v>17059.8252222761</v>
      </c>
      <c r="BT39" s="205">
        <f t="shared" si="32"/>
        <v>17059.8252222761</v>
      </c>
      <c r="BU39" s="205">
        <f t="shared" si="32"/>
        <v>17059.8252222761</v>
      </c>
      <c r="BV39" s="205">
        <f t="shared" si="32"/>
        <v>17059.8252222761</v>
      </c>
      <c r="BW39" s="205">
        <f t="shared" si="32"/>
        <v>17059.8252222761</v>
      </c>
      <c r="BX39" s="205">
        <f t="shared" si="32"/>
        <v>17059.8252222761</v>
      </c>
      <c r="BY39" s="205">
        <f t="shared" si="32"/>
        <v>17059.8252222761</v>
      </c>
      <c r="BZ39" s="205">
        <f t="shared" si="32"/>
        <v>17059.8252222761</v>
      </c>
      <c r="CA39" s="205">
        <f t="shared" si="32"/>
        <v>17059.8252222761</v>
      </c>
      <c r="CB39" s="205">
        <f t="shared" si="32"/>
        <v>17059.8252222761</v>
      </c>
      <c r="CC39" s="205">
        <f t="shared" si="32"/>
        <v>17059.8252222761</v>
      </c>
      <c r="CD39" s="205">
        <f t="shared" si="32"/>
        <v>17059.8252222761</v>
      </c>
      <c r="CE39" s="205">
        <f t="shared" ref="CE39:CR40" si="33">IF(CE$2&lt;=($B$2+$C$2+$D$2),IF(CE$2&lt;=($B$2+$C$2),IF(CE$2&lt;=$B$2,$B39,$C39),$D39),$E39)</f>
        <v>17059.8252222761</v>
      </c>
      <c r="CF39" s="205">
        <f t="shared" si="33"/>
        <v>17059.8252222761</v>
      </c>
      <c r="CG39" s="205">
        <f t="shared" si="33"/>
        <v>17059.8252222761</v>
      </c>
      <c r="CH39" s="205">
        <f t="shared" si="33"/>
        <v>17059.8252222761</v>
      </c>
      <c r="CI39" s="205">
        <f t="shared" si="33"/>
        <v>17059.8252222761</v>
      </c>
      <c r="CJ39" s="205">
        <f t="shared" si="33"/>
        <v>17059.8252222761</v>
      </c>
      <c r="CK39" s="205">
        <f t="shared" si="33"/>
        <v>17059.8252222761</v>
      </c>
      <c r="CL39" s="205">
        <f t="shared" si="33"/>
        <v>17059.8252222761</v>
      </c>
      <c r="CM39" s="205">
        <f t="shared" si="33"/>
        <v>17059.8252222761</v>
      </c>
      <c r="CN39" s="205">
        <f t="shared" si="33"/>
        <v>17059.8252222761</v>
      </c>
      <c r="CO39" s="205">
        <f t="shared" si="33"/>
        <v>17059.8252222761</v>
      </c>
      <c r="CP39" s="205">
        <f t="shared" si="33"/>
        <v>17059.8252222761</v>
      </c>
      <c r="CQ39" s="205">
        <f t="shared" si="33"/>
        <v>17059.8252222761</v>
      </c>
      <c r="CR39" s="205">
        <f t="shared" si="33"/>
        <v>17059.8252222761</v>
      </c>
      <c r="CS39" s="205">
        <f t="shared" ref="CS39:DA40" si="34">IF(CS$2&lt;=($B$2+$C$2+$D$2),IF(CS$2&lt;=($B$2+$C$2),IF(CS$2&lt;=$B$2,$B39,$C39),$D39),$E39)</f>
        <v>17059.8252222761</v>
      </c>
      <c r="CT39" s="205">
        <f t="shared" si="34"/>
        <v>17059.8252222761</v>
      </c>
      <c r="CU39" s="205">
        <f t="shared" si="34"/>
        <v>17059.8252222761</v>
      </c>
      <c r="CV39" s="205">
        <f t="shared" si="34"/>
        <v>17059.8252222761</v>
      </c>
      <c r="CW39" s="205">
        <f t="shared" si="34"/>
        <v>17059.825222276104</v>
      </c>
      <c r="CX39" s="205">
        <f t="shared" si="34"/>
        <v>17059.825222276104</v>
      </c>
      <c r="CY39" s="205">
        <f t="shared" si="34"/>
        <v>17059.825222276104</v>
      </c>
      <c r="CZ39" s="205">
        <f t="shared" si="34"/>
        <v>17059.825222276104</v>
      </c>
      <c r="DA39" s="205">
        <f t="shared" si="34"/>
        <v>17059.825222276104</v>
      </c>
    </row>
    <row r="40" spans="1:105">
      <c r="A40" s="202" t="str">
        <f>Income!A90</f>
        <v>Lower Bound Poverty line</v>
      </c>
      <c r="B40" s="204">
        <f>Income!B90</f>
        <v>31038.491888942768</v>
      </c>
      <c r="C40" s="204">
        <f>Income!C90</f>
        <v>31038.491888942768</v>
      </c>
      <c r="D40" s="204">
        <f>Income!D90</f>
        <v>31038.491888942768</v>
      </c>
      <c r="E40" s="204">
        <f>Income!E90</f>
        <v>31038.491888942764</v>
      </c>
      <c r="F40" s="205">
        <f t="shared" ref="F40:U40" si="35">IF(F$2&lt;=($B$2+$C$2+$D$2),IF(F$2&lt;=($B$2+$C$2),IF(F$2&lt;=$B$2,$B40,$C40),$D40),$E40)</f>
        <v>31038.491888942768</v>
      </c>
      <c r="G40" s="205">
        <f t="shared" si="35"/>
        <v>31038.491888942768</v>
      </c>
      <c r="H40" s="205">
        <f t="shared" si="35"/>
        <v>31038.491888942768</v>
      </c>
      <c r="I40" s="205">
        <f t="shared" si="35"/>
        <v>31038.491888942768</v>
      </c>
      <c r="J40" s="205">
        <f t="shared" si="35"/>
        <v>31038.491888942768</v>
      </c>
      <c r="K40" s="205">
        <f t="shared" si="35"/>
        <v>31038.491888942768</v>
      </c>
      <c r="L40" s="205">
        <f t="shared" si="35"/>
        <v>31038.491888942768</v>
      </c>
      <c r="M40" s="205">
        <f t="shared" si="35"/>
        <v>31038.491888942768</v>
      </c>
      <c r="N40" s="205">
        <f t="shared" si="35"/>
        <v>31038.491888942768</v>
      </c>
      <c r="O40" s="205">
        <f t="shared" si="35"/>
        <v>31038.491888942768</v>
      </c>
      <c r="P40" s="205">
        <f t="shared" si="35"/>
        <v>31038.491888942768</v>
      </c>
      <c r="Q40" s="205">
        <f t="shared" si="35"/>
        <v>31038.491888942768</v>
      </c>
      <c r="R40" s="205">
        <f t="shared" si="35"/>
        <v>31038.491888942768</v>
      </c>
      <c r="S40" s="205">
        <f t="shared" si="35"/>
        <v>31038.491888942768</v>
      </c>
      <c r="T40" s="205">
        <f t="shared" si="35"/>
        <v>31038.491888942768</v>
      </c>
      <c r="U40" s="205">
        <f t="shared" si="35"/>
        <v>31038.491888942768</v>
      </c>
      <c r="V40" s="205">
        <f t="shared" si="30"/>
        <v>31038.491888942768</v>
      </c>
      <c r="W40" s="205">
        <f t="shared" si="30"/>
        <v>31038.491888942768</v>
      </c>
      <c r="X40" s="205">
        <f t="shared" si="30"/>
        <v>31038.491888942768</v>
      </c>
      <c r="Y40" s="205">
        <f t="shared" si="30"/>
        <v>31038.491888942768</v>
      </c>
      <c r="Z40" s="205">
        <f t="shared" si="30"/>
        <v>31038.491888942768</v>
      </c>
      <c r="AA40" s="205">
        <f t="shared" si="30"/>
        <v>31038.491888942768</v>
      </c>
      <c r="AB40" s="205">
        <f t="shared" si="30"/>
        <v>31038.491888942768</v>
      </c>
      <c r="AC40" s="205">
        <f t="shared" si="30"/>
        <v>31038.491888942768</v>
      </c>
      <c r="AD40" s="205">
        <f t="shared" si="30"/>
        <v>31038.491888942768</v>
      </c>
      <c r="AE40" s="205">
        <f t="shared" si="30"/>
        <v>31038.491888942768</v>
      </c>
      <c r="AF40" s="205">
        <f t="shared" si="30"/>
        <v>31038.491888942768</v>
      </c>
      <c r="AG40" s="205">
        <f t="shared" si="30"/>
        <v>31038.491888942768</v>
      </c>
      <c r="AH40" s="205">
        <f t="shared" si="30"/>
        <v>31038.491888942768</v>
      </c>
      <c r="AI40" s="205">
        <f t="shared" si="30"/>
        <v>31038.491888942768</v>
      </c>
      <c r="AJ40" s="205">
        <f t="shared" si="30"/>
        <v>31038.491888942768</v>
      </c>
      <c r="AK40" s="205">
        <f t="shared" si="30"/>
        <v>31038.491888942768</v>
      </c>
      <c r="AL40" s="205">
        <f t="shared" si="31"/>
        <v>31038.491888942768</v>
      </c>
      <c r="AM40" s="205">
        <f t="shared" si="31"/>
        <v>31038.491888942768</v>
      </c>
      <c r="AN40" s="205">
        <f t="shared" si="31"/>
        <v>31038.491888942768</v>
      </c>
      <c r="AO40" s="205">
        <f t="shared" si="31"/>
        <v>31038.491888942768</v>
      </c>
      <c r="AP40" s="205">
        <f t="shared" si="31"/>
        <v>31038.491888942768</v>
      </c>
      <c r="AQ40" s="205">
        <f t="shared" si="31"/>
        <v>31038.491888942768</v>
      </c>
      <c r="AR40" s="205">
        <f t="shared" si="31"/>
        <v>31038.491888942768</v>
      </c>
      <c r="AS40" s="205">
        <f t="shared" si="31"/>
        <v>31038.491888942768</v>
      </c>
      <c r="AT40" s="205">
        <f t="shared" si="31"/>
        <v>31038.491888942768</v>
      </c>
      <c r="AU40" s="205">
        <f t="shared" si="31"/>
        <v>31038.491888942768</v>
      </c>
      <c r="AV40" s="205">
        <f t="shared" si="31"/>
        <v>31038.491888942768</v>
      </c>
      <c r="AW40" s="205">
        <f t="shared" si="31"/>
        <v>31038.491888942768</v>
      </c>
      <c r="AX40" s="205">
        <f t="shared" si="31"/>
        <v>31038.491888942768</v>
      </c>
      <c r="AY40" s="205">
        <f t="shared" si="31"/>
        <v>31038.491888942768</v>
      </c>
      <c r="AZ40" s="205">
        <f t="shared" si="31"/>
        <v>31038.491888942768</v>
      </c>
      <c r="BA40" s="205">
        <f t="shared" si="31"/>
        <v>31038.491888942768</v>
      </c>
      <c r="BB40" s="205">
        <f t="shared" si="32"/>
        <v>31038.491888942768</v>
      </c>
      <c r="BC40" s="205">
        <f t="shared" si="32"/>
        <v>31038.491888942768</v>
      </c>
      <c r="BD40" s="205">
        <f t="shared" si="32"/>
        <v>31038.491888942768</v>
      </c>
      <c r="BE40" s="205">
        <f t="shared" si="32"/>
        <v>31038.491888942768</v>
      </c>
      <c r="BF40" s="205">
        <f t="shared" si="32"/>
        <v>31038.491888942768</v>
      </c>
      <c r="BG40" s="205">
        <f t="shared" si="32"/>
        <v>31038.491888942768</v>
      </c>
      <c r="BH40" s="205">
        <f t="shared" si="32"/>
        <v>31038.491888942768</v>
      </c>
      <c r="BI40" s="205">
        <f t="shared" si="32"/>
        <v>31038.491888942768</v>
      </c>
      <c r="BJ40" s="205">
        <f t="shared" si="32"/>
        <v>31038.491888942768</v>
      </c>
      <c r="BK40" s="205">
        <f t="shared" si="32"/>
        <v>31038.491888942768</v>
      </c>
      <c r="BL40" s="205">
        <f t="shared" si="32"/>
        <v>31038.491888942768</v>
      </c>
      <c r="BM40" s="205">
        <f t="shared" si="32"/>
        <v>31038.491888942768</v>
      </c>
      <c r="BN40" s="205">
        <f t="shared" si="32"/>
        <v>31038.491888942768</v>
      </c>
      <c r="BO40" s="205">
        <f t="shared" si="32"/>
        <v>31038.491888942768</v>
      </c>
      <c r="BP40" s="205">
        <f t="shared" si="32"/>
        <v>31038.491888942768</v>
      </c>
      <c r="BQ40" s="205">
        <f t="shared" si="32"/>
        <v>31038.491888942768</v>
      </c>
      <c r="BR40" s="205">
        <f t="shared" si="32"/>
        <v>31038.491888942768</v>
      </c>
      <c r="BS40" s="205">
        <f t="shared" si="32"/>
        <v>31038.491888942768</v>
      </c>
      <c r="BT40" s="205">
        <f t="shared" si="32"/>
        <v>31038.491888942768</v>
      </c>
      <c r="BU40" s="205">
        <f t="shared" si="32"/>
        <v>31038.491888942768</v>
      </c>
      <c r="BV40" s="205">
        <f t="shared" si="32"/>
        <v>31038.491888942768</v>
      </c>
      <c r="BW40" s="205">
        <f t="shared" si="32"/>
        <v>31038.491888942768</v>
      </c>
      <c r="BX40" s="205">
        <f t="shared" si="32"/>
        <v>31038.491888942768</v>
      </c>
      <c r="BY40" s="205">
        <f t="shared" si="32"/>
        <v>31038.491888942768</v>
      </c>
      <c r="BZ40" s="205">
        <f t="shared" si="32"/>
        <v>31038.491888942768</v>
      </c>
      <c r="CA40" s="205">
        <f t="shared" si="32"/>
        <v>31038.491888942768</v>
      </c>
      <c r="CB40" s="205">
        <f t="shared" si="32"/>
        <v>31038.491888942768</v>
      </c>
      <c r="CC40" s="205">
        <f t="shared" si="32"/>
        <v>31038.491888942768</v>
      </c>
      <c r="CD40" s="205">
        <f t="shared" si="32"/>
        <v>31038.491888942768</v>
      </c>
      <c r="CE40" s="205">
        <f t="shared" si="33"/>
        <v>31038.491888942768</v>
      </c>
      <c r="CF40" s="205">
        <f t="shared" si="33"/>
        <v>31038.491888942768</v>
      </c>
      <c r="CG40" s="205">
        <f t="shared" si="33"/>
        <v>31038.491888942768</v>
      </c>
      <c r="CH40" s="205">
        <f t="shared" si="33"/>
        <v>31038.491888942768</v>
      </c>
      <c r="CI40" s="205">
        <f t="shared" si="33"/>
        <v>31038.491888942768</v>
      </c>
      <c r="CJ40" s="205">
        <f t="shared" si="33"/>
        <v>31038.491888942768</v>
      </c>
      <c r="CK40" s="205">
        <f t="shared" si="33"/>
        <v>31038.491888942768</v>
      </c>
      <c r="CL40" s="205">
        <f t="shared" si="33"/>
        <v>31038.491888942768</v>
      </c>
      <c r="CM40" s="205">
        <f t="shared" si="33"/>
        <v>31038.491888942768</v>
      </c>
      <c r="CN40" s="205">
        <f t="shared" si="33"/>
        <v>31038.491888942768</v>
      </c>
      <c r="CO40" s="205">
        <f t="shared" si="33"/>
        <v>31038.491888942768</v>
      </c>
      <c r="CP40" s="205">
        <f t="shared" si="33"/>
        <v>31038.491888942768</v>
      </c>
      <c r="CQ40" s="205">
        <f t="shared" si="33"/>
        <v>31038.491888942768</v>
      </c>
      <c r="CR40" s="205">
        <f t="shared" si="33"/>
        <v>31038.491888942768</v>
      </c>
      <c r="CS40" s="205">
        <f t="shared" si="34"/>
        <v>31038.491888942768</v>
      </c>
      <c r="CT40" s="205">
        <f t="shared" si="34"/>
        <v>31038.491888942768</v>
      </c>
      <c r="CU40" s="205">
        <f t="shared" si="34"/>
        <v>31038.491888942768</v>
      </c>
      <c r="CV40" s="205">
        <f t="shared" si="34"/>
        <v>31038.491888942768</v>
      </c>
      <c r="CW40" s="205">
        <f t="shared" si="34"/>
        <v>31038.491888942764</v>
      </c>
      <c r="CX40" s="205">
        <f t="shared" si="34"/>
        <v>31038.491888942764</v>
      </c>
      <c r="CY40" s="205">
        <f t="shared" si="34"/>
        <v>31038.491888942764</v>
      </c>
      <c r="CZ40" s="205">
        <f t="shared" si="34"/>
        <v>31038.491888942764</v>
      </c>
      <c r="DA40" s="205">
        <f t="shared" si="34"/>
        <v>31038.491888942764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0</v>
      </c>
      <c r="AF42" s="211">
        <f t="shared" si="36"/>
        <v>5.7479867270300247</v>
      </c>
      <c r="AG42" s="211">
        <f t="shared" si="36"/>
        <v>5.7479867270300247</v>
      </c>
      <c r="AH42" s="211">
        <f t="shared" si="36"/>
        <v>5.7479867270300247</v>
      </c>
      <c r="AI42" s="211">
        <f t="shared" si="36"/>
        <v>5.7479867270300247</v>
      </c>
      <c r="AJ42" s="211">
        <f t="shared" si="36"/>
        <v>5.7479867270300247</v>
      </c>
      <c r="AK42" s="211">
        <f t="shared" si="36"/>
        <v>5.7479867270300247</v>
      </c>
      <c r="AL42" s="211">
        <f t="shared" ref="AL42:BQ42" si="37">IF(AL$22&lt;=$E$24,IF(AL$22&lt;=$D$24,IF(AL$22&lt;=$C$24,IF(AL$22&lt;=$B$24,$B108,($C25-$B25)/($C$24-$B$24)),($D25-$C25)/($D$24-$C$24)),($E25-$D25)/($E$24-$D$24)),$F108)</f>
        <v>5.7479867270300247</v>
      </c>
      <c r="AM42" s="211">
        <f t="shared" si="37"/>
        <v>5.7479867270300247</v>
      </c>
      <c r="AN42" s="211">
        <f t="shared" si="37"/>
        <v>5.7479867270300247</v>
      </c>
      <c r="AO42" s="211">
        <f t="shared" si="37"/>
        <v>5.7479867270300247</v>
      </c>
      <c r="AP42" s="211">
        <f t="shared" si="37"/>
        <v>5.7479867270300247</v>
      </c>
      <c r="AQ42" s="211">
        <f t="shared" si="37"/>
        <v>5.7479867270300247</v>
      </c>
      <c r="AR42" s="211">
        <f t="shared" si="37"/>
        <v>5.7479867270300247</v>
      </c>
      <c r="AS42" s="211">
        <f t="shared" si="37"/>
        <v>5.7479867270300247</v>
      </c>
      <c r="AT42" s="211">
        <f t="shared" si="37"/>
        <v>5.7479867270300247</v>
      </c>
      <c r="AU42" s="211">
        <f t="shared" si="37"/>
        <v>5.7479867270300247</v>
      </c>
      <c r="AV42" s="211">
        <f t="shared" si="37"/>
        <v>5.7479867270300247</v>
      </c>
      <c r="AW42" s="211">
        <f t="shared" si="37"/>
        <v>5.7479867270300247</v>
      </c>
      <c r="AX42" s="211">
        <f t="shared" si="37"/>
        <v>5.7479867270300247</v>
      </c>
      <c r="AY42" s="211">
        <f t="shared" si="37"/>
        <v>5.7479867270300247</v>
      </c>
      <c r="AZ42" s="211">
        <f t="shared" si="37"/>
        <v>5.7479867270300247</v>
      </c>
      <c r="BA42" s="211">
        <f t="shared" si="37"/>
        <v>5.7479867270300247</v>
      </c>
      <c r="BB42" s="211">
        <f t="shared" si="37"/>
        <v>5.7479867270300247</v>
      </c>
      <c r="BC42" s="211">
        <f t="shared" si="37"/>
        <v>5.7479867270300247</v>
      </c>
      <c r="BD42" s="211">
        <f t="shared" si="37"/>
        <v>5.7479867270300247</v>
      </c>
      <c r="BE42" s="211">
        <f t="shared" si="37"/>
        <v>5.7479867270300247</v>
      </c>
      <c r="BF42" s="211">
        <f t="shared" si="37"/>
        <v>5.7479867270300247</v>
      </c>
      <c r="BG42" s="211">
        <f t="shared" si="37"/>
        <v>5.7479867270300247</v>
      </c>
      <c r="BH42" s="211">
        <f t="shared" si="37"/>
        <v>5.7479867270300247</v>
      </c>
      <c r="BI42" s="211">
        <f t="shared" si="37"/>
        <v>5.7479867270300247</v>
      </c>
      <c r="BJ42" s="211">
        <f t="shared" si="37"/>
        <v>5.7479867270300247</v>
      </c>
      <c r="BK42" s="211">
        <f t="shared" si="37"/>
        <v>5.7479867270300247</v>
      </c>
      <c r="BL42" s="211">
        <f t="shared" si="37"/>
        <v>5.7479867270300247</v>
      </c>
      <c r="BM42" s="211">
        <f t="shared" si="37"/>
        <v>5.7479867270300247</v>
      </c>
      <c r="BN42" s="211">
        <f t="shared" si="37"/>
        <v>5.7479867270300247</v>
      </c>
      <c r="BO42" s="211">
        <f t="shared" si="37"/>
        <v>5.7479867270300247</v>
      </c>
      <c r="BP42" s="211">
        <f t="shared" si="37"/>
        <v>5.7479867270300247</v>
      </c>
      <c r="BQ42" s="211">
        <f t="shared" si="37"/>
        <v>5.7479867270300247</v>
      </c>
      <c r="BR42" s="211">
        <f t="shared" ref="BR42:DA42" si="38">IF(BR$22&lt;=$E$24,IF(BR$22&lt;=$D$24,IF(BR$22&lt;=$C$24,IF(BR$22&lt;=$B$24,$B108,($C25-$B25)/($C$24-$B$24)),($D25-$C25)/($D$24-$C$24)),($E25-$D25)/($E$24-$D$24)),$F108)</f>
        <v>5.7479867270300247</v>
      </c>
      <c r="BS42" s="211">
        <f t="shared" si="38"/>
        <v>5.7479867270300247</v>
      </c>
      <c r="BT42" s="211">
        <f t="shared" si="38"/>
        <v>41.295117942954171</v>
      </c>
      <c r="BU42" s="211">
        <f t="shared" si="38"/>
        <v>41.295117942954171</v>
      </c>
      <c r="BV42" s="211">
        <f t="shared" si="38"/>
        <v>41.295117942954171</v>
      </c>
      <c r="BW42" s="211">
        <f t="shared" si="38"/>
        <v>41.295117942954171</v>
      </c>
      <c r="BX42" s="211">
        <f t="shared" si="38"/>
        <v>41.295117942954171</v>
      </c>
      <c r="BY42" s="211">
        <f t="shared" si="38"/>
        <v>41.295117942954171</v>
      </c>
      <c r="BZ42" s="211">
        <f t="shared" si="38"/>
        <v>41.295117942954171</v>
      </c>
      <c r="CA42" s="211">
        <f t="shared" si="38"/>
        <v>41.295117942954171</v>
      </c>
      <c r="CB42" s="211">
        <f t="shared" si="38"/>
        <v>41.295117942954171</v>
      </c>
      <c r="CC42" s="211">
        <f t="shared" si="38"/>
        <v>41.295117942954171</v>
      </c>
      <c r="CD42" s="211">
        <f t="shared" si="38"/>
        <v>41.295117942954171</v>
      </c>
      <c r="CE42" s="211">
        <f t="shared" si="38"/>
        <v>41.295117942954171</v>
      </c>
      <c r="CF42" s="211">
        <f t="shared" si="38"/>
        <v>41.295117942954171</v>
      </c>
      <c r="CG42" s="211">
        <f t="shared" si="38"/>
        <v>41.295117942954171</v>
      </c>
      <c r="CH42" s="211">
        <f t="shared" si="38"/>
        <v>41.295117942954171</v>
      </c>
      <c r="CI42" s="211">
        <f t="shared" si="38"/>
        <v>41.295117942954171</v>
      </c>
      <c r="CJ42" s="211">
        <f t="shared" si="38"/>
        <v>41.295117942954171</v>
      </c>
      <c r="CK42" s="211">
        <f t="shared" si="38"/>
        <v>41.295117942954171</v>
      </c>
      <c r="CL42" s="211">
        <f t="shared" si="38"/>
        <v>41.295117942954171</v>
      </c>
      <c r="CM42" s="211">
        <f t="shared" si="38"/>
        <v>41.295117942954171</v>
      </c>
      <c r="CN42" s="211">
        <f t="shared" si="38"/>
        <v>41.295117942954171</v>
      </c>
      <c r="CO42" s="211">
        <f t="shared" si="38"/>
        <v>41.295117942954171</v>
      </c>
      <c r="CP42" s="211">
        <f t="shared" si="38"/>
        <v>3.7336432318520565</v>
      </c>
      <c r="CQ42" s="211">
        <f t="shared" si="38"/>
        <v>3.7336432318520565</v>
      </c>
      <c r="CR42" s="211">
        <f t="shared" si="38"/>
        <v>3.7336432318520565</v>
      </c>
      <c r="CS42" s="211">
        <f t="shared" si="38"/>
        <v>3.7336432318520565</v>
      </c>
      <c r="CT42" s="211">
        <f t="shared" si="38"/>
        <v>3.7336432318520565</v>
      </c>
      <c r="CU42" s="211">
        <f t="shared" si="38"/>
        <v>3.7336432318520565</v>
      </c>
      <c r="CV42" s="211">
        <f t="shared" si="38"/>
        <v>3.7336432318520565</v>
      </c>
      <c r="CW42" s="211">
        <f t="shared" si="38"/>
        <v>3.7336432318520565</v>
      </c>
      <c r="CX42" s="211">
        <f t="shared" si="38"/>
        <v>3.7336432318520565</v>
      </c>
      <c r="CY42" s="211">
        <f t="shared" si="38"/>
        <v>3.7336432318520565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340.26</v>
      </c>
      <c r="AF43" s="211">
        <f t="shared" si="39"/>
        <v>20.9</v>
      </c>
      <c r="AG43" s="211">
        <f t="shared" si="39"/>
        <v>20.9</v>
      </c>
      <c r="AH43" s="211">
        <f t="shared" si="39"/>
        <v>20.9</v>
      </c>
      <c r="AI43" s="211">
        <f t="shared" si="39"/>
        <v>20.9</v>
      </c>
      <c r="AJ43" s="211">
        <f t="shared" si="39"/>
        <v>20.9</v>
      </c>
      <c r="AK43" s="211">
        <f t="shared" si="39"/>
        <v>20.9</v>
      </c>
      <c r="AL43" s="211">
        <f t="shared" ref="AL43:BQ43" si="40">IF(AL$22&lt;=$E$24,IF(AL$22&lt;=$D$24,IF(AL$22&lt;=$C$24,IF(AL$22&lt;=$B$24,$B109,($C26-$B26)/($C$24-$B$24)),($D26-$C26)/($D$24-$C$24)),($E26-$D26)/($E$24-$D$24)),$F109)</f>
        <v>20.9</v>
      </c>
      <c r="AM43" s="211">
        <f t="shared" si="40"/>
        <v>20.9</v>
      </c>
      <c r="AN43" s="211">
        <f t="shared" si="40"/>
        <v>20.9</v>
      </c>
      <c r="AO43" s="211">
        <f t="shared" si="40"/>
        <v>20.9</v>
      </c>
      <c r="AP43" s="211">
        <f t="shared" si="40"/>
        <v>20.9</v>
      </c>
      <c r="AQ43" s="211">
        <f t="shared" si="40"/>
        <v>20.9</v>
      </c>
      <c r="AR43" s="211">
        <f t="shared" si="40"/>
        <v>20.9</v>
      </c>
      <c r="AS43" s="211">
        <f t="shared" si="40"/>
        <v>20.9</v>
      </c>
      <c r="AT43" s="211">
        <f t="shared" si="40"/>
        <v>20.9</v>
      </c>
      <c r="AU43" s="211">
        <f t="shared" si="40"/>
        <v>20.9</v>
      </c>
      <c r="AV43" s="211">
        <f t="shared" si="40"/>
        <v>20.9</v>
      </c>
      <c r="AW43" s="211">
        <f t="shared" si="40"/>
        <v>20.9</v>
      </c>
      <c r="AX43" s="211">
        <f t="shared" si="40"/>
        <v>20.9</v>
      </c>
      <c r="AY43" s="211">
        <f t="shared" si="40"/>
        <v>20.9</v>
      </c>
      <c r="AZ43" s="211">
        <f t="shared" si="40"/>
        <v>20.9</v>
      </c>
      <c r="BA43" s="211">
        <f t="shared" si="40"/>
        <v>20.9</v>
      </c>
      <c r="BB43" s="211">
        <f t="shared" si="40"/>
        <v>20.9</v>
      </c>
      <c r="BC43" s="211">
        <f t="shared" si="40"/>
        <v>20.9</v>
      </c>
      <c r="BD43" s="211">
        <f t="shared" si="40"/>
        <v>20.9</v>
      </c>
      <c r="BE43" s="211">
        <f t="shared" si="40"/>
        <v>20.9</v>
      </c>
      <c r="BF43" s="211">
        <f t="shared" si="40"/>
        <v>20.9</v>
      </c>
      <c r="BG43" s="211">
        <f t="shared" si="40"/>
        <v>20.9</v>
      </c>
      <c r="BH43" s="211">
        <f t="shared" si="40"/>
        <v>20.9</v>
      </c>
      <c r="BI43" s="211">
        <f t="shared" si="40"/>
        <v>20.9</v>
      </c>
      <c r="BJ43" s="211">
        <f t="shared" si="40"/>
        <v>20.9</v>
      </c>
      <c r="BK43" s="211">
        <f t="shared" si="40"/>
        <v>20.9</v>
      </c>
      <c r="BL43" s="211">
        <f t="shared" si="40"/>
        <v>20.9</v>
      </c>
      <c r="BM43" s="211">
        <f t="shared" si="40"/>
        <v>20.9</v>
      </c>
      <c r="BN43" s="211">
        <f t="shared" si="40"/>
        <v>20.9</v>
      </c>
      <c r="BO43" s="211">
        <f t="shared" si="40"/>
        <v>20.9</v>
      </c>
      <c r="BP43" s="211">
        <f t="shared" si="40"/>
        <v>20.9</v>
      </c>
      <c r="BQ43" s="211">
        <f t="shared" si="40"/>
        <v>20.9</v>
      </c>
      <c r="BR43" s="211">
        <f t="shared" ref="BR43:DA43" si="41">IF(BR$22&lt;=$E$24,IF(BR$22&lt;=$D$24,IF(BR$22&lt;=$C$24,IF(BR$22&lt;=$B$24,$B109,($C26-$B26)/($C$24-$B$24)),($D26-$C26)/($D$24-$C$24)),($E26-$D26)/($E$24-$D$24)),$F109)</f>
        <v>20.9</v>
      </c>
      <c r="BS43" s="211">
        <f t="shared" si="41"/>
        <v>20.9</v>
      </c>
      <c r="BT43" s="211">
        <f t="shared" si="41"/>
        <v>123.77777777777777</v>
      </c>
      <c r="BU43" s="211">
        <f t="shared" si="41"/>
        <v>123.77777777777777</v>
      </c>
      <c r="BV43" s="211">
        <f t="shared" si="41"/>
        <v>123.77777777777777</v>
      </c>
      <c r="BW43" s="211">
        <f t="shared" si="41"/>
        <v>123.77777777777777</v>
      </c>
      <c r="BX43" s="211">
        <f t="shared" si="41"/>
        <v>123.77777777777777</v>
      </c>
      <c r="BY43" s="211">
        <f t="shared" si="41"/>
        <v>123.77777777777777</v>
      </c>
      <c r="BZ43" s="211">
        <f t="shared" si="41"/>
        <v>123.77777777777777</v>
      </c>
      <c r="CA43" s="211">
        <f t="shared" si="41"/>
        <v>123.77777777777777</v>
      </c>
      <c r="CB43" s="211">
        <f t="shared" si="41"/>
        <v>123.77777777777777</v>
      </c>
      <c r="CC43" s="211">
        <f t="shared" si="41"/>
        <v>123.77777777777777</v>
      </c>
      <c r="CD43" s="211">
        <f t="shared" si="41"/>
        <v>123.77777777777777</v>
      </c>
      <c r="CE43" s="211">
        <f t="shared" si="41"/>
        <v>123.77777777777777</v>
      </c>
      <c r="CF43" s="211">
        <f t="shared" si="41"/>
        <v>123.77777777777777</v>
      </c>
      <c r="CG43" s="211">
        <f t="shared" si="41"/>
        <v>123.77777777777777</v>
      </c>
      <c r="CH43" s="211">
        <f t="shared" si="41"/>
        <v>123.77777777777777</v>
      </c>
      <c r="CI43" s="211">
        <f t="shared" si="41"/>
        <v>123.77777777777777</v>
      </c>
      <c r="CJ43" s="211">
        <f t="shared" si="41"/>
        <v>123.77777777777777</v>
      </c>
      <c r="CK43" s="211">
        <f t="shared" si="41"/>
        <v>123.77777777777777</v>
      </c>
      <c r="CL43" s="211">
        <f t="shared" si="41"/>
        <v>123.77777777777777</v>
      </c>
      <c r="CM43" s="211">
        <f t="shared" si="41"/>
        <v>123.77777777777777</v>
      </c>
      <c r="CN43" s="211">
        <f t="shared" si="41"/>
        <v>123.77777777777777</v>
      </c>
      <c r="CO43" s="211">
        <f t="shared" si="41"/>
        <v>123.77777777777777</v>
      </c>
      <c r="CP43" s="211">
        <f t="shared" si="41"/>
        <v>151.14444444444445</v>
      </c>
      <c r="CQ43" s="211">
        <f t="shared" si="41"/>
        <v>151.14444444444445</v>
      </c>
      <c r="CR43" s="211">
        <f t="shared" si="41"/>
        <v>151.14444444444445</v>
      </c>
      <c r="CS43" s="211">
        <f t="shared" si="41"/>
        <v>151.14444444444445</v>
      </c>
      <c r="CT43" s="211">
        <f t="shared" si="41"/>
        <v>151.14444444444445</v>
      </c>
      <c r="CU43" s="211">
        <f t="shared" si="41"/>
        <v>151.14444444444445</v>
      </c>
      <c r="CV43" s="211">
        <f t="shared" si="41"/>
        <v>151.14444444444445</v>
      </c>
      <c r="CW43" s="211">
        <f t="shared" si="41"/>
        <v>151.14444444444445</v>
      </c>
      <c r="CX43" s="211">
        <f t="shared" si="41"/>
        <v>151.14444444444445</v>
      </c>
      <c r="CY43" s="211">
        <f t="shared" si="41"/>
        <v>151.14444444444445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0</v>
      </c>
      <c r="AF44" s="211">
        <f t="shared" si="42"/>
        <v>2.0653786538803613</v>
      </c>
      <c r="AG44" s="211">
        <f t="shared" si="42"/>
        <v>2.0653786538803613</v>
      </c>
      <c r="AH44" s="211">
        <f t="shared" si="42"/>
        <v>2.0653786538803613</v>
      </c>
      <c r="AI44" s="211">
        <f t="shared" si="42"/>
        <v>2.0653786538803613</v>
      </c>
      <c r="AJ44" s="211">
        <f t="shared" si="42"/>
        <v>2.0653786538803613</v>
      </c>
      <c r="AK44" s="211">
        <f t="shared" si="42"/>
        <v>2.0653786538803613</v>
      </c>
      <c r="AL44" s="211">
        <f t="shared" ref="AL44:BQ44" si="43">IF(AL$22&lt;=$E$24,IF(AL$22&lt;=$D$24,IF(AL$22&lt;=$C$24,IF(AL$22&lt;=$B$24,$B110,($C27-$B27)/($C$24-$B$24)),($D27-$C27)/($D$24-$C$24)),($E27-$D27)/($E$24-$D$24)),$F110)</f>
        <v>2.0653786538803613</v>
      </c>
      <c r="AM44" s="211">
        <f t="shared" si="43"/>
        <v>2.0653786538803613</v>
      </c>
      <c r="AN44" s="211">
        <f t="shared" si="43"/>
        <v>2.0653786538803613</v>
      </c>
      <c r="AO44" s="211">
        <f t="shared" si="43"/>
        <v>2.0653786538803613</v>
      </c>
      <c r="AP44" s="211">
        <f t="shared" si="43"/>
        <v>2.0653786538803613</v>
      </c>
      <c r="AQ44" s="211">
        <f t="shared" si="43"/>
        <v>2.0653786538803613</v>
      </c>
      <c r="AR44" s="211">
        <f t="shared" si="43"/>
        <v>2.0653786538803613</v>
      </c>
      <c r="AS44" s="211">
        <f t="shared" si="43"/>
        <v>2.0653786538803613</v>
      </c>
      <c r="AT44" s="211">
        <f t="shared" si="43"/>
        <v>2.0653786538803613</v>
      </c>
      <c r="AU44" s="211">
        <f t="shared" si="43"/>
        <v>2.0653786538803613</v>
      </c>
      <c r="AV44" s="211">
        <f t="shared" si="43"/>
        <v>2.0653786538803613</v>
      </c>
      <c r="AW44" s="211">
        <f t="shared" si="43"/>
        <v>2.0653786538803613</v>
      </c>
      <c r="AX44" s="211">
        <f t="shared" si="43"/>
        <v>2.0653786538803613</v>
      </c>
      <c r="AY44" s="211">
        <f t="shared" si="43"/>
        <v>2.0653786538803613</v>
      </c>
      <c r="AZ44" s="211">
        <f t="shared" si="43"/>
        <v>2.0653786538803613</v>
      </c>
      <c r="BA44" s="211">
        <f t="shared" si="43"/>
        <v>2.0653786538803613</v>
      </c>
      <c r="BB44" s="211">
        <f t="shared" si="43"/>
        <v>2.0653786538803613</v>
      </c>
      <c r="BC44" s="211">
        <f t="shared" si="43"/>
        <v>2.0653786538803613</v>
      </c>
      <c r="BD44" s="211">
        <f t="shared" si="43"/>
        <v>2.0653786538803613</v>
      </c>
      <c r="BE44" s="211">
        <f t="shared" si="43"/>
        <v>2.0653786538803613</v>
      </c>
      <c r="BF44" s="211">
        <f t="shared" si="43"/>
        <v>2.0653786538803613</v>
      </c>
      <c r="BG44" s="211">
        <f t="shared" si="43"/>
        <v>2.0653786538803613</v>
      </c>
      <c r="BH44" s="211">
        <f t="shared" si="43"/>
        <v>2.0653786538803613</v>
      </c>
      <c r="BI44" s="211">
        <f t="shared" si="43"/>
        <v>2.0653786538803613</v>
      </c>
      <c r="BJ44" s="211">
        <f t="shared" si="43"/>
        <v>2.0653786538803613</v>
      </c>
      <c r="BK44" s="211">
        <f t="shared" si="43"/>
        <v>2.0653786538803613</v>
      </c>
      <c r="BL44" s="211">
        <f t="shared" si="43"/>
        <v>2.0653786538803613</v>
      </c>
      <c r="BM44" s="211">
        <f t="shared" si="43"/>
        <v>2.0653786538803613</v>
      </c>
      <c r="BN44" s="211">
        <f t="shared" si="43"/>
        <v>2.0653786538803613</v>
      </c>
      <c r="BO44" s="211">
        <f t="shared" si="43"/>
        <v>2.0653786538803613</v>
      </c>
      <c r="BP44" s="211">
        <f t="shared" si="43"/>
        <v>2.0653786538803613</v>
      </c>
      <c r="BQ44" s="211">
        <f t="shared" si="43"/>
        <v>2.0653786538803613</v>
      </c>
      <c r="BR44" s="211">
        <f t="shared" ref="BR44:DA44" si="44">IF(BR$22&lt;=$E$24,IF(BR$22&lt;=$D$24,IF(BR$22&lt;=$C$24,IF(BR$22&lt;=$B$24,$B110,($C27-$B27)/($C$24-$B$24)),($D27-$C27)/($D$24-$C$24)),($E27-$D27)/($E$24-$D$24)),$F110)</f>
        <v>2.0653786538803613</v>
      </c>
      <c r="BS44" s="211">
        <f t="shared" si="44"/>
        <v>2.0653786538803613</v>
      </c>
      <c r="BT44" s="211">
        <f t="shared" si="44"/>
        <v>7.5226428549184057</v>
      </c>
      <c r="BU44" s="211">
        <f t="shared" si="44"/>
        <v>7.5226428549184057</v>
      </c>
      <c r="BV44" s="211">
        <f t="shared" si="44"/>
        <v>7.5226428549184057</v>
      </c>
      <c r="BW44" s="211">
        <f t="shared" si="44"/>
        <v>7.5226428549184057</v>
      </c>
      <c r="BX44" s="211">
        <f t="shared" si="44"/>
        <v>7.5226428549184057</v>
      </c>
      <c r="BY44" s="211">
        <f t="shared" si="44"/>
        <v>7.5226428549184057</v>
      </c>
      <c r="BZ44" s="211">
        <f t="shared" si="44"/>
        <v>7.5226428549184057</v>
      </c>
      <c r="CA44" s="211">
        <f t="shared" si="44"/>
        <v>7.5226428549184057</v>
      </c>
      <c r="CB44" s="211">
        <f t="shared" si="44"/>
        <v>7.5226428549184057</v>
      </c>
      <c r="CC44" s="211">
        <f t="shared" si="44"/>
        <v>7.5226428549184057</v>
      </c>
      <c r="CD44" s="211">
        <f t="shared" si="44"/>
        <v>7.5226428549184057</v>
      </c>
      <c r="CE44" s="211">
        <f t="shared" si="44"/>
        <v>7.5226428549184057</v>
      </c>
      <c r="CF44" s="211">
        <f t="shared" si="44"/>
        <v>7.5226428549184057</v>
      </c>
      <c r="CG44" s="211">
        <f t="shared" si="44"/>
        <v>7.5226428549184057</v>
      </c>
      <c r="CH44" s="211">
        <f t="shared" si="44"/>
        <v>7.5226428549184057</v>
      </c>
      <c r="CI44" s="211">
        <f t="shared" si="44"/>
        <v>7.5226428549184057</v>
      </c>
      <c r="CJ44" s="211">
        <f t="shared" si="44"/>
        <v>7.5226428549184057</v>
      </c>
      <c r="CK44" s="211">
        <f t="shared" si="44"/>
        <v>7.5226428549184057</v>
      </c>
      <c r="CL44" s="211">
        <f t="shared" si="44"/>
        <v>7.5226428549184057</v>
      </c>
      <c r="CM44" s="211">
        <f t="shared" si="44"/>
        <v>7.5226428549184057</v>
      </c>
      <c r="CN44" s="211">
        <f t="shared" si="44"/>
        <v>7.5226428549184057</v>
      </c>
      <c r="CO44" s="211">
        <f t="shared" si="44"/>
        <v>7.5226428549184057</v>
      </c>
      <c r="CP44" s="211">
        <f t="shared" si="44"/>
        <v>64.718341013057355</v>
      </c>
      <c r="CQ44" s="211">
        <f t="shared" si="44"/>
        <v>64.718341013057355</v>
      </c>
      <c r="CR44" s="211">
        <f t="shared" si="44"/>
        <v>64.718341013057355</v>
      </c>
      <c r="CS44" s="211">
        <f t="shared" si="44"/>
        <v>64.718341013057355</v>
      </c>
      <c r="CT44" s="211">
        <f t="shared" si="44"/>
        <v>64.718341013057355</v>
      </c>
      <c r="CU44" s="211">
        <f t="shared" si="44"/>
        <v>64.718341013057355</v>
      </c>
      <c r="CV44" s="211">
        <f t="shared" si="44"/>
        <v>64.718341013057355</v>
      </c>
      <c r="CW44" s="211">
        <f t="shared" si="44"/>
        <v>64.718341013057355</v>
      </c>
      <c r="CX44" s="211">
        <f t="shared" si="44"/>
        <v>64.718341013057355</v>
      </c>
      <c r="CY44" s="211">
        <f t="shared" si="44"/>
        <v>64.718341013057355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0</v>
      </c>
      <c r="AF46" s="211">
        <f t="shared" si="48"/>
        <v>12.500000000000002</v>
      </c>
      <c r="AG46" s="211">
        <f t="shared" si="48"/>
        <v>12.500000000000002</v>
      </c>
      <c r="AH46" s="211">
        <f t="shared" si="48"/>
        <v>12.500000000000002</v>
      </c>
      <c r="AI46" s="211">
        <f t="shared" si="48"/>
        <v>12.500000000000002</v>
      </c>
      <c r="AJ46" s="211">
        <f t="shared" si="48"/>
        <v>12.500000000000002</v>
      </c>
      <c r="AK46" s="211">
        <f t="shared" si="48"/>
        <v>12.500000000000002</v>
      </c>
      <c r="AL46" s="211">
        <f t="shared" ref="AL46:BQ46" si="49">IF(AL$22&lt;=$E$24,IF(AL$22&lt;=$D$24,IF(AL$22&lt;=$C$24,IF(AL$22&lt;=$B$24,$B112,($C29-$B29)/($C$24-$B$24)),($D29-$C29)/($D$24-$C$24)),($E29-$D29)/($E$24-$D$24)),$F112)</f>
        <v>12.500000000000002</v>
      </c>
      <c r="AM46" s="211">
        <f t="shared" si="49"/>
        <v>12.500000000000002</v>
      </c>
      <c r="AN46" s="211">
        <f t="shared" si="49"/>
        <v>12.500000000000002</v>
      </c>
      <c r="AO46" s="211">
        <f t="shared" si="49"/>
        <v>12.500000000000002</v>
      </c>
      <c r="AP46" s="211">
        <f t="shared" si="49"/>
        <v>12.500000000000002</v>
      </c>
      <c r="AQ46" s="211">
        <f t="shared" si="49"/>
        <v>12.500000000000002</v>
      </c>
      <c r="AR46" s="211">
        <f t="shared" si="49"/>
        <v>12.500000000000002</v>
      </c>
      <c r="AS46" s="211">
        <f t="shared" si="49"/>
        <v>12.500000000000002</v>
      </c>
      <c r="AT46" s="211">
        <f t="shared" si="49"/>
        <v>12.500000000000002</v>
      </c>
      <c r="AU46" s="211">
        <f t="shared" si="49"/>
        <v>12.500000000000002</v>
      </c>
      <c r="AV46" s="211">
        <f t="shared" si="49"/>
        <v>12.500000000000002</v>
      </c>
      <c r="AW46" s="211">
        <f t="shared" si="49"/>
        <v>12.500000000000002</v>
      </c>
      <c r="AX46" s="211">
        <f t="shared" si="49"/>
        <v>12.500000000000002</v>
      </c>
      <c r="AY46" s="211">
        <f t="shared" si="49"/>
        <v>12.500000000000002</v>
      </c>
      <c r="AZ46" s="211">
        <f t="shared" si="49"/>
        <v>12.500000000000002</v>
      </c>
      <c r="BA46" s="211">
        <f t="shared" si="49"/>
        <v>12.500000000000002</v>
      </c>
      <c r="BB46" s="211">
        <f t="shared" si="49"/>
        <v>12.500000000000002</v>
      </c>
      <c r="BC46" s="211">
        <f t="shared" si="49"/>
        <v>12.500000000000002</v>
      </c>
      <c r="BD46" s="211">
        <f t="shared" si="49"/>
        <v>12.500000000000002</v>
      </c>
      <c r="BE46" s="211">
        <f t="shared" si="49"/>
        <v>12.500000000000002</v>
      </c>
      <c r="BF46" s="211">
        <f t="shared" si="49"/>
        <v>12.500000000000002</v>
      </c>
      <c r="BG46" s="211">
        <f t="shared" si="49"/>
        <v>12.500000000000002</v>
      </c>
      <c r="BH46" s="211">
        <f t="shared" si="49"/>
        <v>12.500000000000002</v>
      </c>
      <c r="BI46" s="211">
        <f t="shared" si="49"/>
        <v>12.500000000000002</v>
      </c>
      <c r="BJ46" s="211">
        <f t="shared" si="49"/>
        <v>12.500000000000002</v>
      </c>
      <c r="BK46" s="211">
        <f t="shared" si="49"/>
        <v>12.500000000000002</v>
      </c>
      <c r="BL46" s="211">
        <f t="shared" si="49"/>
        <v>12.500000000000002</v>
      </c>
      <c r="BM46" s="211">
        <f t="shared" si="49"/>
        <v>12.500000000000002</v>
      </c>
      <c r="BN46" s="211">
        <f t="shared" si="49"/>
        <v>12.500000000000002</v>
      </c>
      <c r="BO46" s="211">
        <f t="shared" si="49"/>
        <v>12.500000000000002</v>
      </c>
      <c r="BP46" s="211">
        <f t="shared" si="49"/>
        <v>12.500000000000002</v>
      </c>
      <c r="BQ46" s="211">
        <f t="shared" si="49"/>
        <v>12.500000000000002</v>
      </c>
      <c r="BR46" s="211">
        <f t="shared" ref="BR46:DA46" si="50">IF(BR$22&lt;=$E$24,IF(BR$22&lt;=$D$24,IF(BR$22&lt;=$C$24,IF(BR$22&lt;=$B$24,$B112,($C29-$B29)/($C$24-$B$24)),($D29-$C29)/($D$24-$C$24)),($E29-$D29)/($E$24-$D$24)),$F112)</f>
        <v>12.500000000000002</v>
      </c>
      <c r="BS46" s="211">
        <f t="shared" si="50"/>
        <v>12.500000000000002</v>
      </c>
      <c r="BT46" s="211">
        <f t="shared" si="50"/>
        <v>133.33333333333334</v>
      </c>
      <c r="BU46" s="211">
        <f t="shared" si="50"/>
        <v>133.33333333333334</v>
      </c>
      <c r="BV46" s="211">
        <f t="shared" si="50"/>
        <v>133.33333333333334</v>
      </c>
      <c r="BW46" s="211">
        <f t="shared" si="50"/>
        <v>133.33333333333334</v>
      </c>
      <c r="BX46" s="211">
        <f t="shared" si="50"/>
        <v>133.33333333333334</v>
      </c>
      <c r="BY46" s="211">
        <f t="shared" si="50"/>
        <v>133.33333333333334</v>
      </c>
      <c r="BZ46" s="211">
        <f t="shared" si="50"/>
        <v>133.33333333333334</v>
      </c>
      <c r="CA46" s="211">
        <f t="shared" si="50"/>
        <v>133.33333333333334</v>
      </c>
      <c r="CB46" s="211">
        <f t="shared" si="50"/>
        <v>133.33333333333334</v>
      </c>
      <c r="CC46" s="211">
        <f t="shared" si="50"/>
        <v>133.33333333333334</v>
      </c>
      <c r="CD46" s="211">
        <f t="shared" si="50"/>
        <v>133.33333333333334</v>
      </c>
      <c r="CE46" s="211">
        <f t="shared" si="50"/>
        <v>133.33333333333334</v>
      </c>
      <c r="CF46" s="211">
        <f t="shared" si="50"/>
        <v>133.33333333333334</v>
      </c>
      <c r="CG46" s="211">
        <f t="shared" si="50"/>
        <v>133.33333333333334</v>
      </c>
      <c r="CH46" s="211">
        <f t="shared" si="50"/>
        <v>133.33333333333334</v>
      </c>
      <c r="CI46" s="211">
        <f t="shared" si="50"/>
        <v>133.33333333333334</v>
      </c>
      <c r="CJ46" s="211">
        <f t="shared" si="50"/>
        <v>133.33333333333334</v>
      </c>
      <c r="CK46" s="211">
        <f t="shared" si="50"/>
        <v>133.33333333333334</v>
      </c>
      <c r="CL46" s="211">
        <f t="shared" si="50"/>
        <v>133.33333333333334</v>
      </c>
      <c r="CM46" s="211">
        <f t="shared" si="50"/>
        <v>133.33333333333334</v>
      </c>
      <c r="CN46" s="211">
        <f t="shared" si="50"/>
        <v>133.33333333333334</v>
      </c>
      <c r="CO46" s="211">
        <f t="shared" si="50"/>
        <v>133.33333333333334</v>
      </c>
      <c r="CP46" s="211">
        <f t="shared" si="50"/>
        <v>632.22222222222229</v>
      </c>
      <c r="CQ46" s="211">
        <f t="shared" si="50"/>
        <v>632.22222222222229</v>
      </c>
      <c r="CR46" s="211">
        <f t="shared" si="50"/>
        <v>632.22222222222229</v>
      </c>
      <c r="CS46" s="211">
        <f t="shared" si="50"/>
        <v>632.22222222222229</v>
      </c>
      <c r="CT46" s="211">
        <f t="shared" si="50"/>
        <v>632.22222222222229</v>
      </c>
      <c r="CU46" s="211">
        <f t="shared" si="50"/>
        <v>632.22222222222229</v>
      </c>
      <c r="CV46" s="211">
        <f t="shared" si="50"/>
        <v>632.22222222222229</v>
      </c>
      <c r="CW46" s="211">
        <f t="shared" si="50"/>
        <v>632.22222222222229</v>
      </c>
      <c r="CX46" s="211">
        <f t="shared" si="50"/>
        <v>632.22222222222229</v>
      </c>
      <c r="CY46" s="211">
        <f t="shared" si="50"/>
        <v>632.22222222222229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7.9386569840387606</v>
      </c>
      <c r="CQ47" s="211">
        <f t="shared" si="53"/>
        <v>7.9386569840387606</v>
      </c>
      <c r="CR47" s="211">
        <f t="shared" si="53"/>
        <v>7.9386569840387606</v>
      </c>
      <c r="CS47" s="211">
        <f t="shared" si="53"/>
        <v>7.9386569840387606</v>
      </c>
      <c r="CT47" s="211">
        <f t="shared" si="53"/>
        <v>7.9386569840387606</v>
      </c>
      <c r="CU47" s="211">
        <f t="shared" si="53"/>
        <v>7.9386569840387606</v>
      </c>
      <c r="CV47" s="211">
        <f t="shared" si="53"/>
        <v>7.9386569840387606</v>
      </c>
      <c r="CW47" s="211">
        <f t="shared" si="53"/>
        <v>7.9386569840387606</v>
      </c>
      <c r="CX47" s="211">
        <f t="shared" si="53"/>
        <v>7.9386569840387606</v>
      </c>
      <c r="CY47" s="211">
        <f t="shared" si="53"/>
        <v>7.9386569840387606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40.560359116022099</v>
      </c>
      <c r="AG48" s="211">
        <f t="shared" si="54"/>
        <v>40.560359116022099</v>
      </c>
      <c r="AH48" s="211">
        <f t="shared" si="54"/>
        <v>40.560359116022099</v>
      </c>
      <c r="AI48" s="211">
        <f t="shared" si="54"/>
        <v>40.560359116022099</v>
      </c>
      <c r="AJ48" s="211">
        <f t="shared" si="54"/>
        <v>40.560359116022099</v>
      </c>
      <c r="AK48" s="211">
        <f t="shared" si="54"/>
        <v>40.560359116022099</v>
      </c>
      <c r="AL48" s="211">
        <f t="shared" ref="AL48:BQ48" si="55">IF(AL$22&lt;=$E$24,IF(AL$22&lt;=$D$24,IF(AL$22&lt;=$C$24,IF(AL$22&lt;=$B$24,$B114,($C31-$B31)/($C$24-$B$24)),($D31-$C31)/($D$24-$C$24)),($E31-$D31)/($E$24-$D$24)),$F114)</f>
        <v>40.560359116022099</v>
      </c>
      <c r="AM48" s="211">
        <f t="shared" si="55"/>
        <v>40.560359116022099</v>
      </c>
      <c r="AN48" s="211">
        <f t="shared" si="55"/>
        <v>40.560359116022099</v>
      </c>
      <c r="AO48" s="211">
        <f t="shared" si="55"/>
        <v>40.560359116022099</v>
      </c>
      <c r="AP48" s="211">
        <f t="shared" si="55"/>
        <v>40.560359116022099</v>
      </c>
      <c r="AQ48" s="211">
        <f t="shared" si="55"/>
        <v>40.560359116022099</v>
      </c>
      <c r="AR48" s="211">
        <f t="shared" si="55"/>
        <v>40.560359116022099</v>
      </c>
      <c r="AS48" s="211">
        <f t="shared" si="55"/>
        <v>40.560359116022099</v>
      </c>
      <c r="AT48" s="211">
        <f t="shared" si="55"/>
        <v>40.560359116022099</v>
      </c>
      <c r="AU48" s="211">
        <f t="shared" si="55"/>
        <v>40.560359116022099</v>
      </c>
      <c r="AV48" s="211">
        <f t="shared" si="55"/>
        <v>40.560359116022099</v>
      </c>
      <c r="AW48" s="211">
        <f t="shared" si="55"/>
        <v>40.560359116022099</v>
      </c>
      <c r="AX48" s="211">
        <f t="shared" si="55"/>
        <v>40.560359116022099</v>
      </c>
      <c r="AY48" s="211">
        <f t="shared" si="55"/>
        <v>40.560359116022099</v>
      </c>
      <c r="AZ48" s="211">
        <f t="shared" si="55"/>
        <v>40.560359116022099</v>
      </c>
      <c r="BA48" s="211">
        <f t="shared" si="55"/>
        <v>40.560359116022099</v>
      </c>
      <c r="BB48" s="211">
        <f t="shared" si="55"/>
        <v>40.560359116022099</v>
      </c>
      <c r="BC48" s="211">
        <f t="shared" si="55"/>
        <v>40.560359116022099</v>
      </c>
      <c r="BD48" s="211">
        <f t="shared" si="55"/>
        <v>40.560359116022099</v>
      </c>
      <c r="BE48" s="211">
        <f t="shared" si="55"/>
        <v>40.560359116022099</v>
      </c>
      <c r="BF48" s="211">
        <f t="shared" si="55"/>
        <v>40.560359116022099</v>
      </c>
      <c r="BG48" s="211">
        <f t="shared" si="55"/>
        <v>40.560359116022099</v>
      </c>
      <c r="BH48" s="211">
        <f t="shared" si="55"/>
        <v>40.560359116022099</v>
      </c>
      <c r="BI48" s="211">
        <f t="shared" si="55"/>
        <v>40.560359116022099</v>
      </c>
      <c r="BJ48" s="211">
        <f t="shared" si="55"/>
        <v>40.560359116022099</v>
      </c>
      <c r="BK48" s="211">
        <f t="shared" si="55"/>
        <v>40.560359116022099</v>
      </c>
      <c r="BL48" s="211">
        <f t="shared" si="55"/>
        <v>40.560359116022099</v>
      </c>
      <c r="BM48" s="211">
        <f t="shared" si="55"/>
        <v>40.560359116022099</v>
      </c>
      <c r="BN48" s="211">
        <f t="shared" si="55"/>
        <v>40.560359116022099</v>
      </c>
      <c r="BO48" s="211">
        <f t="shared" si="55"/>
        <v>40.560359116022099</v>
      </c>
      <c r="BP48" s="211">
        <f t="shared" si="55"/>
        <v>40.560359116022099</v>
      </c>
      <c r="BQ48" s="211">
        <f t="shared" si="55"/>
        <v>40.560359116022099</v>
      </c>
      <c r="BR48" s="211">
        <f t="shared" ref="BR48:DA48" si="56">IF(BR$22&lt;=$E$24,IF(BR$22&lt;=$D$24,IF(BR$22&lt;=$C$24,IF(BR$22&lt;=$B$24,$B114,($C31-$B31)/($C$24-$B$24)),($D31-$C31)/($D$24-$C$24)),($E31-$D31)/($E$24-$D$24)),$F114)</f>
        <v>40.560359116022099</v>
      </c>
      <c r="BS48" s="211">
        <f t="shared" si="56"/>
        <v>40.560359116022099</v>
      </c>
      <c r="BT48" s="211">
        <f t="shared" si="56"/>
        <v>-38.685082872928177</v>
      </c>
      <c r="BU48" s="211">
        <f t="shared" si="56"/>
        <v>-38.685082872928177</v>
      </c>
      <c r="BV48" s="211">
        <f t="shared" si="56"/>
        <v>-38.685082872928177</v>
      </c>
      <c r="BW48" s="211">
        <f t="shared" si="56"/>
        <v>-38.685082872928177</v>
      </c>
      <c r="BX48" s="211">
        <f t="shared" si="56"/>
        <v>-38.685082872928177</v>
      </c>
      <c r="BY48" s="211">
        <f t="shared" si="56"/>
        <v>-38.685082872928177</v>
      </c>
      <c r="BZ48" s="211">
        <f t="shared" si="56"/>
        <v>-38.685082872928177</v>
      </c>
      <c r="CA48" s="211">
        <f t="shared" si="56"/>
        <v>-38.685082872928177</v>
      </c>
      <c r="CB48" s="211">
        <f t="shared" si="56"/>
        <v>-38.685082872928177</v>
      </c>
      <c r="CC48" s="211">
        <f t="shared" si="56"/>
        <v>-38.685082872928177</v>
      </c>
      <c r="CD48" s="211">
        <f t="shared" si="56"/>
        <v>-38.685082872928177</v>
      </c>
      <c r="CE48" s="211">
        <f t="shared" si="56"/>
        <v>-38.685082872928177</v>
      </c>
      <c r="CF48" s="211">
        <f t="shared" si="56"/>
        <v>-38.685082872928177</v>
      </c>
      <c r="CG48" s="211">
        <f t="shared" si="56"/>
        <v>-38.685082872928177</v>
      </c>
      <c r="CH48" s="211">
        <f t="shared" si="56"/>
        <v>-38.685082872928177</v>
      </c>
      <c r="CI48" s="211">
        <f t="shared" si="56"/>
        <v>-38.685082872928177</v>
      </c>
      <c r="CJ48" s="211">
        <f t="shared" si="56"/>
        <v>-38.685082872928177</v>
      </c>
      <c r="CK48" s="211">
        <f t="shared" si="56"/>
        <v>-38.685082872928177</v>
      </c>
      <c r="CL48" s="211">
        <f t="shared" si="56"/>
        <v>-38.685082872928177</v>
      </c>
      <c r="CM48" s="211">
        <f t="shared" si="56"/>
        <v>-38.685082872928177</v>
      </c>
      <c r="CN48" s="211">
        <f t="shared" si="56"/>
        <v>-38.685082872928177</v>
      </c>
      <c r="CO48" s="211">
        <f t="shared" si="56"/>
        <v>-38.685082872928177</v>
      </c>
      <c r="CP48" s="211">
        <f t="shared" si="56"/>
        <v>-75.2</v>
      </c>
      <c r="CQ48" s="211">
        <f t="shared" si="56"/>
        <v>-75.2</v>
      </c>
      <c r="CR48" s="211">
        <f t="shared" si="56"/>
        <v>-75.2</v>
      </c>
      <c r="CS48" s="211">
        <f t="shared" si="56"/>
        <v>-75.2</v>
      </c>
      <c r="CT48" s="211">
        <f t="shared" si="56"/>
        <v>-75.2</v>
      </c>
      <c r="CU48" s="211">
        <f t="shared" si="56"/>
        <v>-75.2</v>
      </c>
      <c r="CV48" s="211">
        <f t="shared" si="56"/>
        <v>-75.2</v>
      </c>
      <c r="CW48" s="211">
        <f t="shared" si="56"/>
        <v>-75.2</v>
      </c>
      <c r="CX48" s="211">
        <f t="shared" si="56"/>
        <v>-75.2</v>
      </c>
      <c r="CY48" s="211">
        <f t="shared" si="56"/>
        <v>-75.2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0</v>
      </c>
      <c r="CJ49" s="211">
        <f t="shared" si="59"/>
        <v>0</v>
      </c>
      <c r="CK49" s="211">
        <f t="shared" si="59"/>
        <v>0</v>
      </c>
      <c r="CL49" s="211">
        <f t="shared" si="59"/>
        <v>0</v>
      </c>
      <c r="CM49" s="211">
        <f t="shared" si="59"/>
        <v>0</v>
      </c>
      <c r="CN49" s="211">
        <f t="shared" si="59"/>
        <v>0</v>
      </c>
      <c r="CO49" s="211">
        <f t="shared" si="59"/>
        <v>0</v>
      </c>
      <c r="CP49" s="211">
        <f t="shared" si="59"/>
        <v>3089.7777777777778</v>
      </c>
      <c r="CQ49" s="211">
        <f t="shared" si="59"/>
        <v>3089.7777777777778</v>
      </c>
      <c r="CR49" s="211">
        <f t="shared" si="59"/>
        <v>3089.7777777777778</v>
      </c>
      <c r="CS49" s="211">
        <f t="shared" si="59"/>
        <v>3089.7777777777778</v>
      </c>
      <c r="CT49" s="211">
        <f t="shared" si="59"/>
        <v>3089.7777777777778</v>
      </c>
      <c r="CU49" s="211">
        <f t="shared" si="59"/>
        <v>3089.7777777777778</v>
      </c>
      <c r="CV49" s="211">
        <f t="shared" si="59"/>
        <v>3089.7777777777778</v>
      </c>
      <c r="CW49" s="211">
        <f t="shared" si="59"/>
        <v>3089.7777777777778</v>
      </c>
      <c r="CX49" s="211">
        <f t="shared" si="59"/>
        <v>3089.7777777777778</v>
      </c>
      <c r="CY49" s="211">
        <f t="shared" si="59"/>
        <v>3089.7777777777778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19.066666666666666</v>
      </c>
      <c r="BU50" s="211">
        <f t="shared" si="62"/>
        <v>19.066666666666666</v>
      </c>
      <c r="BV50" s="211">
        <f t="shared" si="62"/>
        <v>19.066666666666666</v>
      </c>
      <c r="BW50" s="211">
        <f t="shared" si="62"/>
        <v>19.066666666666666</v>
      </c>
      <c r="BX50" s="211">
        <f t="shared" si="62"/>
        <v>19.066666666666666</v>
      </c>
      <c r="BY50" s="211">
        <f t="shared" si="62"/>
        <v>19.066666666666666</v>
      </c>
      <c r="BZ50" s="211">
        <f t="shared" si="62"/>
        <v>19.066666666666666</v>
      </c>
      <c r="CA50" s="211">
        <f t="shared" si="62"/>
        <v>19.066666666666666</v>
      </c>
      <c r="CB50" s="211">
        <f t="shared" si="62"/>
        <v>19.066666666666666</v>
      </c>
      <c r="CC50" s="211">
        <f t="shared" si="62"/>
        <v>19.066666666666666</v>
      </c>
      <c r="CD50" s="211">
        <f t="shared" si="62"/>
        <v>19.066666666666666</v>
      </c>
      <c r="CE50" s="211">
        <f t="shared" si="62"/>
        <v>19.066666666666666</v>
      </c>
      <c r="CF50" s="211">
        <f t="shared" si="62"/>
        <v>19.066666666666666</v>
      </c>
      <c r="CG50" s="211">
        <f t="shared" si="62"/>
        <v>19.066666666666666</v>
      </c>
      <c r="CH50" s="211">
        <f t="shared" si="62"/>
        <v>19.066666666666666</v>
      </c>
      <c r="CI50" s="211">
        <f t="shared" si="62"/>
        <v>19.066666666666666</v>
      </c>
      <c r="CJ50" s="211">
        <f t="shared" si="62"/>
        <v>19.066666666666666</v>
      </c>
      <c r="CK50" s="211">
        <f t="shared" si="62"/>
        <v>19.066666666666666</v>
      </c>
      <c r="CL50" s="211">
        <f t="shared" si="62"/>
        <v>19.066666666666666</v>
      </c>
      <c r="CM50" s="211">
        <f t="shared" si="62"/>
        <v>19.066666666666666</v>
      </c>
      <c r="CN50" s="211">
        <f t="shared" si="62"/>
        <v>19.066666666666666</v>
      </c>
      <c r="CO50" s="211">
        <f t="shared" si="62"/>
        <v>19.066666666666666</v>
      </c>
      <c r="CP50" s="211">
        <f t="shared" si="62"/>
        <v>-42.9</v>
      </c>
      <c r="CQ50" s="211">
        <f t="shared" si="62"/>
        <v>-42.9</v>
      </c>
      <c r="CR50" s="211">
        <f t="shared" si="62"/>
        <v>-42.9</v>
      </c>
      <c r="CS50" s="211">
        <f t="shared" si="62"/>
        <v>-42.9</v>
      </c>
      <c r="CT50" s="211">
        <f t="shared" si="62"/>
        <v>-42.9</v>
      </c>
      <c r="CU50" s="211">
        <f t="shared" si="62"/>
        <v>-42.9</v>
      </c>
      <c r="CV50" s="211">
        <f t="shared" si="62"/>
        <v>-42.9</v>
      </c>
      <c r="CW50" s="211">
        <f t="shared" si="62"/>
        <v>-42.9</v>
      </c>
      <c r="CX50" s="211">
        <f t="shared" si="62"/>
        <v>-42.9</v>
      </c>
      <c r="CY50" s="211">
        <f t="shared" si="62"/>
        <v>-42.9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96</v>
      </c>
      <c r="BU51" s="211">
        <f t="shared" si="65"/>
        <v>96</v>
      </c>
      <c r="BV51" s="211">
        <f t="shared" si="65"/>
        <v>96</v>
      </c>
      <c r="BW51" s="211">
        <f t="shared" si="65"/>
        <v>96</v>
      </c>
      <c r="BX51" s="211">
        <f t="shared" si="65"/>
        <v>96</v>
      </c>
      <c r="BY51" s="211">
        <f t="shared" si="65"/>
        <v>96</v>
      </c>
      <c r="BZ51" s="211">
        <f t="shared" si="65"/>
        <v>96</v>
      </c>
      <c r="CA51" s="211">
        <f t="shared" si="65"/>
        <v>96</v>
      </c>
      <c r="CB51" s="211">
        <f t="shared" si="65"/>
        <v>96</v>
      </c>
      <c r="CC51" s="211">
        <f t="shared" si="65"/>
        <v>96</v>
      </c>
      <c r="CD51" s="211">
        <f t="shared" si="65"/>
        <v>96</v>
      </c>
      <c r="CE51" s="211">
        <f t="shared" si="65"/>
        <v>96</v>
      </c>
      <c r="CF51" s="211">
        <f t="shared" si="65"/>
        <v>96</v>
      </c>
      <c r="CG51" s="211">
        <f t="shared" si="65"/>
        <v>96</v>
      </c>
      <c r="CH51" s="211">
        <f t="shared" si="65"/>
        <v>96</v>
      </c>
      <c r="CI51" s="211">
        <f t="shared" si="65"/>
        <v>96</v>
      </c>
      <c r="CJ51" s="211">
        <f t="shared" si="65"/>
        <v>96</v>
      </c>
      <c r="CK51" s="211">
        <f t="shared" si="65"/>
        <v>96</v>
      </c>
      <c r="CL51" s="211">
        <f t="shared" si="65"/>
        <v>96</v>
      </c>
      <c r="CM51" s="211">
        <f t="shared" si="65"/>
        <v>96</v>
      </c>
      <c r="CN51" s="211">
        <f t="shared" si="65"/>
        <v>96</v>
      </c>
      <c r="CO51" s="211">
        <f t="shared" si="65"/>
        <v>96</v>
      </c>
      <c r="CP51" s="211">
        <f t="shared" si="65"/>
        <v>-216</v>
      </c>
      <c r="CQ51" s="211">
        <f t="shared" si="65"/>
        <v>-216</v>
      </c>
      <c r="CR51" s="211">
        <f t="shared" si="65"/>
        <v>-216</v>
      </c>
      <c r="CS51" s="211">
        <f t="shared" si="65"/>
        <v>-216</v>
      </c>
      <c r="CT51" s="211">
        <f t="shared" si="65"/>
        <v>-216</v>
      </c>
      <c r="CU51" s="211">
        <f t="shared" si="65"/>
        <v>-216</v>
      </c>
      <c r="CV51" s="211">
        <f t="shared" si="65"/>
        <v>-216</v>
      </c>
      <c r="CW51" s="211">
        <f t="shared" si="65"/>
        <v>-216</v>
      </c>
      <c r="CX51" s="211">
        <f t="shared" si="65"/>
        <v>-216</v>
      </c>
      <c r="CY51" s="211">
        <f t="shared" si="65"/>
        <v>-216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0</v>
      </c>
      <c r="CB52" s="211">
        <f t="shared" si="68"/>
        <v>0</v>
      </c>
      <c r="CC52" s="211">
        <f t="shared" si="68"/>
        <v>0</v>
      </c>
      <c r="CD52" s="211">
        <f t="shared" si="68"/>
        <v>0</v>
      </c>
      <c r="CE52" s="211">
        <f t="shared" si="68"/>
        <v>0</v>
      </c>
      <c r="CF52" s="211">
        <f t="shared" si="68"/>
        <v>0</v>
      </c>
      <c r="CG52" s="211">
        <f t="shared" si="68"/>
        <v>0</v>
      </c>
      <c r="CH52" s="211">
        <f t="shared" si="68"/>
        <v>0</v>
      </c>
      <c r="CI52" s="211">
        <f t="shared" si="68"/>
        <v>0</v>
      </c>
      <c r="CJ52" s="211">
        <f t="shared" si="68"/>
        <v>0</v>
      </c>
      <c r="CK52" s="211">
        <f t="shared" si="68"/>
        <v>0</v>
      </c>
      <c r="CL52" s="211">
        <f t="shared" si="68"/>
        <v>0</v>
      </c>
      <c r="CM52" s="211">
        <f t="shared" si="68"/>
        <v>0</v>
      </c>
      <c r="CN52" s="211">
        <f t="shared" si="68"/>
        <v>0</v>
      </c>
      <c r="CO52" s="211">
        <f t="shared" si="68"/>
        <v>0</v>
      </c>
      <c r="CP52" s="211">
        <f t="shared" si="68"/>
        <v>-8.9704232215793134</v>
      </c>
      <c r="CQ52" s="211">
        <f t="shared" si="68"/>
        <v>-8.9704232215793134</v>
      </c>
      <c r="CR52" s="211">
        <f t="shared" si="68"/>
        <v>-8.9704232215793134</v>
      </c>
      <c r="CS52" s="211">
        <f t="shared" si="68"/>
        <v>-8.9704232215793134</v>
      </c>
      <c r="CT52" s="211">
        <f t="shared" si="68"/>
        <v>-8.9704232215793134</v>
      </c>
      <c r="CU52" s="211">
        <f t="shared" si="68"/>
        <v>-8.9704232215793134</v>
      </c>
      <c r="CV52" s="211">
        <f t="shared" si="68"/>
        <v>-8.9704232215793134</v>
      </c>
      <c r="CW52" s="211">
        <f t="shared" si="68"/>
        <v>-8.9704232215793134</v>
      </c>
      <c r="CX52" s="211">
        <f t="shared" si="68"/>
        <v>-8.9704232215793134</v>
      </c>
      <c r="CY52" s="211">
        <f t="shared" si="68"/>
        <v>-8.9704232215793134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-1654.2666666666669</v>
      </c>
      <c r="CQ53" s="211">
        <f t="shared" si="71"/>
        <v>-1654.2666666666669</v>
      </c>
      <c r="CR53" s="211">
        <f t="shared" si="71"/>
        <v>-1654.2666666666669</v>
      </c>
      <c r="CS53" s="211">
        <f t="shared" si="71"/>
        <v>-1654.2666666666669</v>
      </c>
      <c r="CT53" s="211">
        <f t="shared" si="71"/>
        <v>-1654.2666666666669</v>
      </c>
      <c r="CU53" s="211">
        <f t="shared" si="71"/>
        <v>-1654.2666666666669</v>
      </c>
      <c r="CV53" s="211">
        <f t="shared" si="71"/>
        <v>-1654.2666666666669</v>
      </c>
      <c r="CW53" s="211">
        <f t="shared" si="71"/>
        <v>-1654.2666666666669</v>
      </c>
      <c r="CX53" s="211">
        <f t="shared" si="71"/>
        <v>-1654.2666666666669</v>
      </c>
      <c r="CY53" s="211">
        <f t="shared" si="71"/>
        <v>-1654.2666666666669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2141.4760993113323</v>
      </c>
      <c r="G59" s="205">
        <f t="shared" si="75"/>
        <v>2141.4760993113323</v>
      </c>
      <c r="H59" s="205">
        <f t="shared" si="75"/>
        <v>2141.4760993113323</v>
      </c>
      <c r="I59" s="205">
        <f t="shared" si="75"/>
        <v>2141.4760993113323</v>
      </c>
      <c r="J59" s="205">
        <f t="shared" si="75"/>
        <v>2141.4760993113323</v>
      </c>
      <c r="K59" s="205">
        <f t="shared" si="75"/>
        <v>2141.4760993113323</v>
      </c>
      <c r="L59" s="205">
        <f t="shared" si="75"/>
        <v>2141.4760993113323</v>
      </c>
      <c r="M59" s="205">
        <f t="shared" si="75"/>
        <v>2141.4760993113323</v>
      </c>
      <c r="N59" s="205">
        <f t="shared" si="75"/>
        <v>2141.4760993113323</v>
      </c>
      <c r="O59" s="205">
        <f t="shared" si="75"/>
        <v>2141.4760993113323</v>
      </c>
      <c r="P59" s="205">
        <f t="shared" si="75"/>
        <v>2141.4760993113323</v>
      </c>
      <c r="Q59" s="205">
        <f t="shared" si="75"/>
        <v>2141.4760993113323</v>
      </c>
      <c r="R59" s="205">
        <f t="shared" si="75"/>
        <v>2141.4760993113323</v>
      </c>
      <c r="S59" s="205">
        <f t="shared" si="75"/>
        <v>2141.4760993113323</v>
      </c>
      <c r="T59" s="205">
        <f t="shared" si="75"/>
        <v>2141.4760993113323</v>
      </c>
      <c r="U59" s="205">
        <f t="shared" si="75"/>
        <v>2141.4760993113323</v>
      </c>
      <c r="V59" s="205">
        <f t="shared" si="75"/>
        <v>2141.4760993113323</v>
      </c>
      <c r="W59" s="205">
        <f t="shared" si="75"/>
        <v>2141.4760993113323</v>
      </c>
      <c r="X59" s="205">
        <f t="shared" si="75"/>
        <v>2141.4760993113323</v>
      </c>
      <c r="Y59" s="205">
        <f t="shared" si="75"/>
        <v>2141.4760993113323</v>
      </c>
      <c r="Z59" s="205">
        <f t="shared" si="75"/>
        <v>2141.4760993113323</v>
      </c>
      <c r="AA59" s="205">
        <f t="shared" si="75"/>
        <v>2141.4760993113323</v>
      </c>
      <c r="AB59" s="205">
        <f t="shared" si="75"/>
        <v>2141.4760993113323</v>
      </c>
      <c r="AC59" s="205">
        <f t="shared" si="75"/>
        <v>2141.4760993113323</v>
      </c>
      <c r="AD59" s="205">
        <f t="shared" si="75"/>
        <v>2141.4760993113323</v>
      </c>
      <c r="AE59" s="205">
        <f t="shared" si="75"/>
        <v>2141.4760993113323</v>
      </c>
      <c r="AF59" s="205">
        <f t="shared" si="75"/>
        <v>2147.2240860383622</v>
      </c>
      <c r="AG59" s="205">
        <f t="shared" si="75"/>
        <v>2152.9720727653921</v>
      </c>
      <c r="AH59" s="205">
        <f t="shared" si="75"/>
        <v>2158.7200594924225</v>
      </c>
      <c r="AI59" s="205">
        <f t="shared" si="75"/>
        <v>2164.4680462194524</v>
      </c>
      <c r="AJ59" s="205">
        <f t="shared" si="75"/>
        <v>2170.2160329464823</v>
      </c>
      <c r="AK59" s="205">
        <f t="shared" si="75"/>
        <v>2175.9640196735127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2181.7120064005426</v>
      </c>
      <c r="AM59" s="205">
        <f t="shared" si="76"/>
        <v>2187.4599931275725</v>
      </c>
      <c r="AN59" s="205">
        <f t="shared" si="76"/>
        <v>2193.2079798546024</v>
      </c>
      <c r="AO59" s="205">
        <f t="shared" si="76"/>
        <v>2198.9559665816323</v>
      </c>
      <c r="AP59" s="205">
        <f t="shared" si="76"/>
        <v>2204.7039533086627</v>
      </c>
      <c r="AQ59" s="205">
        <f t="shared" si="76"/>
        <v>2210.4519400356926</v>
      </c>
      <c r="AR59" s="205">
        <f t="shared" si="76"/>
        <v>2216.1999267627225</v>
      </c>
      <c r="AS59" s="205">
        <f t="shared" si="76"/>
        <v>2221.9479134897529</v>
      </c>
      <c r="AT59" s="205">
        <f t="shared" si="76"/>
        <v>2227.6959002167828</v>
      </c>
      <c r="AU59" s="205">
        <f t="shared" si="76"/>
        <v>2233.4438869438127</v>
      </c>
      <c r="AV59" s="205">
        <f t="shared" si="76"/>
        <v>2239.1918736708426</v>
      </c>
      <c r="AW59" s="205">
        <f t="shared" si="76"/>
        <v>2244.9398603978725</v>
      </c>
      <c r="AX59" s="205">
        <f t="shared" si="76"/>
        <v>2250.6878471249029</v>
      </c>
      <c r="AY59" s="205">
        <f t="shared" si="76"/>
        <v>2256.4358338519328</v>
      </c>
      <c r="AZ59" s="205">
        <f t="shared" si="76"/>
        <v>2262.1838205789627</v>
      </c>
      <c r="BA59" s="205">
        <f t="shared" si="76"/>
        <v>2267.9318073059931</v>
      </c>
      <c r="BB59" s="205">
        <f t="shared" si="76"/>
        <v>2273.679794033023</v>
      </c>
      <c r="BC59" s="205">
        <f t="shared" si="76"/>
        <v>2279.4277807600529</v>
      </c>
      <c r="BD59" s="205">
        <f t="shared" si="76"/>
        <v>2285.1757674870828</v>
      </c>
      <c r="BE59" s="205">
        <f t="shared" si="76"/>
        <v>2290.9237542141127</v>
      </c>
      <c r="BF59" s="205">
        <f t="shared" si="76"/>
        <v>2296.6717409411431</v>
      </c>
      <c r="BG59" s="205">
        <f t="shared" si="76"/>
        <v>2302.419727668173</v>
      </c>
      <c r="BH59" s="205">
        <f t="shared" si="76"/>
        <v>2308.1677143952029</v>
      </c>
      <c r="BI59" s="205">
        <f t="shared" si="76"/>
        <v>2313.9157011222333</v>
      </c>
      <c r="BJ59" s="205">
        <f t="shared" si="76"/>
        <v>2319.6636878492632</v>
      </c>
      <c r="BK59" s="205">
        <f t="shared" si="76"/>
        <v>2325.4116745762931</v>
      </c>
      <c r="BL59" s="205">
        <f t="shared" si="76"/>
        <v>2331.159661303323</v>
      </c>
      <c r="BM59" s="205">
        <f t="shared" si="76"/>
        <v>2336.9076480303529</v>
      </c>
      <c r="BN59" s="205">
        <f t="shared" si="76"/>
        <v>2342.6556347573833</v>
      </c>
      <c r="BO59" s="205">
        <f t="shared" si="76"/>
        <v>2348.4036214844132</v>
      </c>
      <c r="BP59" s="205">
        <f t="shared" si="76"/>
        <v>2354.1516082114431</v>
      </c>
      <c r="BQ59" s="205">
        <f t="shared" si="76"/>
        <v>2359.8995949384735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2365.6475816655034</v>
      </c>
      <c r="BS59" s="205">
        <f t="shared" si="77"/>
        <v>2371.3955683925333</v>
      </c>
      <c r="BT59" s="205">
        <f t="shared" si="77"/>
        <v>2412.6906863354875</v>
      </c>
      <c r="BU59" s="205">
        <f t="shared" si="77"/>
        <v>2453.9858042784417</v>
      </c>
      <c r="BV59" s="205">
        <f t="shared" si="77"/>
        <v>2495.2809222213959</v>
      </c>
      <c r="BW59" s="205">
        <f t="shared" si="77"/>
        <v>2536.5760401643502</v>
      </c>
      <c r="BX59" s="205">
        <f t="shared" si="77"/>
        <v>2577.8711581073039</v>
      </c>
      <c r="BY59" s="205">
        <f t="shared" si="77"/>
        <v>2619.1662760502581</v>
      </c>
      <c r="BZ59" s="205">
        <f t="shared" si="77"/>
        <v>2660.4613939932124</v>
      </c>
      <c r="CA59" s="205">
        <f t="shared" si="77"/>
        <v>2701.7565119361666</v>
      </c>
      <c r="CB59" s="205">
        <f t="shared" si="77"/>
        <v>2743.0516298791208</v>
      </c>
      <c r="CC59" s="205">
        <f t="shared" si="77"/>
        <v>2784.346747822075</v>
      </c>
      <c r="CD59" s="205">
        <f t="shared" si="77"/>
        <v>2825.6418657650293</v>
      </c>
      <c r="CE59" s="205">
        <f t="shared" si="77"/>
        <v>2866.9369837079835</v>
      </c>
      <c r="CF59" s="205">
        <f t="shared" si="77"/>
        <v>2908.2321016509377</v>
      </c>
      <c r="CG59" s="205">
        <f t="shared" si="77"/>
        <v>2949.5272195938915</v>
      </c>
      <c r="CH59" s="205">
        <f t="shared" si="77"/>
        <v>2990.8223375368457</v>
      </c>
      <c r="CI59" s="205">
        <f t="shared" si="77"/>
        <v>3032.1174554797999</v>
      </c>
      <c r="CJ59" s="205">
        <f t="shared" si="77"/>
        <v>3073.4125734227541</v>
      </c>
      <c r="CK59" s="205">
        <f t="shared" si="77"/>
        <v>3114.7076913657083</v>
      </c>
      <c r="CL59" s="205">
        <f t="shared" si="77"/>
        <v>3156.0028093086626</v>
      </c>
      <c r="CM59" s="205">
        <f t="shared" si="77"/>
        <v>3197.2979272516168</v>
      </c>
      <c r="CN59" s="205">
        <f t="shared" si="77"/>
        <v>3238.593045194571</v>
      </c>
      <c r="CO59" s="205">
        <f t="shared" si="77"/>
        <v>3279.8881631375252</v>
      </c>
      <c r="CP59" s="205">
        <f t="shared" si="77"/>
        <v>3302.4025437249284</v>
      </c>
      <c r="CQ59" s="205">
        <f t="shared" si="77"/>
        <v>3306.13618695678</v>
      </c>
      <c r="CR59" s="205">
        <f t="shared" si="77"/>
        <v>3309.8698301886325</v>
      </c>
      <c r="CS59" s="205">
        <f t="shared" si="77"/>
        <v>3313.6034734204841</v>
      </c>
      <c r="CT59" s="205">
        <f t="shared" si="77"/>
        <v>3317.3371166523366</v>
      </c>
      <c r="CU59" s="205">
        <f t="shared" si="77"/>
        <v>3321.0707598841882</v>
      </c>
      <c r="CV59" s="205">
        <f t="shared" si="77"/>
        <v>3324.8044031160407</v>
      </c>
      <c r="CW59" s="205">
        <f t="shared" si="77"/>
        <v>3328.5380463478923</v>
      </c>
      <c r="CX59" s="205">
        <f t="shared" si="77"/>
        <v>3332.2716895797448</v>
      </c>
      <c r="CY59" s="205">
        <f t="shared" si="77"/>
        <v>3336.0053328115964</v>
      </c>
      <c r="CZ59" s="205">
        <f t="shared" si="77"/>
        <v>3391.0521544275225</v>
      </c>
      <c r="DA59" s="205">
        <f t="shared" si="77"/>
        <v>3497.4121544275226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20.9</v>
      </c>
      <c r="AG60" s="205">
        <f t="shared" si="78"/>
        <v>41.8</v>
      </c>
      <c r="AH60" s="205">
        <f t="shared" si="78"/>
        <v>62.699999999999996</v>
      </c>
      <c r="AI60" s="205">
        <f t="shared" si="78"/>
        <v>83.6</v>
      </c>
      <c r="AJ60" s="205">
        <f t="shared" si="78"/>
        <v>104.5</v>
      </c>
      <c r="AK60" s="205">
        <f t="shared" si="78"/>
        <v>125.39999999999999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146.29999999999998</v>
      </c>
      <c r="AM60" s="205">
        <f t="shared" si="79"/>
        <v>167.2</v>
      </c>
      <c r="AN60" s="205">
        <f t="shared" si="79"/>
        <v>188.1</v>
      </c>
      <c r="AO60" s="205">
        <f t="shared" si="79"/>
        <v>209</v>
      </c>
      <c r="AP60" s="205">
        <f t="shared" si="79"/>
        <v>229.89999999999998</v>
      </c>
      <c r="AQ60" s="205">
        <f t="shared" si="79"/>
        <v>250.79999999999998</v>
      </c>
      <c r="AR60" s="205">
        <f t="shared" si="79"/>
        <v>271.7</v>
      </c>
      <c r="AS60" s="205">
        <f t="shared" si="79"/>
        <v>292.59999999999997</v>
      </c>
      <c r="AT60" s="205">
        <f t="shared" si="79"/>
        <v>313.5</v>
      </c>
      <c r="AU60" s="205">
        <f t="shared" si="79"/>
        <v>334.4</v>
      </c>
      <c r="AV60" s="205">
        <f t="shared" si="79"/>
        <v>355.29999999999995</v>
      </c>
      <c r="AW60" s="205">
        <f t="shared" si="79"/>
        <v>376.2</v>
      </c>
      <c r="AX60" s="205">
        <f t="shared" si="79"/>
        <v>397.09999999999997</v>
      </c>
      <c r="AY60" s="205">
        <f t="shared" si="79"/>
        <v>418</v>
      </c>
      <c r="AZ60" s="205">
        <f t="shared" si="79"/>
        <v>438.9</v>
      </c>
      <c r="BA60" s="205">
        <f t="shared" si="79"/>
        <v>459.79999999999995</v>
      </c>
      <c r="BB60" s="205">
        <f t="shared" si="79"/>
        <v>480.7</v>
      </c>
      <c r="BC60" s="205">
        <f t="shared" si="79"/>
        <v>501.59999999999997</v>
      </c>
      <c r="BD60" s="205">
        <f t="shared" si="79"/>
        <v>522.5</v>
      </c>
      <c r="BE60" s="205">
        <f t="shared" si="79"/>
        <v>543.4</v>
      </c>
      <c r="BF60" s="205">
        <f t="shared" si="79"/>
        <v>564.29999999999995</v>
      </c>
      <c r="BG60" s="205">
        <f t="shared" si="79"/>
        <v>585.19999999999993</v>
      </c>
      <c r="BH60" s="205">
        <f t="shared" si="79"/>
        <v>606.09999999999991</v>
      </c>
      <c r="BI60" s="205">
        <f t="shared" si="79"/>
        <v>627</v>
      </c>
      <c r="BJ60" s="205">
        <f t="shared" si="79"/>
        <v>647.9</v>
      </c>
      <c r="BK60" s="205">
        <f t="shared" si="79"/>
        <v>668.8</v>
      </c>
      <c r="BL60" s="205">
        <f t="shared" si="79"/>
        <v>689.69999999999993</v>
      </c>
      <c r="BM60" s="205">
        <f t="shared" si="79"/>
        <v>710.59999999999991</v>
      </c>
      <c r="BN60" s="205">
        <f t="shared" si="79"/>
        <v>731.5</v>
      </c>
      <c r="BO60" s="205">
        <f t="shared" si="79"/>
        <v>752.4</v>
      </c>
      <c r="BP60" s="205">
        <f t="shared" si="79"/>
        <v>773.3</v>
      </c>
      <c r="BQ60" s="205">
        <f t="shared" si="79"/>
        <v>794.19999999999993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815.09999999999991</v>
      </c>
      <c r="BS60" s="205">
        <f t="shared" si="80"/>
        <v>836</v>
      </c>
      <c r="BT60" s="205">
        <f t="shared" si="80"/>
        <v>959.77777777777783</v>
      </c>
      <c r="BU60" s="205">
        <f t="shared" si="80"/>
        <v>1083.5555555555557</v>
      </c>
      <c r="BV60" s="205">
        <f t="shared" si="80"/>
        <v>1207.3333333333333</v>
      </c>
      <c r="BW60" s="205">
        <f t="shared" si="80"/>
        <v>1331.1111111111111</v>
      </c>
      <c r="BX60" s="205">
        <f t="shared" si="80"/>
        <v>1454.8888888888889</v>
      </c>
      <c r="BY60" s="205">
        <f t="shared" si="80"/>
        <v>1578.6666666666665</v>
      </c>
      <c r="BZ60" s="205">
        <f t="shared" si="80"/>
        <v>1702.4444444444443</v>
      </c>
      <c r="CA60" s="205">
        <f t="shared" si="80"/>
        <v>1826.2222222222222</v>
      </c>
      <c r="CB60" s="205">
        <f t="shared" si="80"/>
        <v>1950</v>
      </c>
      <c r="CC60" s="205">
        <f t="shared" si="80"/>
        <v>2073.7777777777778</v>
      </c>
      <c r="CD60" s="205">
        <f t="shared" si="80"/>
        <v>2197.5555555555557</v>
      </c>
      <c r="CE60" s="205">
        <f t="shared" si="80"/>
        <v>2321.333333333333</v>
      </c>
      <c r="CF60" s="205">
        <f t="shared" si="80"/>
        <v>2445.1111111111113</v>
      </c>
      <c r="CG60" s="205">
        <f t="shared" si="80"/>
        <v>2568.8888888888887</v>
      </c>
      <c r="CH60" s="205">
        <f t="shared" si="80"/>
        <v>2692.6666666666665</v>
      </c>
      <c r="CI60" s="205">
        <f t="shared" si="80"/>
        <v>2816.4444444444443</v>
      </c>
      <c r="CJ60" s="205">
        <f t="shared" si="80"/>
        <v>2940.2222222222222</v>
      </c>
      <c r="CK60" s="205">
        <f t="shared" si="80"/>
        <v>3064</v>
      </c>
      <c r="CL60" s="205">
        <f t="shared" si="80"/>
        <v>3187.7777777777778</v>
      </c>
      <c r="CM60" s="205">
        <f t="shared" si="80"/>
        <v>3311.5555555555557</v>
      </c>
      <c r="CN60" s="205">
        <f t="shared" si="80"/>
        <v>3435.333333333333</v>
      </c>
      <c r="CO60" s="205">
        <f t="shared" si="80"/>
        <v>3559.1111111111109</v>
      </c>
      <c r="CP60" s="205">
        <f t="shared" si="80"/>
        <v>3696.5722222222221</v>
      </c>
      <c r="CQ60" s="205">
        <f t="shared" si="80"/>
        <v>3847.7166666666667</v>
      </c>
      <c r="CR60" s="205">
        <f t="shared" si="80"/>
        <v>3998.8611111111113</v>
      </c>
      <c r="CS60" s="205">
        <f t="shared" si="80"/>
        <v>4150.0055555555555</v>
      </c>
      <c r="CT60" s="205">
        <f t="shared" si="80"/>
        <v>4301.1499999999996</v>
      </c>
      <c r="CU60" s="205">
        <f t="shared" si="80"/>
        <v>4452.2944444444447</v>
      </c>
      <c r="CV60" s="205">
        <f t="shared" si="80"/>
        <v>4603.4388888888889</v>
      </c>
      <c r="CW60" s="205">
        <f t="shared" si="80"/>
        <v>4754.583333333333</v>
      </c>
      <c r="CX60" s="205">
        <f t="shared" si="80"/>
        <v>4905.7277777777781</v>
      </c>
      <c r="CY60" s="205">
        <f t="shared" si="80"/>
        <v>5056.8722222222223</v>
      </c>
      <c r="CZ60" s="205">
        <f t="shared" si="80"/>
        <v>5494.8744444444446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6219.7344444444443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151.45508615079123</v>
      </c>
      <c r="G61" s="205">
        <f t="shared" si="81"/>
        <v>151.45508615079123</v>
      </c>
      <c r="H61" s="205">
        <f t="shared" si="81"/>
        <v>151.45508615079123</v>
      </c>
      <c r="I61" s="205">
        <f t="shared" si="81"/>
        <v>151.45508615079123</v>
      </c>
      <c r="J61" s="205">
        <f t="shared" si="81"/>
        <v>151.45508615079123</v>
      </c>
      <c r="K61" s="205">
        <f t="shared" si="81"/>
        <v>151.45508615079123</v>
      </c>
      <c r="L61" s="205">
        <f t="shared" si="81"/>
        <v>151.45508615079123</v>
      </c>
      <c r="M61" s="205">
        <f t="shared" si="81"/>
        <v>151.45508615079123</v>
      </c>
      <c r="N61" s="205">
        <f t="shared" si="81"/>
        <v>151.45508615079123</v>
      </c>
      <c r="O61" s="205">
        <f t="shared" si="81"/>
        <v>151.45508615079123</v>
      </c>
      <c r="P61" s="205">
        <f t="shared" si="81"/>
        <v>151.45508615079123</v>
      </c>
      <c r="Q61" s="205">
        <f t="shared" si="81"/>
        <v>151.45508615079123</v>
      </c>
      <c r="R61" s="205">
        <f t="shared" si="81"/>
        <v>151.45508615079123</v>
      </c>
      <c r="S61" s="205">
        <f t="shared" si="81"/>
        <v>151.45508615079123</v>
      </c>
      <c r="T61" s="205">
        <f t="shared" si="81"/>
        <v>151.45508615079123</v>
      </c>
      <c r="U61" s="205">
        <f t="shared" si="81"/>
        <v>151.45508615079123</v>
      </c>
      <c r="V61" s="205">
        <f t="shared" si="81"/>
        <v>151.45508615079123</v>
      </c>
      <c r="W61" s="205">
        <f t="shared" si="81"/>
        <v>151.45508615079123</v>
      </c>
      <c r="X61" s="205">
        <f t="shared" si="81"/>
        <v>151.45508615079123</v>
      </c>
      <c r="Y61" s="205">
        <f t="shared" si="81"/>
        <v>151.45508615079123</v>
      </c>
      <c r="Z61" s="205">
        <f t="shared" si="81"/>
        <v>151.45508615079123</v>
      </c>
      <c r="AA61" s="205">
        <f t="shared" si="81"/>
        <v>151.45508615079123</v>
      </c>
      <c r="AB61" s="205">
        <f t="shared" si="81"/>
        <v>151.45508615079123</v>
      </c>
      <c r="AC61" s="205">
        <f t="shared" si="81"/>
        <v>151.45508615079123</v>
      </c>
      <c r="AD61" s="205">
        <f t="shared" si="81"/>
        <v>151.45508615079123</v>
      </c>
      <c r="AE61" s="205">
        <f t="shared" si="81"/>
        <v>151.45508615079123</v>
      </c>
      <c r="AF61" s="205">
        <f t="shared" si="81"/>
        <v>153.5204648046716</v>
      </c>
      <c r="AG61" s="205">
        <f t="shared" si="81"/>
        <v>155.58584345855195</v>
      </c>
      <c r="AH61" s="205">
        <f t="shared" si="81"/>
        <v>157.65122211243232</v>
      </c>
      <c r="AI61" s="205">
        <f t="shared" si="81"/>
        <v>159.71660076631267</v>
      </c>
      <c r="AJ61" s="205">
        <f t="shared" si="81"/>
        <v>161.78197942019304</v>
      </c>
      <c r="AK61" s="205">
        <f t="shared" si="81"/>
        <v>163.84735807407341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165.91273672795376</v>
      </c>
      <c r="AM61" s="205">
        <f t="shared" si="82"/>
        <v>167.97811538183413</v>
      </c>
      <c r="AN61" s="205">
        <f t="shared" si="82"/>
        <v>170.04349403571447</v>
      </c>
      <c r="AO61" s="205">
        <f t="shared" si="82"/>
        <v>172.10887268959485</v>
      </c>
      <c r="AP61" s="205">
        <f t="shared" si="82"/>
        <v>174.17425134347519</v>
      </c>
      <c r="AQ61" s="205">
        <f t="shared" si="82"/>
        <v>176.23962999735556</v>
      </c>
      <c r="AR61" s="205">
        <f t="shared" si="82"/>
        <v>178.30500865123594</v>
      </c>
      <c r="AS61" s="205">
        <f t="shared" si="82"/>
        <v>180.37038730511628</v>
      </c>
      <c r="AT61" s="205">
        <f t="shared" si="82"/>
        <v>182.43576595899665</v>
      </c>
      <c r="AU61" s="205">
        <f t="shared" si="82"/>
        <v>184.501144612877</v>
      </c>
      <c r="AV61" s="205">
        <f t="shared" si="82"/>
        <v>186.56652326675737</v>
      </c>
      <c r="AW61" s="205">
        <f t="shared" si="82"/>
        <v>188.63190192063774</v>
      </c>
      <c r="AX61" s="205">
        <f t="shared" si="82"/>
        <v>190.69728057451809</v>
      </c>
      <c r="AY61" s="205">
        <f t="shared" si="82"/>
        <v>192.76265922839846</v>
      </c>
      <c r="AZ61" s="205">
        <f t="shared" si="82"/>
        <v>194.82803788227881</v>
      </c>
      <c r="BA61" s="205">
        <f t="shared" si="82"/>
        <v>196.89341653615918</v>
      </c>
      <c r="BB61" s="205">
        <f t="shared" si="82"/>
        <v>198.95879519003955</v>
      </c>
      <c r="BC61" s="205">
        <f t="shared" si="82"/>
        <v>201.0241738439199</v>
      </c>
      <c r="BD61" s="205">
        <f t="shared" si="82"/>
        <v>203.08955249780027</v>
      </c>
      <c r="BE61" s="205">
        <f t="shared" si="82"/>
        <v>205.15493115168061</v>
      </c>
      <c r="BF61" s="205">
        <f t="shared" si="82"/>
        <v>207.22030980556099</v>
      </c>
      <c r="BG61" s="205">
        <f t="shared" si="82"/>
        <v>209.28568845944136</v>
      </c>
      <c r="BH61" s="205">
        <f t="shared" si="82"/>
        <v>211.3510671133217</v>
      </c>
      <c r="BI61" s="205">
        <f t="shared" si="82"/>
        <v>213.41644576720208</v>
      </c>
      <c r="BJ61" s="205">
        <f t="shared" si="82"/>
        <v>215.48182442108242</v>
      </c>
      <c r="BK61" s="205">
        <f t="shared" si="82"/>
        <v>217.54720307496279</v>
      </c>
      <c r="BL61" s="205">
        <f t="shared" si="82"/>
        <v>219.61258172884317</v>
      </c>
      <c r="BM61" s="205">
        <f t="shared" si="82"/>
        <v>221.67796038272351</v>
      </c>
      <c r="BN61" s="205">
        <f t="shared" si="82"/>
        <v>223.74333903660389</v>
      </c>
      <c r="BO61" s="205">
        <f t="shared" si="82"/>
        <v>225.80871769048423</v>
      </c>
      <c r="BP61" s="205">
        <f t="shared" si="82"/>
        <v>227.8740963443646</v>
      </c>
      <c r="BQ61" s="205">
        <f t="shared" si="82"/>
        <v>229.93947499824498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232.00485365212532</v>
      </c>
      <c r="BS61" s="205">
        <f t="shared" si="83"/>
        <v>234.07023230600569</v>
      </c>
      <c r="BT61" s="205">
        <f t="shared" si="83"/>
        <v>241.59287516092411</v>
      </c>
      <c r="BU61" s="205">
        <f t="shared" si="83"/>
        <v>249.1155180158425</v>
      </c>
      <c r="BV61" s="205">
        <f t="shared" si="83"/>
        <v>256.63816087076088</v>
      </c>
      <c r="BW61" s="205">
        <f t="shared" si="83"/>
        <v>264.16080372567933</v>
      </c>
      <c r="BX61" s="205">
        <f t="shared" si="83"/>
        <v>271.68344658059772</v>
      </c>
      <c r="BY61" s="205">
        <f t="shared" si="83"/>
        <v>279.20608943551611</v>
      </c>
      <c r="BZ61" s="205">
        <f t="shared" si="83"/>
        <v>286.72873229043455</v>
      </c>
      <c r="CA61" s="205">
        <f t="shared" si="83"/>
        <v>294.25137514535294</v>
      </c>
      <c r="CB61" s="205">
        <f t="shared" si="83"/>
        <v>301.77401800027133</v>
      </c>
      <c r="CC61" s="205">
        <f t="shared" si="83"/>
        <v>309.29666085518977</v>
      </c>
      <c r="CD61" s="205">
        <f t="shared" si="83"/>
        <v>316.81930371010816</v>
      </c>
      <c r="CE61" s="205">
        <f t="shared" si="83"/>
        <v>324.34194656502655</v>
      </c>
      <c r="CF61" s="205">
        <f t="shared" si="83"/>
        <v>331.86458941994499</v>
      </c>
      <c r="CG61" s="205">
        <f t="shared" si="83"/>
        <v>339.38723227486338</v>
      </c>
      <c r="CH61" s="205">
        <f t="shared" si="83"/>
        <v>346.90987512978177</v>
      </c>
      <c r="CI61" s="205">
        <f t="shared" si="83"/>
        <v>354.43251798470021</v>
      </c>
      <c r="CJ61" s="205">
        <f t="shared" si="83"/>
        <v>361.9551608396186</v>
      </c>
      <c r="CK61" s="205">
        <f t="shared" si="83"/>
        <v>369.47780369453699</v>
      </c>
      <c r="CL61" s="205">
        <f t="shared" si="83"/>
        <v>377.00044654945543</v>
      </c>
      <c r="CM61" s="205">
        <f t="shared" si="83"/>
        <v>384.52308940437376</v>
      </c>
      <c r="CN61" s="205">
        <f t="shared" si="83"/>
        <v>392.04573225929221</v>
      </c>
      <c r="CO61" s="205">
        <f t="shared" si="83"/>
        <v>399.56837511421065</v>
      </c>
      <c r="CP61" s="205">
        <f t="shared" si="83"/>
        <v>435.68886704819852</v>
      </c>
      <c r="CQ61" s="205">
        <f t="shared" si="83"/>
        <v>500.40720806125586</v>
      </c>
      <c r="CR61" s="205">
        <f t="shared" si="83"/>
        <v>565.1255490743132</v>
      </c>
      <c r="CS61" s="205">
        <f t="shared" si="83"/>
        <v>629.8438900873706</v>
      </c>
      <c r="CT61" s="205">
        <f t="shared" si="83"/>
        <v>694.56223110042788</v>
      </c>
      <c r="CU61" s="205">
        <f t="shared" si="83"/>
        <v>759.28057211348528</v>
      </c>
      <c r="CV61" s="205">
        <f t="shared" si="83"/>
        <v>823.99891312654267</v>
      </c>
      <c r="CW61" s="205">
        <f t="shared" si="83"/>
        <v>888.71725413959996</v>
      </c>
      <c r="CX61" s="205">
        <f t="shared" si="83"/>
        <v>953.43559515265736</v>
      </c>
      <c r="CY61" s="205">
        <f t="shared" si="83"/>
        <v>1018.1539361657146</v>
      </c>
      <c r="CZ61" s="205">
        <f t="shared" si="83"/>
        <v>1054.7286066722434</v>
      </c>
      <c r="DA61" s="205">
        <f t="shared" si="83"/>
        <v>1063.1596066722434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0</v>
      </c>
      <c r="Z63" s="205">
        <f t="shared" si="87"/>
        <v>0</v>
      </c>
      <c r="AA63" s="205">
        <f t="shared" si="87"/>
        <v>0</v>
      </c>
      <c r="AB63" s="205">
        <f t="shared" si="87"/>
        <v>0</v>
      </c>
      <c r="AC63" s="205">
        <f t="shared" si="87"/>
        <v>0</v>
      </c>
      <c r="AD63" s="205">
        <f t="shared" si="87"/>
        <v>0</v>
      </c>
      <c r="AE63" s="205">
        <f t="shared" si="87"/>
        <v>0</v>
      </c>
      <c r="AF63" s="205">
        <f t="shared" si="87"/>
        <v>12.500000000000002</v>
      </c>
      <c r="AG63" s="205">
        <f t="shared" si="87"/>
        <v>25.000000000000004</v>
      </c>
      <c r="AH63" s="205">
        <f t="shared" si="87"/>
        <v>37.500000000000007</v>
      </c>
      <c r="AI63" s="205">
        <f t="shared" si="87"/>
        <v>50.000000000000007</v>
      </c>
      <c r="AJ63" s="205">
        <f t="shared" si="87"/>
        <v>62.500000000000007</v>
      </c>
      <c r="AK63" s="205">
        <f t="shared" si="87"/>
        <v>75.000000000000014</v>
      </c>
      <c r="AL63" s="205">
        <f t="shared" si="87"/>
        <v>87.500000000000014</v>
      </c>
      <c r="AM63" s="205">
        <f t="shared" si="87"/>
        <v>100.00000000000001</v>
      </c>
      <c r="AN63" s="205">
        <f t="shared" si="87"/>
        <v>112.50000000000001</v>
      </c>
      <c r="AO63" s="205">
        <f t="shared" si="87"/>
        <v>125.00000000000001</v>
      </c>
      <c r="AP63" s="205">
        <f t="shared" si="87"/>
        <v>137.50000000000003</v>
      </c>
      <c r="AQ63" s="205">
        <f t="shared" si="87"/>
        <v>150.00000000000003</v>
      </c>
      <c r="AR63" s="205">
        <f t="shared" si="87"/>
        <v>162.50000000000003</v>
      </c>
      <c r="AS63" s="205">
        <f t="shared" si="87"/>
        <v>175.00000000000003</v>
      </c>
      <c r="AT63" s="205">
        <f t="shared" si="87"/>
        <v>187.50000000000003</v>
      </c>
      <c r="AU63" s="205">
        <f t="shared" si="87"/>
        <v>200.00000000000003</v>
      </c>
      <c r="AV63" s="205">
        <f t="shared" si="87"/>
        <v>212.50000000000003</v>
      </c>
      <c r="AW63" s="205">
        <f t="shared" si="87"/>
        <v>225.00000000000003</v>
      </c>
      <c r="AX63" s="205">
        <f t="shared" si="87"/>
        <v>237.50000000000003</v>
      </c>
      <c r="AY63" s="205">
        <f t="shared" si="87"/>
        <v>250.00000000000003</v>
      </c>
      <c r="AZ63" s="205">
        <f t="shared" si="87"/>
        <v>262.50000000000006</v>
      </c>
      <c r="BA63" s="205">
        <f t="shared" si="87"/>
        <v>275.00000000000006</v>
      </c>
      <c r="BB63" s="205">
        <f t="shared" si="87"/>
        <v>287.50000000000006</v>
      </c>
      <c r="BC63" s="205">
        <f t="shared" si="87"/>
        <v>300.00000000000006</v>
      </c>
      <c r="BD63" s="205">
        <f t="shared" si="87"/>
        <v>312.50000000000006</v>
      </c>
      <c r="BE63" s="205">
        <f t="shared" si="87"/>
        <v>325.00000000000006</v>
      </c>
      <c r="BF63" s="205">
        <f t="shared" si="87"/>
        <v>337.50000000000006</v>
      </c>
      <c r="BG63" s="205">
        <f t="shared" si="87"/>
        <v>350.00000000000006</v>
      </c>
      <c r="BH63" s="205">
        <f t="shared" si="87"/>
        <v>362.50000000000006</v>
      </c>
      <c r="BI63" s="205">
        <f t="shared" si="87"/>
        <v>375.00000000000006</v>
      </c>
      <c r="BJ63" s="205">
        <f t="shared" si="87"/>
        <v>387.50000000000006</v>
      </c>
      <c r="BK63" s="205">
        <f t="shared" si="87"/>
        <v>400.00000000000006</v>
      </c>
      <c r="BL63" s="205">
        <f t="shared" si="87"/>
        <v>412.50000000000006</v>
      </c>
      <c r="BM63" s="205">
        <f t="shared" si="87"/>
        <v>425.00000000000006</v>
      </c>
      <c r="BN63" s="205">
        <f t="shared" si="87"/>
        <v>437.50000000000006</v>
      </c>
      <c r="BO63" s="205">
        <f t="shared" si="87"/>
        <v>450.00000000000006</v>
      </c>
      <c r="BP63" s="205">
        <f t="shared" si="87"/>
        <v>462.50000000000006</v>
      </c>
      <c r="BQ63" s="205">
        <f t="shared" si="87"/>
        <v>475.00000000000006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487.50000000000006</v>
      </c>
      <c r="BS63" s="205">
        <f t="shared" si="89"/>
        <v>500.00000000000006</v>
      </c>
      <c r="BT63" s="205">
        <f t="shared" si="89"/>
        <v>633.33333333333337</v>
      </c>
      <c r="BU63" s="205">
        <f t="shared" si="89"/>
        <v>766.66666666666674</v>
      </c>
      <c r="BV63" s="205">
        <f t="shared" si="89"/>
        <v>900</v>
      </c>
      <c r="BW63" s="205">
        <f t="shared" si="89"/>
        <v>1033.3333333333335</v>
      </c>
      <c r="BX63" s="205">
        <f t="shared" si="89"/>
        <v>1166.6666666666667</v>
      </c>
      <c r="BY63" s="205">
        <f t="shared" si="89"/>
        <v>1300</v>
      </c>
      <c r="BZ63" s="205">
        <f t="shared" si="89"/>
        <v>1433.3333333333335</v>
      </c>
      <c r="CA63" s="205">
        <f t="shared" si="89"/>
        <v>1566.6666666666667</v>
      </c>
      <c r="CB63" s="205">
        <f t="shared" si="89"/>
        <v>1700</v>
      </c>
      <c r="CC63" s="205">
        <f t="shared" si="89"/>
        <v>1833.3333333333335</v>
      </c>
      <c r="CD63" s="205">
        <f t="shared" si="89"/>
        <v>1966.6666666666667</v>
      </c>
      <c r="CE63" s="205">
        <f t="shared" si="89"/>
        <v>2100</v>
      </c>
      <c r="CF63" s="205">
        <f t="shared" si="89"/>
        <v>2233.3333333333335</v>
      </c>
      <c r="CG63" s="205">
        <f t="shared" si="89"/>
        <v>2366.666666666667</v>
      </c>
      <c r="CH63" s="205">
        <f t="shared" si="89"/>
        <v>2500.0000000000005</v>
      </c>
      <c r="CI63" s="205">
        <f t="shared" si="89"/>
        <v>2633.3333333333335</v>
      </c>
      <c r="CJ63" s="205">
        <f t="shared" si="89"/>
        <v>2766.666666666667</v>
      </c>
      <c r="CK63" s="205">
        <f t="shared" si="89"/>
        <v>2900</v>
      </c>
      <c r="CL63" s="205">
        <f t="shared" si="89"/>
        <v>3033.3333333333335</v>
      </c>
      <c r="CM63" s="205">
        <f t="shared" si="89"/>
        <v>3166.666666666667</v>
      </c>
      <c r="CN63" s="205">
        <f t="shared" si="89"/>
        <v>3300</v>
      </c>
      <c r="CO63" s="205">
        <f t="shared" si="89"/>
        <v>3433.3333333333335</v>
      </c>
      <c r="CP63" s="205">
        <f t="shared" si="89"/>
        <v>3816.1111111111113</v>
      </c>
      <c r="CQ63" s="205">
        <f t="shared" si="89"/>
        <v>4448.3333333333339</v>
      </c>
      <c r="CR63" s="205">
        <f t="shared" si="89"/>
        <v>5080.5555555555557</v>
      </c>
      <c r="CS63" s="205">
        <f t="shared" si="89"/>
        <v>5712.7777777777774</v>
      </c>
      <c r="CT63" s="205">
        <f t="shared" si="89"/>
        <v>6345</v>
      </c>
      <c r="CU63" s="205">
        <f t="shared" si="89"/>
        <v>6977.2222222222226</v>
      </c>
      <c r="CV63" s="205">
        <f t="shared" si="89"/>
        <v>7609.4444444444453</v>
      </c>
      <c r="CW63" s="205">
        <f t="shared" si="89"/>
        <v>8241.6666666666679</v>
      </c>
      <c r="CX63" s="205">
        <f t="shared" si="89"/>
        <v>8873.8888888888905</v>
      </c>
      <c r="CY63" s="205">
        <f t="shared" si="89"/>
        <v>9506.1111111111113</v>
      </c>
      <c r="CZ63" s="205">
        <f t="shared" si="89"/>
        <v>9822.2222222222226</v>
      </c>
      <c r="DA63" s="205">
        <f t="shared" si="89"/>
        <v>9822.2222222222226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3.9693284920193803</v>
      </c>
      <c r="CQ64" s="205">
        <f t="shared" si="91"/>
        <v>11.907985476058141</v>
      </c>
      <c r="CR64" s="205">
        <f t="shared" si="91"/>
        <v>19.846642460096902</v>
      </c>
      <c r="CS64" s="205">
        <f t="shared" si="91"/>
        <v>27.785299444135664</v>
      </c>
      <c r="CT64" s="205">
        <f t="shared" si="91"/>
        <v>35.723956428174425</v>
      </c>
      <c r="CU64" s="205">
        <f t="shared" si="91"/>
        <v>43.662613412213183</v>
      </c>
      <c r="CV64" s="205">
        <f t="shared" si="91"/>
        <v>51.601270396251941</v>
      </c>
      <c r="CW64" s="205">
        <f t="shared" si="91"/>
        <v>59.539927380290706</v>
      </c>
      <c r="CX64" s="205">
        <f t="shared" si="91"/>
        <v>67.478584364329464</v>
      </c>
      <c r="CY64" s="205">
        <f t="shared" si="91"/>
        <v>75.417241348368222</v>
      </c>
      <c r="CZ64" s="205">
        <f t="shared" si="91"/>
        <v>105.48156984038755</v>
      </c>
      <c r="DA64" s="205">
        <f t="shared" si="91"/>
        <v>157.67156984038743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40.560359116022099</v>
      </c>
      <c r="AG65" s="205">
        <f t="shared" si="92"/>
        <v>81.120718232044197</v>
      </c>
      <c r="AH65" s="205">
        <f t="shared" si="92"/>
        <v>121.6810773480663</v>
      </c>
      <c r="AI65" s="205">
        <f t="shared" si="92"/>
        <v>162.24143646408839</v>
      </c>
      <c r="AJ65" s="205">
        <f t="shared" si="92"/>
        <v>202.80179558011048</v>
      </c>
      <c r="AK65" s="205">
        <f t="shared" si="92"/>
        <v>243.36215469613259</v>
      </c>
      <c r="AL65" s="205">
        <f t="shared" si="92"/>
        <v>283.9225138121547</v>
      </c>
      <c r="AM65" s="205">
        <f t="shared" si="92"/>
        <v>324.48287292817679</v>
      </c>
      <c r="AN65" s="205">
        <f t="shared" si="92"/>
        <v>365.04323204419887</v>
      </c>
      <c r="AO65" s="205">
        <f t="shared" si="92"/>
        <v>405.60359116022096</v>
      </c>
      <c r="AP65" s="205">
        <f t="shared" si="92"/>
        <v>446.1639502762431</v>
      </c>
      <c r="AQ65" s="205">
        <f t="shared" si="92"/>
        <v>486.72430939226518</v>
      </c>
      <c r="AR65" s="205">
        <f t="shared" si="92"/>
        <v>527.28466850828727</v>
      </c>
      <c r="AS65" s="205">
        <f t="shared" si="92"/>
        <v>567.84502762430941</v>
      </c>
      <c r="AT65" s="205">
        <f t="shared" si="92"/>
        <v>608.40538674033144</v>
      </c>
      <c r="AU65" s="205">
        <f t="shared" si="92"/>
        <v>648.96574585635358</v>
      </c>
      <c r="AV65" s="205">
        <f t="shared" si="92"/>
        <v>689.52610497237572</v>
      </c>
      <c r="AW65" s="205">
        <f t="shared" si="92"/>
        <v>730.08646408839775</v>
      </c>
      <c r="AX65" s="205">
        <f t="shared" si="92"/>
        <v>770.64682320441989</v>
      </c>
      <c r="AY65" s="205">
        <f t="shared" si="92"/>
        <v>811.20718232044192</v>
      </c>
      <c r="AZ65" s="205">
        <f t="shared" si="92"/>
        <v>851.76754143646406</v>
      </c>
      <c r="BA65" s="205">
        <f t="shared" si="92"/>
        <v>892.3279005524862</v>
      </c>
      <c r="BB65" s="205">
        <f t="shared" si="92"/>
        <v>932.88825966850823</v>
      </c>
      <c r="BC65" s="205">
        <f t="shared" si="92"/>
        <v>973.44861878453037</v>
      </c>
      <c r="BD65" s="205">
        <f t="shared" si="92"/>
        <v>1014.0089779005525</v>
      </c>
      <c r="BE65" s="205">
        <f t="shared" si="92"/>
        <v>1054.5693370165745</v>
      </c>
      <c r="BF65" s="205">
        <f t="shared" si="92"/>
        <v>1095.1296961325966</v>
      </c>
      <c r="BG65" s="205">
        <f t="shared" si="92"/>
        <v>1135.6900552486188</v>
      </c>
      <c r="BH65" s="205">
        <f t="shared" si="92"/>
        <v>1176.2504143646408</v>
      </c>
      <c r="BI65" s="205">
        <f t="shared" si="92"/>
        <v>1216.8107734806629</v>
      </c>
      <c r="BJ65" s="205">
        <f t="shared" si="92"/>
        <v>1257.3711325966851</v>
      </c>
      <c r="BK65" s="205">
        <f t="shared" si="92"/>
        <v>1297.9314917127072</v>
      </c>
      <c r="BL65" s="205">
        <f t="shared" si="92"/>
        <v>1338.4918508287292</v>
      </c>
      <c r="BM65" s="205">
        <f t="shared" si="92"/>
        <v>1379.0522099447514</v>
      </c>
      <c r="BN65" s="205">
        <f t="shared" si="92"/>
        <v>1419.6125690607735</v>
      </c>
      <c r="BO65" s="205">
        <f t="shared" si="92"/>
        <v>1460.1729281767955</v>
      </c>
      <c r="BP65" s="205">
        <f t="shared" si="92"/>
        <v>1500.7332872928177</v>
      </c>
      <c r="BQ65" s="205">
        <f t="shared" si="92"/>
        <v>1541.2936464088398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1581.8540055248618</v>
      </c>
      <c r="BS65" s="205">
        <f t="shared" si="93"/>
        <v>1622.4143646408838</v>
      </c>
      <c r="BT65" s="205">
        <f t="shared" si="93"/>
        <v>1583.7292817679559</v>
      </c>
      <c r="BU65" s="205">
        <f t="shared" si="93"/>
        <v>1545.0441988950276</v>
      </c>
      <c r="BV65" s="205">
        <f t="shared" si="93"/>
        <v>1506.3591160220994</v>
      </c>
      <c r="BW65" s="205">
        <f t="shared" si="93"/>
        <v>1467.6740331491715</v>
      </c>
      <c r="BX65" s="205">
        <f t="shared" si="93"/>
        <v>1428.9889502762433</v>
      </c>
      <c r="BY65" s="205">
        <f t="shared" si="93"/>
        <v>1390.3038674033151</v>
      </c>
      <c r="BZ65" s="205">
        <f t="shared" si="93"/>
        <v>1351.6187845303868</v>
      </c>
      <c r="CA65" s="205">
        <f t="shared" si="93"/>
        <v>1312.9337016574586</v>
      </c>
      <c r="CB65" s="205">
        <f t="shared" si="93"/>
        <v>1274.2486187845304</v>
      </c>
      <c r="CC65" s="205">
        <f t="shared" si="93"/>
        <v>1235.5635359116022</v>
      </c>
      <c r="CD65" s="205">
        <f t="shared" si="93"/>
        <v>1196.8784530386743</v>
      </c>
      <c r="CE65" s="205">
        <f t="shared" si="93"/>
        <v>1158.1933701657458</v>
      </c>
      <c r="CF65" s="205">
        <f t="shared" si="93"/>
        <v>1119.5082872928178</v>
      </c>
      <c r="CG65" s="205">
        <f t="shared" si="93"/>
        <v>1080.8232044198896</v>
      </c>
      <c r="CH65" s="205">
        <f t="shared" si="93"/>
        <v>1042.1381215469614</v>
      </c>
      <c r="CI65" s="205">
        <f t="shared" si="93"/>
        <v>1003.4530386740332</v>
      </c>
      <c r="CJ65" s="205">
        <f t="shared" si="93"/>
        <v>964.76795580110502</v>
      </c>
      <c r="CK65" s="205">
        <f t="shared" si="93"/>
        <v>926.08287292817681</v>
      </c>
      <c r="CL65" s="205">
        <f t="shared" si="93"/>
        <v>887.39779005524872</v>
      </c>
      <c r="CM65" s="205">
        <f t="shared" si="93"/>
        <v>848.71270718232051</v>
      </c>
      <c r="CN65" s="205">
        <f t="shared" si="93"/>
        <v>810.02762430939231</v>
      </c>
      <c r="CO65" s="205">
        <f t="shared" si="93"/>
        <v>771.34254143646422</v>
      </c>
      <c r="CP65" s="205">
        <f t="shared" si="93"/>
        <v>714.4</v>
      </c>
      <c r="CQ65" s="205">
        <f t="shared" si="93"/>
        <v>639.20000000000005</v>
      </c>
      <c r="CR65" s="205">
        <f t="shared" si="93"/>
        <v>564</v>
      </c>
      <c r="CS65" s="205">
        <f t="shared" si="93"/>
        <v>488.8</v>
      </c>
      <c r="CT65" s="205">
        <f t="shared" si="93"/>
        <v>413.59999999999997</v>
      </c>
      <c r="CU65" s="205">
        <f t="shared" si="93"/>
        <v>338.4</v>
      </c>
      <c r="CV65" s="205">
        <f t="shared" si="93"/>
        <v>263.2</v>
      </c>
      <c r="CW65" s="205">
        <f t="shared" si="93"/>
        <v>188</v>
      </c>
      <c r="CX65" s="205">
        <f t="shared" si="93"/>
        <v>112.79999999999995</v>
      </c>
      <c r="CY65" s="205">
        <f t="shared" si="93"/>
        <v>37.600000000000023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0</v>
      </c>
      <c r="CJ66" s="205">
        <f t="shared" si="95"/>
        <v>0</v>
      </c>
      <c r="CK66" s="205">
        <f t="shared" si="95"/>
        <v>0</v>
      </c>
      <c r="CL66" s="205">
        <f t="shared" si="95"/>
        <v>0</v>
      </c>
      <c r="CM66" s="205">
        <f t="shared" si="95"/>
        <v>0</v>
      </c>
      <c r="CN66" s="205">
        <f t="shared" si="95"/>
        <v>0</v>
      </c>
      <c r="CO66" s="205">
        <f t="shared" si="95"/>
        <v>0</v>
      </c>
      <c r="CP66" s="205">
        <f t="shared" si="95"/>
        <v>1544.8888888888889</v>
      </c>
      <c r="CQ66" s="205">
        <f t="shared" si="95"/>
        <v>4634.666666666667</v>
      </c>
      <c r="CR66" s="205">
        <f t="shared" si="95"/>
        <v>7724.4444444444443</v>
      </c>
      <c r="CS66" s="205">
        <f t="shared" si="95"/>
        <v>10814.222222222223</v>
      </c>
      <c r="CT66" s="205">
        <f t="shared" si="95"/>
        <v>13904</v>
      </c>
      <c r="CU66" s="205">
        <f t="shared" si="95"/>
        <v>16993.777777777777</v>
      </c>
      <c r="CV66" s="205">
        <f t="shared" si="95"/>
        <v>20083.555555555555</v>
      </c>
      <c r="CW66" s="205">
        <f t="shared" si="95"/>
        <v>23173.333333333332</v>
      </c>
      <c r="CX66" s="205">
        <f t="shared" si="95"/>
        <v>26263.111111111113</v>
      </c>
      <c r="CY66" s="205">
        <f t="shared" si="95"/>
        <v>29352.888888888891</v>
      </c>
      <c r="CZ66" s="205">
        <f t="shared" si="95"/>
        <v>32233.627777777776</v>
      </c>
      <c r="DA66" s="205">
        <f t="shared" si="95"/>
        <v>34905.327777777777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19.066666666666666</v>
      </c>
      <c r="BU67" s="205">
        <f t="shared" si="97"/>
        <v>38.133333333333333</v>
      </c>
      <c r="BV67" s="205">
        <f t="shared" si="97"/>
        <v>57.2</v>
      </c>
      <c r="BW67" s="205">
        <f t="shared" si="97"/>
        <v>76.266666666666666</v>
      </c>
      <c r="BX67" s="205">
        <f t="shared" si="97"/>
        <v>95.333333333333329</v>
      </c>
      <c r="BY67" s="205">
        <f t="shared" si="97"/>
        <v>114.4</v>
      </c>
      <c r="BZ67" s="205">
        <f t="shared" si="97"/>
        <v>133.46666666666667</v>
      </c>
      <c r="CA67" s="205">
        <f t="shared" si="97"/>
        <v>152.53333333333333</v>
      </c>
      <c r="CB67" s="205">
        <f t="shared" si="97"/>
        <v>171.6</v>
      </c>
      <c r="CC67" s="205">
        <f t="shared" si="97"/>
        <v>190.66666666666666</v>
      </c>
      <c r="CD67" s="205">
        <f t="shared" si="97"/>
        <v>209.73333333333332</v>
      </c>
      <c r="CE67" s="205">
        <f t="shared" si="97"/>
        <v>228.8</v>
      </c>
      <c r="CF67" s="205">
        <f t="shared" si="97"/>
        <v>247.86666666666667</v>
      </c>
      <c r="CG67" s="205">
        <f t="shared" si="97"/>
        <v>266.93333333333334</v>
      </c>
      <c r="CH67" s="205">
        <f t="shared" si="97"/>
        <v>286</v>
      </c>
      <c r="CI67" s="205">
        <f t="shared" si="97"/>
        <v>305.06666666666666</v>
      </c>
      <c r="CJ67" s="205">
        <f t="shared" si="97"/>
        <v>324.13333333333333</v>
      </c>
      <c r="CK67" s="205">
        <f t="shared" si="97"/>
        <v>343.2</v>
      </c>
      <c r="CL67" s="205">
        <f t="shared" si="97"/>
        <v>362.26666666666665</v>
      </c>
      <c r="CM67" s="205">
        <f t="shared" si="97"/>
        <v>381.33333333333331</v>
      </c>
      <c r="CN67" s="205">
        <f t="shared" si="97"/>
        <v>400.4</v>
      </c>
      <c r="CO67" s="205">
        <f t="shared" si="97"/>
        <v>419.46666666666664</v>
      </c>
      <c r="CP67" s="205">
        <f t="shared" si="97"/>
        <v>407.55</v>
      </c>
      <c r="CQ67" s="205">
        <f t="shared" si="97"/>
        <v>364.65</v>
      </c>
      <c r="CR67" s="205">
        <f t="shared" si="97"/>
        <v>321.75</v>
      </c>
      <c r="CS67" s="205">
        <f t="shared" si="97"/>
        <v>278.85000000000002</v>
      </c>
      <c r="CT67" s="205">
        <f t="shared" si="97"/>
        <v>235.95000000000002</v>
      </c>
      <c r="CU67" s="205">
        <f t="shared" si="97"/>
        <v>193.05</v>
      </c>
      <c r="CV67" s="205">
        <f t="shared" si="97"/>
        <v>150.15000000000003</v>
      </c>
      <c r="CW67" s="205">
        <f t="shared" si="97"/>
        <v>107.25</v>
      </c>
      <c r="CX67" s="205">
        <f t="shared" si="97"/>
        <v>64.350000000000023</v>
      </c>
      <c r="CY67" s="205">
        <f t="shared" si="97"/>
        <v>21.449999999999989</v>
      </c>
      <c r="CZ67" s="205">
        <f t="shared" si="97"/>
        <v>414.76499999999999</v>
      </c>
      <c r="DA67" s="205">
        <f t="shared" si="97"/>
        <v>1244.2950000000001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96</v>
      </c>
      <c r="BU68" s="205">
        <f t="shared" si="99"/>
        <v>192</v>
      </c>
      <c r="BV68" s="205">
        <f t="shared" si="99"/>
        <v>288</v>
      </c>
      <c r="BW68" s="205">
        <f t="shared" si="99"/>
        <v>384</v>
      </c>
      <c r="BX68" s="205">
        <f t="shared" si="99"/>
        <v>480</v>
      </c>
      <c r="BY68" s="205">
        <f t="shared" si="99"/>
        <v>576</v>
      </c>
      <c r="BZ68" s="205">
        <f t="shared" si="99"/>
        <v>672</v>
      </c>
      <c r="CA68" s="205">
        <f t="shared" si="99"/>
        <v>768</v>
      </c>
      <c r="CB68" s="205">
        <f t="shared" si="99"/>
        <v>864</v>
      </c>
      <c r="CC68" s="205">
        <f t="shared" si="99"/>
        <v>960</v>
      </c>
      <c r="CD68" s="205">
        <f t="shared" si="99"/>
        <v>1056</v>
      </c>
      <c r="CE68" s="205">
        <f t="shared" si="99"/>
        <v>1152</v>
      </c>
      <c r="CF68" s="205">
        <f t="shared" si="99"/>
        <v>1248</v>
      </c>
      <c r="CG68" s="205">
        <f t="shared" si="99"/>
        <v>1344</v>
      </c>
      <c r="CH68" s="205">
        <f t="shared" si="99"/>
        <v>1440</v>
      </c>
      <c r="CI68" s="205">
        <f t="shared" si="99"/>
        <v>1536</v>
      </c>
      <c r="CJ68" s="205">
        <f t="shared" si="99"/>
        <v>1632</v>
      </c>
      <c r="CK68" s="205">
        <f t="shared" si="99"/>
        <v>1728</v>
      </c>
      <c r="CL68" s="205">
        <f t="shared" si="99"/>
        <v>1824</v>
      </c>
      <c r="CM68" s="205">
        <f t="shared" si="99"/>
        <v>1920</v>
      </c>
      <c r="CN68" s="205">
        <f t="shared" si="99"/>
        <v>2016</v>
      </c>
      <c r="CO68" s="205">
        <f t="shared" si="99"/>
        <v>2112</v>
      </c>
      <c r="CP68" s="205">
        <f t="shared" si="99"/>
        <v>2052</v>
      </c>
      <c r="CQ68" s="205">
        <f t="shared" si="99"/>
        <v>1836</v>
      </c>
      <c r="CR68" s="205">
        <f t="shared" si="99"/>
        <v>1620</v>
      </c>
      <c r="CS68" s="205">
        <f t="shared" si="99"/>
        <v>1404</v>
      </c>
      <c r="CT68" s="205">
        <f t="shared" si="99"/>
        <v>1188</v>
      </c>
      <c r="CU68" s="205">
        <f t="shared" si="99"/>
        <v>972</v>
      </c>
      <c r="CV68" s="205">
        <f t="shared" si="99"/>
        <v>756</v>
      </c>
      <c r="CW68" s="205">
        <f t="shared" si="99"/>
        <v>540</v>
      </c>
      <c r="CX68" s="205">
        <f t="shared" si="99"/>
        <v>324</v>
      </c>
      <c r="CY68" s="205">
        <f t="shared" si="99"/>
        <v>108</v>
      </c>
      <c r="CZ68" s="205">
        <f t="shared" si="99"/>
        <v>3101.75</v>
      </c>
      <c r="DA68" s="205">
        <f t="shared" si="99"/>
        <v>9305.25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807.33808994213837</v>
      </c>
      <c r="G69" s="205">
        <f t="shared" si="100"/>
        <v>807.33808994213837</v>
      </c>
      <c r="H69" s="205">
        <f t="shared" si="100"/>
        <v>807.33808994213837</v>
      </c>
      <c r="I69" s="205">
        <f t="shared" si="100"/>
        <v>807.33808994213837</v>
      </c>
      <c r="J69" s="205">
        <f t="shared" si="100"/>
        <v>807.33808994213837</v>
      </c>
      <c r="K69" s="205">
        <f t="shared" si="100"/>
        <v>807.33808994213837</v>
      </c>
      <c r="L69" s="205">
        <f t="shared" si="88"/>
        <v>807.33808994213837</v>
      </c>
      <c r="M69" s="205">
        <f t="shared" si="100"/>
        <v>807.33808994213837</v>
      </c>
      <c r="N69" s="205">
        <f t="shared" si="100"/>
        <v>807.33808994213837</v>
      </c>
      <c r="O69" s="205">
        <f t="shared" si="100"/>
        <v>807.33808994213837</v>
      </c>
      <c r="P69" s="205">
        <f t="shared" si="100"/>
        <v>807.33808994213837</v>
      </c>
      <c r="Q69" s="205">
        <f t="shared" si="100"/>
        <v>807.33808994213837</v>
      </c>
      <c r="R69" s="205">
        <f t="shared" si="100"/>
        <v>807.33808994213837</v>
      </c>
      <c r="S69" s="205">
        <f t="shared" si="100"/>
        <v>807.33808994213837</v>
      </c>
      <c r="T69" s="205">
        <f t="shared" si="100"/>
        <v>807.33808994213837</v>
      </c>
      <c r="U69" s="205">
        <f t="shared" si="100"/>
        <v>807.33808994213837</v>
      </c>
      <c r="V69" s="205">
        <f t="shared" si="100"/>
        <v>807.33808994213837</v>
      </c>
      <c r="W69" s="205">
        <f t="shared" si="100"/>
        <v>807.33808994213837</v>
      </c>
      <c r="X69" s="205">
        <f t="shared" si="100"/>
        <v>807.33808994213837</v>
      </c>
      <c r="Y69" s="205">
        <f t="shared" si="100"/>
        <v>807.33808994213837</v>
      </c>
      <c r="Z69" s="205">
        <f t="shared" si="100"/>
        <v>807.33808994213837</v>
      </c>
      <c r="AA69" s="205">
        <f t="shared" si="100"/>
        <v>807.33808994213837</v>
      </c>
      <c r="AB69" s="205">
        <f t="shared" si="100"/>
        <v>807.33808994213837</v>
      </c>
      <c r="AC69" s="205">
        <f t="shared" si="100"/>
        <v>807.33808994213837</v>
      </c>
      <c r="AD69" s="205">
        <f t="shared" si="100"/>
        <v>807.33808994213837</v>
      </c>
      <c r="AE69" s="205">
        <f t="shared" si="100"/>
        <v>807.33808994213837</v>
      </c>
      <c r="AF69" s="205">
        <f t="shared" si="100"/>
        <v>807.33808994213837</v>
      </c>
      <c r="AG69" s="205">
        <f t="shared" si="100"/>
        <v>807.33808994213837</v>
      </c>
      <c r="AH69" s="205">
        <f t="shared" si="100"/>
        <v>807.33808994213837</v>
      </c>
      <c r="AI69" s="205">
        <f t="shared" si="100"/>
        <v>807.33808994213837</v>
      </c>
      <c r="AJ69" s="205">
        <f t="shared" si="100"/>
        <v>807.33808994213837</v>
      </c>
      <c r="AK69" s="205">
        <f t="shared" si="100"/>
        <v>807.33808994213837</v>
      </c>
      <c r="AL69" s="205">
        <f t="shared" si="100"/>
        <v>807.33808994213837</v>
      </c>
      <c r="AM69" s="205">
        <f t="shared" si="100"/>
        <v>807.33808994213837</v>
      </c>
      <c r="AN69" s="205">
        <f t="shared" si="100"/>
        <v>807.33808994213837</v>
      </c>
      <c r="AO69" s="205">
        <f t="shared" si="100"/>
        <v>807.33808994213837</v>
      </c>
      <c r="AP69" s="205">
        <f t="shared" si="100"/>
        <v>807.33808994213837</v>
      </c>
      <c r="AQ69" s="205">
        <f t="shared" si="100"/>
        <v>807.33808994213837</v>
      </c>
      <c r="AR69" s="205">
        <f t="shared" si="100"/>
        <v>807.33808994213837</v>
      </c>
      <c r="AS69" s="205">
        <f t="shared" si="100"/>
        <v>807.33808994213837</v>
      </c>
      <c r="AT69" s="205">
        <f t="shared" si="100"/>
        <v>807.33808994213837</v>
      </c>
      <c r="AU69" s="205">
        <f t="shared" si="100"/>
        <v>807.33808994213837</v>
      </c>
      <c r="AV69" s="205">
        <f t="shared" si="100"/>
        <v>807.33808994213837</v>
      </c>
      <c r="AW69" s="205">
        <f t="shared" si="100"/>
        <v>807.33808994213837</v>
      </c>
      <c r="AX69" s="205">
        <f t="shared" si="100"/>
        <v>807.33808994213837</v>
      </c>
      <c r="AY69" s="205">
        <f t="shared" si="100"/>
        <v>807.33808994213837</v>
      </c>
      <c r="AZ69" s="205">
        <f t="shared" si="100"/>
        <v>807.33808994213837</v>
      </c>
      <c r="BA69" s="205">
        <f t="shared" si="100"/>
        <v>807.33808994213837</v>
      </c>
      <c r="BB69" s="205">
        <f t="shared" si="100"/>
        <v>807.33808994213837</v>
      </c>
      <c r="BC69" s="205">
        <f t="shared" si="100"/>
        <v>807.33808994213837</v>
      </c>
      <c r="BD69" s="205">
        <f t="shared" si="100"/>
        <v>807.33808994213837</v>
      </c>
      <c r="BE69" s="205">
        <f t="shared" si="100"/>
        <v>807.33808994213837</v>
      </c>
      <c r="BF69" s="205">
        <f t="shared" si="100"/>
        <v>807.33808994213837</v>
      </c>
      <c r="BG69" s="205">
        <f t="shared" si="100"/>
        <v>807.33808994213837</v>
      </c>
      <c r="BH69" s="205">
        <f t="shared" si="100"/>
        <v>807.33808994213837</v>
      </c>
      <c r="BI69" s="205">
        <f t="shared" si="100"/>
        <v>807.33808994213837</v>
      </c>
      <c r="BJ69" s="205">
        <f t="shared" si="100"/>
        <v>807.33808994213837</v>
      </c>
      <c r="BK69" s="205">
        <f t="shared" si="100"/>
        <v>807.33808994213837</v>
      </c>
      <c r="BL69" s="205">
        <f t="shared" si="100"/>
        <v>807.33808994213837</v>
      </c>
      <c r="BM69" s="205">
        <f t="shared" si="100"/>
        <v>807.33808994213837</v>
      </c>
      <c r="BN69" s="205">
        <f t="shared" si="100"/>
        <v>807.33808994213837</v>
      </c>
      <c r="BO69" s="205">
        <f t="shared" si="100"/>
        <v>807.33808994213837</v>
      </c>
      <c r="BP69" s="205">
        <f t="shared" si="100"/>
        <v>807.33808994213837</v>
      </c>
      <c r="BQ69" s="205">
        <f t="shared" si="100"/>
        <v>807.33808994213837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807.33808994213837</v>
      </c>
      <c r="BS69" s="205">
        <f t="shared" si="101"/>
        <v>807.33808994213837</v>
      </c>
      <c r="BT69" s="205">
        <f t="shared" si="101"/>
        <v>807.33808994213837</v>
      </c>
      <c r="BU69" s="205">
        <f t="shared" si="101"/>
        <v>807.33808994213837</v>
      </c>
      <c r="BV69" s="205">
        <f t="shared" si="101"/>
        <v>807.33808994213837</v>
      </c>
      <c r="BW69" s="205">
        <f t="shared" si="101"/>
        <v>807.33808994213837</v>
      </c>
      <c r="BX69" s="205">
        <f t="shared" si="101"/>
        <v>807.33808994213837</v>
      </c>
      <c r="BY69" s="205">
        <f t="shared" si="101"/>
        <v>807.33808994213837</v>
      </c>
      <c r="BZ69" s="205">
        <f t="shared" si="101"/>
        <v>807.33808994213837</v>
      </c>
      <c r="CA69" s="205">
        <f t="shared" si="101"/>
        <v>807.33808994213837</v>
      </c>
      <c r="CB69" s="205">
        <f t="shared" si="101"/>
        <v>807.33808994213837</v>
      </c>
      <c r="CC69" s="205">
        <f t="shared" si="101"/>
        <v>807.33808994213837</v>
      </c>
      <c r="CD69" s="205">
        <f t="shared" si="101"/>
        <v>807.33808994213837</v>
      </c>
      <c r="CE69" s="205">
        <f t="shared" si="101"/>
        <v>807.33808994213837</v>
      </c>
      <c r="CF69" s="205">
        <f t="shared" si="101"/>
        <v>807.33808994213837</v>
      </c>
      <c r="CG69" s="205">
        <f t="shared" si="101"/>
        <v>807.33808994213837</v>
      </c>
      <c r="CH69" s="205">
        <f t="shared" si="101"/>
        <v>807.33808994213837</v>
      </c>
      <c r="CI69" s="205">
        <f t="shared" si="101"/>
        <v>807.33808994213837</v>
      </c>
      <c r="CJ69" s="205">
        <f t="shared" si="101"/>
        <v>807.33808994213837</v>
      </c>
      <c r="CK69" s="205">
        <f t="shared" si="101"/>
        <v>807.33808994213837</v>
      </c>
      <c r="CL69" s="205">
        <f t="shared" si="101"/>
        <v>807.33808994213837</v>
      </c>
      <c r="CM69" s="205">
        <f t="shared" si="101"/>
        <v>807.33808994213837</v>
      </c>
      <c r="CN69" s="205">
        <f t="shared" si="101"/>
        <v>807.33808994213837</v>
      </c>
      <c r="CO69" s="205">
        <f t="shared" si="101"/>
        <v>807.33808994213837</v>
      </c>
      <c r="CP69" s="205">
        <f t="shared" si="101"/>
        <v>802.85287833134873</v>
      </c>
      <c r="CQ69" s="205">
        <f t="shared" si="101"/>
        <v>793.88245510976935</v>
      </c>
      <c r="CR69" s="205">
        <f t="shared" si="101"/>
        <v>784.91203188819009</v>
      </c>
      <c r="CS69" s="205">
        <f t="shared" si="101"/>
        <v>775.94160866661082</v>
      </c>
      <c r="CT69" s="205">
        <f t="shared" si="101"/>
        <v>766.97118544503144</v>
      </c>
      <c r="CU69" s="205">
        <f t="shared" si="101"/>
        <v>758.00076222345217</v>
      </c>
      <c r="CV69" s="205">
        <f t="shared" si="101"/>
        <v>749.03033900187279</v>
      </c>
      <c r="CW69" s="205">
        <f t="shared" si="101"/>
        <v>740.05991578029352</v>
      </c>
      <c r="CX69" s="205">
        <f t="shared" si="101"/>
        <v>731.08949255871426</v>
      </c>
      <c r="CY69" s="205">
        <f t="shared" si="101"/>
        <v>722.11906933713487</v>
      </c>
      <c r="CZ69" s="205">
        <f t="shared" si="101"/>
        <v>724.99885772634525</v>
      </c>
      <c r="DA69" s="205">
        <f t="shared" si="101"/>
        <v>739.72885772634527</v>
      </c>
    </row>
    <row r="70" spans="1:105" s="205" customFormat="1">
      <c r="A70" s="205" t="str">
        <f>Income!A85</f>
        <v>Cash transfer - official</v>
      </c>
      <c r="F70" s="205">
        <f t="shared" si="100"/>
        <v>22020</v>
      </c>
      <c r="G70" s="205">
        <f t="shared" si="100"/>
        <v>22020</v>
      </c>
      <c r="H70" s="205">
        <f t="shared" si="100"/>
        <v>22020</v>
      </c>
      <c r="I70" s="205">
        <f t="shared" si="100"/>
        <v>22020</v>
      </c>
      <c r="J70" s="205">
        <f t="shared" si="100"/>
        <v>22020</v>
      </c>
      <c r="K70" s="205">
        <f t="shared" si="100"/>
        <v>22020</v>
      </c>
      <c r="L70" s="205">
        <f t="shared" si="100"/>
        <v>22020</v>
      </c>
      <c r="M70" s="205">
        <f t="shared" si="100"/>
        <v>22020</v>
      </c>
      <c r="N70" s="205">
        <f t="shared" si="100"/>
        <v>22020</v>
      </c>
      <c r="O70" s="205">
        <f t="shared" si="100"/>
        <v>22020</v>
      </c>
      <c r="P70" s="205">
        <f t="shared" si="100"/>
        <v>22020</v>
      </c>
      <c r="Q70" s="205">
        <f t="shared" si="100"/>
        <v>22020</v>
      </c>
      <c r="R70" s="205">
        <f t="shared" si="100"/>
        <v>22020</v>
      </c>
      <c r="S70" s="205">
        <f t="shared" si="100"/>
        <v>22020</v>
      </c>
      <c r="T70" s="205">
        <f t="shared" si="100"/>
        <v>22020</v>
      </c>
      <c r="U70" s="205">
        <f t="shared" si="100"/>
        <v>22020</v>
      </c>
      <c r="V70" s="205">
        <f t="shared" si="100"/>
        <v>22020</v>
      </c>
      <c r="W70" s="205">
        <f t="shared" si="100"/>
        <v>22020</v>
      </c>
      <c r="X70" s="205">
        <f t="shared" si="100"/>
        <v>22020</v>
      </c>
      <c r="Y70" s="205">
        <f t="shared" si="100"/>
        <v>22020</v>
      </c>
      <c r="Z70" s="205">
        <f t="shared" si="100"/>
        <v>22020</v>
      </c>
      <c r="AA70" s="205">
        <f t="shared" si="100"/>
        <v>22020</v>
      </c>
      <c r="AB70" s="205">
        <f t="shared" si="100"/>
        <v>22020</v>
      </c>
      <c r="AC70" s="205">
        <f t="shared" si="100"/>
        <v>22020</v>
      </c>
      <c r="AD70" s="205">
        <f t="shared" si="100"/>
        <v>22020</v>
      </c>
      <c r="AE70" s="205">
        <f t="shared" si="100"/>
        <v>22020</v>
      </c>
      <c r="AF70" s="205">
        <f t="shared" si="100"/>
        <v>22020</v>
      </c>
      <c r="AG70" s="205">
        <f t="shared" si="100"/>
        <v>22020</v>
      </c>
      <c r="AH70" s="205">
        <f t="shared" si="100"/>
        <v>22020</v>
      </c>
      <c r="AI70" s="205">
        <f t="shared" si="100"/>
        <v>22020</v>
      </c>
      <c r="AJ70" s="205">
        <f t="shared" si="100"/>
        <v>22020</v>
      </c>
      <c r="AK70" s="205">
        <f t="shared" si="100"/>
        <v>22020</v>
      </c>
      <c r="AL70" s="205">
        <f t="shared" si="100"/>
        <v>22020</v>
      </c>
      <c r="AM70" s="205">
        <f t="shared" si="100"/>
        <v>22020</v>
      </c>
      <c r="AN70" s="205">
        <f t="shared" si="100"/>
        <v>22020</v>
      </c>
      <c r="AO70" s="205">
        <f t="shared" si="100"/>
        <v>22020</v>
      </c>
      <c r="AP70" s="205">
        <f t="shared" si="100"/>
        <v>22020</v>
      </c>
      <c r="AQ70" s="205">
        <f t="shared" si="100"/>
        <v>22020</v>
      </c>
      <c r="AR70" s="205">
        <f t="shared" si="100"/>
        <v>22020</v>
      </c>
      <c r="AS70" s="205">
        <f t="shared" si="100"/>
        <v>22020</v>
      </c>
      <c r="AT70" s="205">
        <f t="shared" si="100"/>
        <v>22020</v>
      </c>
      <c r="AU70" s="205">
        <f t="shared" si="100"/>
        <v>22020</v>
      </c>
      <c r="AV70" s="205">
        <f t="shared" si="100"/>
        <v>22020</v>
      </c>
      <c r="AW70" s="205">
        <f t="shared" si="100"/>
        <v>22020</v>
      </c>
      <c r="AX70" s="205">
        <f t="shared" si="100"/>
        <v>22020</v>
      </c>
      <c r="AY70" s="205">
        <f t="shared" si="100"/>
        <v>22020</v>
      </c>
      <c r="AZ70" s="205">
        <f t="shared" si="100"/>
        <v>22020</v>
      </c>
      <c r="BA70" s="205">
        <f t="shared" si="100"/>
        <v>22020</v>
      </c>
      <c r="BB70" s="205">
        <f t="shared" si="100"/>
        <v>22020</v>
      </c>
      <c r="BC70" s="205">
        <f t="shared" si="100"/>
        <v>22020</v>
      </c>
      <c r="BD70" s="205">
        <f t="shared" si="100"/>
        <v>22020</v>
      </c>
      <c r="BE70" s="205">
        <f t="shared" si="100"/>
        <v>22020</v>
      </c>
      <c r="BF70" s="205">
        <f t="shared" si="100"/>
        <v>22020</v>
      </c>
      <c r="BG70" s="205">
        <f t="shared" si="100"/>
        <v>22020</v>
      </c>
      <c r="BH70" s="205">
        <f t="shared" si="100"/>
        <v>22020</v>
      </c>
      <c r="BI70" s="205">
        <f t="shared" si="100"/>
        <v>22020</v>
      </c>
      <c r="BJ70" s="205">
        <f t="shared" si="100"/>
        <v>22020</v>
      </c>
      <c r="BK70" s="205">
        <f t="shared" si="100"/>
        <v>22020</v>
      </c>
      <c r="BL70" s="205">
        <f t="shared" si="100"/>
        <v>22020</v>
      </c>
      <c r="BM70" s="205">
        <f t="shared" si="100"/>
        <v>22020</v>
      </c>
      <c r="BN70" s="205">
        <f t="shared" si="100"/>
        <v>22020</v>
      </c>
      <c r="BO70" s="205">
        <f t="shared" si="100"/>
        <v>22020</v>
      </c>
      <c r="BP70" s="205">
        <f t="shared" si="100"/>
        <v>22020</v>
      </c>
      <c r="BQ70" s="205">
        <f t="shared" si="100"/>
        <v>22020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22020</v>
      </c>
      <c r="BS70" s="205">
        <f t="shared" si="102"/>
        <v>22020</v>
      </c>
      <c r="BT70" s="205">
        <f t="shared" si="102"/>
        <v>22020</v>
      </c>
      <c r="BU70" s="205">
        <f t="shared" si="102"/>
        <v>22020</v>
      </c>
      <c r="BV70" s="205">
        <f t="shared" si="102"/>
        <v>22020</v>
      </c>
      <c r="BW70" s="205">
        <f t="shared" si="102"/>
        <v>22020</v>
      </c>
      <c r="BX70" s="205">
        <f t="shared" si="102"/>
        <v>22020</v>
      </c>
      <c r="BY70" s="205">
        <f t="shared" si="102"/>
        <v>22020</v>
      </c>
      <c r="BZ70" s="205">
        <f t="shared" si="102"/>
        <v>22020</v>
      </c>
      <c r="CA70" s="205">
        <f t="shared" si="102"/>
        <v>22020</v>
      </c>
      <c r="CB70" s="205">
        <f t="shared" si="102"/>
        <v>22020</v>
      </c>
      <c r="CC70" s="205">
        <f t="shared" si="102"/>
        <v>22020</v>
      </c>
      <c r="CD70" s="205">
        <f t="shared" si="102"/>
        <v>22020</v>
      </c>
      <c r="CE70" s="205">
        <f t="shared" si="102"/>
        <v>22020</v>
      </c>
      <c r="CF70" s="205">
        <f t="shared" si="102"/>
        <v>22020</v>
      </c>
      <c r="CG70" s="205">
        <f t="shared" si="102"/>
        <v>22020</v>
      </c>
      <c r="CH70" s="205">
        <f t="shared" si="102"/>
        <v>22020</v>
      </c>
      <c r="CI70" s="205">
        <f t="shared" si="102"/>
        <v>22020</v>
      </c>
      <c r="CJ70" s="205">
        <f t="shared" si="102"/>
        <v>22020</v>
      </c>
      <c r="CK70" s="205">
        <f t="shared" si="102"/>
        <v>22020</v>
      </c>
      <c r="CL70" s="205">
        <f t="shared" si="102"/>
        <v>22020</v>
      </c>
      <c r="CM70" s="205">
        <f t="shared" si="102"/>
        <v>22020</v>
      </c>
      <c r="CN70" s="205">
        <f t="shared" si="102"/>
        <v>22020</v>
      </c>
      <c r="CO70" s="205">
        <f t="shared" si="102"/>
        <v>22020</v>
      </c>
      <c r="CP70" s="205">
        <f t="shared" si="102"/>
        <v>21192.866666666665</v>
      </c>
      <c r="CQ70" s="205">
        <f t="shared" si="102"/>
        <v>19538.599999999999</v>
      </c>
      <c r="CR70" s="205">
        <f t="shared" si="102"/>
        <v>17884.333333333332</v>
      </c>
      <c r="CS70" s="205">
        <f t="shared" si="102"/>
        <v>16230.066666666666</v>
      </c>
      <c r="CT70" s="205">
        <f t="shared" si="102"/>
        <v>14575.8</v>
      </c>
      <c r="CU70" s="205">
        <f t="shared" si="102"/>
        <v>12921.533333333333</v>
      </c>
      <c r="CV70" s="205">
        <f t="shared" si="102"/>
        <v>11267.266666666665</v>
      </c>
      <c r="CW70" s="205">
        <f t="shared" si="102"/>
        <v>9612.9999999999982</v>
      </c>
      <c r="CX70" s="205">
        <f t="shared" si="102"/>
        <v>7958.7333333333318</v>
      </c>
      <c r="CY70" s="205">
        <f t="shared" si="102"/>
        <v>6304.4666666666653</v>
      </c>
      <c r="CZ70" s="205">
        <f t="shared" si="102"/>
        <v>4913.4183333333331</v>
      </c>
      <c r="DA70" s="205">
        <f t="shared" si="102"/>
        <v>3785.5883333333331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148.16499999999999</v>
      </c>
      <c r="DA71" s="205">
        <f t="shared" si="104"/>
        <v>444.495</v>
      </c>
    </row>
    <row r="72" spans="1:105" s="205" customFormat="1">
      <c r="A72" s="205" t="str">
        <f>Income!A88</f>
        <v>TOTAL</v>
      </c>
      <c r="F72" s="205">
        <f>SUM(F59:F71)</f>
        <v>25120.269275404262</v>
      </c>
      <c r="G72" s="205">
        <f t="shared" ref="G72:BR72" si="105">SUM(G59:G71)</f>
        <v>25120.269275404262</v>
      </c>
      <c r="H72" s="205">
        <f t="shared" si="105"/>
        <v>25120.269275404262</v>
      </c>
      <c r="I72" s="205">
        <f t="shared" si="105"/>
        <v>25120.269275404262</v>
      </c>
      <c r="J72" s="205">
        <f t="shared" si="105"/>
        <v>25120.269275404262</v>
      </c>
      <c r="K72" s="205">
        <f t="shared" si="105"/>
        <v>25120.269275404262</v>
      </c>
      <c r="L72" s="205">
        <f t="shared" si="105"/>
        <v>25120.269275404262</v>
      </c>
      <c r="M72" s="205">
        <f t="shared" si="105"/>
        <v>25120.269275404262</v>
      </c>
      <c r="N72" s="205">
        <f t="shared" si="105"/>
        <v>25120.269275404262</v>
      </c>
      <c r="O72" s="205">
        <f t="shared" si="105"/>
        <v>25120.269275404262</v>
      </c>
      <c r="P72" s="205">
        <f t="shared" si="105"/>
        <v>25120.269275404262</v>
      </c>
      <c r="Q72" s="205">
        <f t="shared" si="105"/>
        <v>25120.269275404262</v>
      </c>
      <c r="R72" s="205">
        <f t="shared" si="105"/>
        <v>25120.269275404262</v>
      </c>
      <c r="S72" s="205">
        <f t="shared" si="105"/>
        <v>25120.269275404262</v>
      </c>
      <c r="T72" s="205">
        <f t="shared" si="105"/>
        <v>25120.269275404262</v>
      </c>
      <c r="U72" s="205">
        <f t="shared" si="105"/>
        <v>25120.269275404262</v>
      </c>
      <c r="V72" s="205">
        <f t="shared" si="105"/>
        <v>25120.269275404262</v>
      </c>
      <c r="W72" s="205">
        <f t="shared" si="105"/>
        <v>25120.269275404262</v>
      </c>
      <c r="X72" s="205">
        <f t="shared" si="105"/>
        <v>25120.269275404262</v>
      </c>
      <c r="Y72" s="205">
        <f t="shared" si="105"/>
        <v>25120.269275404262</v>
      </c>
      <c r="Z72" s="205">
        <f t="shared" si="105"/>
        <v>25120.269275404262</v>
      </c>
      <c r="AA72" s="205">
        <f t="shared" si="105"/>
        <v>25120.269275404262</v>
      </c>
      <c r="AB72" s="205">
        <f t="shared" si="105"/>
        <v>25120.269275404262</v>
      </c>
      <c r="AC72" s="205">
        <f t="shared" si="105"/>
        <v>25120.269275404262</v>
      </c>
      <c r="AD72" s="205">
        <f t="shared" si="105"/>
        <v>25120.269275404262</v>
      </c>
      <c r="AE72" s="205">
        <f t="shared" si="105"/>
        <v>25120.269275404262</v>
      </c>
      <c r="AF72" s="205">
        <f t="shared" si="105"/>
        <v>25202.042999901194</v>
      </c>
      <c r="AG72" s="205">
        <f t="shared" si="105"/>
        <v>25283.816724398126</v>
      </c>
      <c r="AH72" s="205">
        <f t="shared" si="105"/>
        <v>25365.590448895058</v>
      </c>
      <c r="AI72" s="205">
        <f t="shared" si="105"/>
        <v>25447.364173391994</v>
      </c>
      <c r="AJ72" s="205">
        <f t="shared" si="105"/>
        <v>25529.137897888926</v>
      </c>
      <c r="AK72" s="205">
        <f t="shared" si="105"/>
        <v>25610.911622385858</v>
      </c>
      <c r="AL72" s="205">
        <f t="shared" si="105"/>
        <v>25692.68534688279</v>
      </c>
      <c r="AM72" s="205">
        <f t="shared" si="105"/>
        <v>25774.459071379722</v>
      </c>
      <c r="AN72" s="205">
        <f t="shared" si="105"/>
        <v>25856.232795876655</v>
      </c>
      <c r="AO72" s="205">
        <f t="shared" si="105"/>
        <v>25938.006520373587</v>
      </c>
      <c r="AP72" s="205">
        <f t="shared" si="105"/>
        <v>26019.780244870519</v>
      </c>
      <c r="AQ72" s="205">
        <f t="shared" si="105"/>
        <v>26101.553969367451</v>
      </c>
      <c r="AR72" s="205">
        <f t="shared" si="105"/>
        <v>26183.327693864383</v>
      </c>
      <c r="AS72" s="205">
        <f t="shared" si="105"/>
        <v>26265.101418361315</v>
      </c>
      <c r="AT72" s="205">
        <f t="shared" si="105"/>
        <v>26346.875142858247</v>
      </c>
      <c r="AU72" s="205">
        <f t="shared" si="105"/>
        <v>26428.648867355179</v>
      </c>
      <c r="AV72" s="205">
        <f t="shared" si="105"/>
        <v>26510.422591852115</v>
      </c>
      <c r="AW72" s="205">
        <f t="shared" si="105"/>
        <v>26592.196316349047</v>
      </c>
      <c r="AX72" s="205">
        <f t="shared" si="105"/>
        <v>26673.970040845979</v>
      </c>
      <c r="AY72" s="205">
        <f t="shared" si="105"/>
        <v>26755.743765342912</v>
      </c>
      <c r="AZ72" s="205">
        <f t="shared" si="105"/>
        <v>26837.517489839844</v>
      </c>
      <c r="BA72" s="205">
        <f t="shared" si="105"/>
        <v>26919.291214336776</v>
      </c>
      <c r="BB72" s="205">
        <f t="shared" si="105"/>
        <v>27001.064938833708</v>
      </c>
      <c r="BC72" s="205">
        <f t="shared" si="105"/>
        <v>27082.83866333064</v>
      </c>
      <c r="BD72" s="205">
        <f t="shared" si="105"/>
        <v>27164.612387827576</v>
      </c>
      <c r="BE72" s="205">
        <f t="shared" si="105"/>
        <v>27246.386112324508</v>
      </c>
      <c r="BF72" s="205">
        <f t="shared" si="105"/>
        <v>27328.15983682144</v>
      </c>
      <c r="BG72" s="205">
        <f t="shared" si="105"/>
        <v>27409.933561318372</v>
      </c>
      <c r="BH72" s="205">
        <f t="shared" si="105"/>
        <v>27491.707285815304</v>
      </c>
      <c r="BI72" s="205">
        <f t="shared" si="105"/>
        <v>27573.481010312236</v>
      </c>
      <c r="BJ72" s="205">
        <f t="shared" si="105"/>
        <v>27655.254734809168</v>
      </c>
      <c r="BK72" s="205">
        <f t="shared" si="105"/>
        <v>27737.028459306101</v>
      </c>
      <c r="BL72" s="205">
        <f t="shared" si="105"/>
        <v>27818.802183803033</v>
      </c>
      <c r="BM72" s="205">
        <f t="shared" si="105"/>
        <v>27900.575908299965</v>
      </c>
      <c r="BN72" s="205">
        <f t="shared" si="105"/>
        <v>27982.349632796897</v>
      </c>
      <c r="BO72" s="205">
        <f t="shared" si="105"/>
        <v>28064.123357293829</v>
      </c>
      <c r="BP72" s="205">
        <f t="shared" si="105"/>
        <v>28145.897081790765</v>
      </c>
      <c r="BQ72" s="205">
        <f t="shared" si="105"/>
        <v>28227.670806287697</v>
      </c>
      <c r="BR72" s="205">
        <f t="shared" si="105"/>
        <v>28309.444530784629</v>
      </c>
      <c r="BS72" s="205">
        <f t="shared" ref="BS72:DA72" si="106">SUM(BS59:BS71)</f>
        <v>28391.218255281561</v>
      </c>
      <c r="BT72" s="205">
        <f t="shared" si="106"/>
        <v>28773.528710984283</v>
      </c>
      <c r="BU72" s="205">
        <f t="shared" si="106"/>
        <v>29155.839166687005</v>
      </c>
      <c r="BV72" s="205">
        <f t="shared" si="106"/>
        <v>29538.149622389727</v>
      </c>
      <c r="BW72" s="205">
        <f t="shared" si="106"/>
        <v>29920.460078092448</v>
      </c>
      <c r="BX72" s="205">
        <f t="shared" si="106"/>
        <v>30302.77053379517</v>
      </c>
      <c r="BY72" s="205">
        <f t="shared" si="106"/>
        <v>30685.080989497896</v>
      </c>
      <c r="BZ72" s="205">
        <f t="shared" si="106"/>
        <v>31067.391445200617</v>
      </c>
      <c r="CA72" s="205">
        <f t="shared" si="106"/>
        <v>31449.701900903339</v>
      </c>
      <c r="CB72" s="205">
        <f t="shared" si="106"/>
        <v>31832.012356606061</v>
      </c>
      <c r="CC72" s="205">
        <f t="shared" si="106"/>
        <v>32214.322812308783</v>
      </c>
      <c r="CD72" s="205">
        <f t="shared" si="106"/>
        <v>32596.633268011508</v>
      </c>
      <c r="CE72" s="205">
        <f t="shared" si="106"/>
        <v>32978.943723714227</v>
      </c>
      <c r="CF72" s="205">
        <f t="shared" si="106"/>
        <v>33361.254179416952</v>
      </c>
      <c r="CG72" s="205">
        <f t="shared" si="106"/>
        <v>33743.56463511967</v>
      </c>
      <c r="CH72" s="205">
        <f t="shared" si="106"/>
        <v>34125.875090822396</v>
      </c>
      <c r="CI72" s="205">
        <f t="shared" si="106"/>
        <v>34508.185546525114</v>
      </c>
      <c r="CJ72" s="205">
        <f t="shared" si="106"/>
        <v>34890.496002227839</v>
      </c>
      <c r="CK72" s="205">
        <f t="shared" si="106"/>
        <v>35272.806457930565</v>
      </c>
      <c r="CL72" s="205">
        <f t="shared" si="106"/>
        <v>35655.116913633283</v>
      </c>
      <c r="CM72" s="205">
        <f t="shared" si="106"/>
        <v>36037.427369336008</v>
      </c>
      <c r="CN72" s="205">
        <f t="shared" si="106"/>
        <v>36419.737825038726</v>
      </c>
      <c r="CO72" s="205">
        <f t="shared" si="106"/>
        <v>36802.048280741452</v>
      </c>
      <c r="CP72" s="205">
        <f t="shared" si="106"/>
        <v>37969.302506485386</v>
      </c>
      <c r="CQ72" s="205">
        <f t="shared" si="106"/>
        <v>39921.50050227053</v>
      </c>
      <c r="CR72" s="205">
        <f t="shared" si="106"/>
        <v>41873.698498055674</v>
      </c>
      <c r="CS72" s="205">
        <f t="shared" si="106"/>
        <v>43825.896493840817</v>
      </c>
      <c r="CT72" s="205">
        <f t="shared" si="106"/>
        <v>45778.094489625975</v>
      </c>
      <c r="CU72" s="205">
        <f t="shared" si="106"/>
        <v>47730.292485411119</v>
      </c>
      <c r="CV72" s="205">
        <f t="shared" si="106"/>
        <v>49682.490481196262</v>
      </c>
      <c r="CW72" s="205">
        <f t="shared" si="106"/>
        <v>51634.688476981406</v>
      </c>
      <c r="CX72" s="205">
        <f t="shared" si="106"/>
        <v>53586.886472766557</v>
      </c>
      <c r="CY72" s="205">
        <f t="shared" si="106"/>
        <v>55539.0844685517</v>
      </c>
      <c r="CZ72" s="205">
        <f t="shared" si="106"/>
        <v>61405.083966444276</v>
      </c>
      <c r="DA72" s="205">
        <f t="shared" si="106"/>
        <v>71184.884966444253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50</v>
      </c>
      <c r="D107" s="215">
        <f>C23</f>
        <v>80</v>
      </c>
      <c r="E107" s="215">
        <f>D23</f>
        <v>95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41.295117942954171</v>
      </c>
      <c r="E108" s="213">
        <f>CR42</f>
        <v>3.7336432318520565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123.77777777777777</v>
      </c>
      <c r="E109" s="213">
        <f t="shared" ref="E109:E120" si="109">CR43</f>
        <v>151.14444444444445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7.5226428549184057</v>
      </c>
      <c r="E110" s="213">
        <f t="shared" si="109"/>
        <v>64.718341013057355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23032.307845519994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0.57964845357913686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133.33333333333334</v>
      </c>
      <c r="E112" s="213">
        <f t="shared" si="109"/>
        <v>632.22222222222229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7.9386569840387606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-38.685082872928177</v>
      </c>
      <c r="E114" s="213">
        <f t="shared" si="109"/>
        <v>-75.2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0</v>
      </c>
      <c r="E115" s="213">
        <f t="shared" si="109"/>
        <v>3089.7777777777778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19.066666666666666</v>
      </c>
      <c r="E116" s="213">
        <f t="shared" si="109"/>
        <v>-42.9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96</v>
      </c>
      <c r="E117" s="213">
        <f t="shared" si="109"/>
        <v>-216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0</v>
      </c>
      <c r="E118" s="213">
        <f t="shared" si="109"/>
        <v>-8.9704232215793134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0</v>
      </c>
      <c r="E119" s="213">
        <f t="shared" si="109"/>
        <v>-1654.2666666666669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2016-04-27T20:53:14Z</dcterms:modified>
  <cp:category/>
</cp:coreProperties>
</file>