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8800" windowHeight="167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G37" i="7"/>
  <c r="G37" i="8"/>
  <c r="H91" i="8"/>
  <c r="B83" i="8"/>
  <c r="B91" i="8"/>
  <c r="C91" i="8"/>
  <c r="D91" i="8"/>
  <c r="I91" i="8"/>
  <c r="G38" i="8"/>
  <c r="H92" i="8"/>
  <c r="B92" i="8"/>
  <c r="C92" i="8"/>
  <c r="D92" i="8"/>
  <c r="I92" i="8"/>
  <c r="G39" i="8"/>
  <c r="H93" i="8"/>
  <c r="B93" i="8"/>
  <c r="C93" i="8"/>
  <c r="D93" i="8"/>
  <c r="I93" i="8"/>
  <c r="G40" i="8"/>
  <c r="H94" i="8"/>
  <c r="B94" i="8"/>
  <c r="C94" i="8"/>
  <c r="D94" i="8"/>
  <c r="I94" i="8"/>
  <c r="G41" i="8"/>
  <c r="H95" i="8"/>
  <c r="B95" i="8"/>
  <c r="C95" i="8"/>
  <c r="D95" i="8"/>
  <c r="I95" i="8"/>
  <c r="G42" i="8"/>
  <c r="H96" i="8"/>
  <c r="B96" i="8"/>
  <c r="C96" i="8"/>
  <c r="D96" i="8"/>
  <c r="I96" i="8"/>
  <c r="G43" i="8"/>
  <c r="H97" i="8"/>
  <c r="B97" i="8"/>
  <c r="C97" i="8"/>
  <c r="D97" i="8"/>
  <c r="I97" i="8"/>
  <c r="G44" i="8"/>
  <c r="H98" i="8"/>
  <c r="B98" i="8"/>
  <c r="C98" i="8"/>
  <c r="D98" i="8"/>
  <c r="I98" i="8"/>
  <c r="G45" i="8"/>
  <c r="H99" i="8"/>
  <c r="B99" i="8"/>
  <c r="C99" i="8"/>
  <c r="D99" i="8"/>
  <c r="I99" i="8"/>
  <c r="G46" i="8"/>
  <c r="H100" i="8"/>
  <c r="B100" i="8"/>
  <c r="C100" i="8"/>
  <c r="D100" i="8"/>
  <c r="I100" i="8"/>
  <c r="G47" i="8"/>
  <c r="H101" i="8"/>
  <c r="B101" i="8"/>
  <c r="C101" i="8"/>
  <c r="D101" i="8"/>
  <c r="I101" i="8"/>
  <c r="G48" i="8"/>
  <c r="H102" i="8"/>
  <c r="B102" i="8"/>
  <c r="C102" i="8"/>
  <c r="D102" i="8"/>
  <c r="I102" i="8"/>
  <c r="G49" i="8"/>
  <c r="H103" i="8"/>
  <c r="B103" i="8"/>
  <c r="C103" i="8"/>
  <c r="D103" i="8"/>
  <c r="I103" i="8"/>
  <c r="G50" i="8"/>
  <c r="H104" i="8"/>
  <c r="B104" i="8"/>
  <c r="C104" i="8"/>
  <c r="D104" i="8"/>
  <c r="I104" i="8"/>
  <c r="G51" i="8"/>
  <c r="H105" i="8"/>
  <c r="B105" i="8"/>
  <c r="C105" i="8"/>
  <c r="D105" i="8"/>
  <c r="I105" i="8"/>
  <c r="G52" i="8"/>
  <c r="H106" i="8"/>
  <c r="B106" i="8"/>
  <c r="C106" i="8"/>
  <c r="D106" i="8"/>
  <c r="I106" i="8"/>
  <c r="G53" i="8"/>
  <c r="H107" i="8"/>
  <c r="B107" i="8"/>
  <c r="C107" i="8"/>
  <c r="D107" i="8"/>
  <c r="I107" i="8"/>
  <c r="G54" i="8"/>
  <c r="H108" i="8"/>
  <c r="B108" i="8"/>
  <c r="C108" i="8"/>
  <c r="D108" i="8"/>
  <c r="I108" i="8"/>
  <c r="G55" i="8"/>
  <c r="H109" i="8"/>
  <c r="B109" i="8"/>
  <c r="C109" i="8"/>
  <c r="D109" i="8"/>
  <c r="I109" i="8"/>
  <c r="G56" i="8"/>
  <c r="H110" i="8"/>
  <c r="B110" i="8"/>
  <c r="C110" i="8"/>
  <c r="D110" i="8"/>
  <c r="I110" i="8"/>
  <c r="G57" i="8"/>
  <c r="H111" i="8"/>
  <c r="B111" i="8"/>
  <c r="C111" i="8"/>
  <c r="D111" i="8"/>
  <c r="I111" i="8"/>
  <c r="G58" i="8"/>
  <c r="H112" i="8"/>
  <c r="B112" i="8"/>
  <c r="C112" i="8"/>
  <c r="D112" i="8"/>
  <c r="I112" i="8"/>
  <c r="G59" i="8"/>
  <c r="H113" i="8"/>
  <c r="B113" i="8"/>
  <c r="C113" i="8"/>
  <c r="D113" i="8"/>
  <c r="I113" i="8"/>
  <c r="G60" i="8"/>
  <c r="H114" i="8"/>
  <c r="B114" i="8"/>
  <c r="C114" i="8"/>
  <c r="D114" i="8"/>
  <c r="I114" i="8"/>
  <c r="G61" i="8"/>
  <c r="H115" i="8"/>
  <c r="B115" i="8"/>
  <c r="C115" i="8"/>
  <c r="D115" i="8"/>
  <c r="I115" i="8"/>
  <c r="G62" i="8"/>
  <c r="H116" i="8"/>
  <c r="B116" i="8"/>
  <c r="C116" i="8"/>
  <c r="D116" i="8"/>
  <c r="I116" i="8"/>
  <c r="G63" i="8"/>
  <c r="H117" i="8"/>
  <c r="B117" i="8"/>
  <c r="C117" i="8"/>
  <c r="D117" i="8"/>
  <c r="I117" i="8"/>
  <c r="G64" i="8"/>
  <c r="H118" i="8"/>
  <c r="B118" i="8"/>
  <c r="C118" i="8"/>
  <c r="D118" i="8"/>
  <c r="I118" i="8"/>
  <c r="I119" i="8"/>
  <c r="H124" i="8"/>
  <c r="B124" i="8"/>
  <c r="I124" i="8"/>
  <c r="I30" i="8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I32" i="8"/>
  <c r="H125" i="8"/>
  <c r="H126" i="8"/>
  <c r="H127" i="8"/>
  <c r="H91" i="7"/>
  <c r="B83" i="7"/>
  <c r="B91" i="7"/>
  <c r="C91" i="7"/>
  <c r="D91" i="7"/>
  <c r="I91" i="7"/>
  <c r="G38" i="1"/>
  <c r="G38" i="7"/>
  <c r="H92" i="7"/>
  <c r="B92" i="7"/>
  <c r="C92" i="7"/>
  <c r="D92" i="7"/>
  <c r="I92" i="7"/>
  <c r="G39" i="1"/>
  <c r="G39" i="7"/>
  <c r="H93" i="7"/>
  <c r="B93" i="7"/>
  <c r="C93" i="7"/>
  <c r="D93" i="7"/>
  <c r="I93" i="7"/>
  <c r="G40" i="1"/>
  <c r="G40" i="7"/>
  <c r="H94" i="7"/>
  <c r="B94" i="7"/>
  <c r="C94" i="7"/>
  <c r="D94" i="7"/>
  <c r="I94" i="7"/>
  <c r="G41" i="1"/>
  <c r="G41" i="7"/>
  <c r="H95" i="7"/>
  <c r="B95" i="7"/>
  <c r="C95" i="7"/>
  <c r="D95" i="7"/>
  <c r="I95" i="7"/>
  <c r="G42" i="1"/>
  <c r="G42" i="7"/>
  <c r="H96" i="7"/>
  <c r="B96" i="7"/>
  <c r="C96" i="7"/>
  <c r="D96" i="7"/>
  <c r="I96" i="7"/>
  <c r="G43" i="1"/>
  <c r="G43" i="7"/>
  <c r="H97" i="7"/>
  <c r="B97" i="7"/>
  <c r="C97" i="7"/>
  <c r="D97" i="7"/>
  <c r="I97" i="7"/>
  <c r="G44" i="1"/>
  <c r="G44" i="7"/>
  <c r="H98" i="7"/>
  <c r="B98" i="7"/>
  <c r="C98" i="7"/>
  <c r="D98" i="7"/>
  <c r="I98" i="7"/>
  <c r="G45" i="1"/>
  <c r="G45" i="7"/>
  <c r="H99" i="7"/>
  <c r="B99" i="7"/>
  <c r="C99" i="7"/>
  <c r="D99" i="7"/>
  <c r="I99" i="7"/>
  <c r="G46" i="1"/>
  <c r="G46" i="7"/>
  <c r="H100" i="7"/>
  <c r="B100" i="7"/>
  <c r="C100" i="7"/>
  <c r="D100" i="7"/>
  <c r="I100" i="7"/>
  <c r="G47" i="1"/>
  <c r="G47" i="7"/>
  <c r="H101" i="7"/>
  <c r="B101" i="7"/>
  <c r="C101" i="7"/>
  <c r="D101" i="7"/>
  <c r="I101" i="7"/>
  <c r="G48" i="1"/>
  <c r="G48" i="7"/>
  <c r="H102" i="7"/>
  <c r="B102" i="7"/>
  <c r="C102" i="7"/>
  <c r="D102" i="7"/>
  <c r="I102" i="7"/>
  <c r="G49" i="1"/>
  <c r="G49" i="7"/>
  <c r="H103" i="7"/>
  <c r="B103" i="7"/>
  <c r="C103" i="7"/>
  <c r="D103" i="7"/>
  <c r="I103" i="7"/>
  <c r="G50" i="1"/>
  <c r="G50" i="7"/>
  <c r="H104" i="7"/>
  <c r="B104" i="7"/>
  <c r="C104" i="7"/>
  <c r="D104" i="7"/>
  <c r="I104" i="7"/>
  <c r="G51" i="1"/>
  <c r="G51" i="7"/>
  <c r="H105" i="7"/>
  <c r="B105" i="7"/>
  <c r="C105" i="7"/>
  <c r="D105" i="7"/>
  <c r="I105" i="7"/>
  <c r="G52" i="1"/>
  <c r="G52" i="7"/>
  <c r="H106" i="7"/>
  <c r="B106" i="7"/>
  <c r="C106" i="7"/>
  <c r="D106" i="7"/>
  <c r="I106" i="7"/>
  <c r="G53" i="1"/>
  <c r="G53" i="7"/>
  <c r="H107" i="7"/>
  <c r="B107" i="7"/>
  <c r="C107" i="7"/>
  <c r="D107" i="7"/>
  <c r="I107" i="7"/>
  <c r="G54" i="1"/>
  <c r="G54" i="7"/>
  <c r="H108" i="7"/>
  <c r="B108" i="7"/>
  <c r="C108" i="7"/>
  <c r="D108" i="7"/>
  <c r="I108" i="7"/>
  <c r="G55" i="1"/>
  <c r="G55" i="7"/>
  <c r="H109" i="7"/>
  <c r="B109" i="7"/>
  <c r="C109" i="7"/>
  <c r="D109" i="7"/>
  <c r="I109" i="7"/>
  <c r="G56" i="1"/>
  <c r="G56" i="7"/>
  <c r="H110" i="7"/>
  <c r="B110" i="7"/>
  <c r="C110" i="7"/>
  <c r="D110" i="7"/>
  <c r="I110" i="7"/>
  <c r="G57" i="1"/>
  <c r="G57" i="7"/>
  <c r="H111" i="7"/>
  <c r="B111" i="7"/>
  <c r="C111" i="7"/>
  <c r="D111" i="7"/>
  <c r="I111" i="7"/>
  <c r="G58" i="1"/>
  <c r="G58" i="7"/>
  <c r="H112" i="7"/>
  <c r="B112" i="7"/>
  <c r="C112" i="7"/>
  <c r="D112" i="7"/>
  <c r="I112" i="7"/>
  <c r="G59" i="1"/>
  <c r="G59" i="7"/>
  <c r="H113" i="7"/>
  <c r="B113" i="7"/>
  <c r="C113" i="7"/>
  <c r="D113" i="7"/>
  <c r="I113" i="7"/>
  <c r="G60" i="1"/>
  <c r="G60" i="7"/>
  <c r="H114" i="7"/>
  <c r="B114" i="7"/>
  <c r="C114" i="7"/>
  <c r="D114" i="7"/>
  <c r="I114" i="7"/>
  <c r="G61" i="1"/>
  <c r="G61" i="7"/>
  <c r="H115" i="7"/>
  <c r="B115" i="7"/>
  <c r="C115" i="7"/>
  <c r="D115" i="7"/>
  <c r="I115" i="7"/>
  <c r="G62" i="1"/>
  <c r="G62" i="7"/>
  <c r="H116" i="7"/>
  <c r="B116" i="7"/>
  <c r="C116" i="7"/>
  <c r="D116" i="7"/>
  <c r="I116" i="7"/>
  <c r="G63" i="1"/>
  <c r="G63" i="7"/>
  <c r="H117" i="7"/>
  <c r="B117" i="7"/>
  <c r="C117" i="7"/>
  <c r="D117" i="7"/>
  <c r="I117" i="7"/>
  <c r="G64" i="1"/>
  <c r="G64" i="7"/>
  <c r="H118" i="7"/>
  <c r="B118" i="7"/>
  <c r="C118" i="7"/>
  <c r="D118" i="7"/>
  <c r="I118" i="7"/>
  <c r="I119" i="7"/>
  <c r="H124" i="7"/>
  <c r="B124" i="7"/>
  <c r="I124" i="7"/>
  <c r="I30" i="7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I32" i="7"/>
  <c r="H125" i="7"/>
  <c r="H126" i="7"/>
  <c r="H127" i="7"/>
  <c r="G37" i="12"/>
  <c r="H91" i="12"/>
  <c r="B83" i="12"/>
  <c r="B91" i="12"/>
  <c r="C91" i="12"/>
  <c r="D91" i="12"/>
  <c r="I91" i="12"/>
  <c r="G38" i="12"/>
  <c r="H92" i="12"/>
  <c r="B92" i="12"/>
  <c r="C92" i="12"/>
  <c r="D92" i="12"/>
  <c r="I92" i="12"/>
  <c r="G39" i="12"/>
  <c r="H93" i="12"/>
  <c r="B93" i="12"/>
  <c r="C93" i="12"/>
  <c r="D93" i="12"/>
  <c r="I93" i="12"/>
  <c r="G40" i="12"/>
  <c r="H94" i="12"/>
  <c r="B94" i="12"/>
  <c r="C94" i="12"/>
  <c r="D94" i="12"/>
  <c r="I94" i="12"/>
  <c r="G41" i="12"/>
  <c r="H95" i="12"/>
  <c r="B95" i="12"/>
  <c r="C95" i="12"/>
  <c r="D95" i="12"/>
  <c r="I95" i="12"/>
  <c r="G42" i="12"/>
  <c r="H96" i="12"/>
  <c r="B96" i="12"/>
  <c r="C96" i="12"/>
  <c r="D96" i="12"/>
  <c r="I96" i="12"/>
  <c r="G43" i="12"/>
  <c r="H97" i="12"/>
  <c r="B97" i="12"/>
  <c r="C97" i="12"/>
  <c r="D97" i="12"/>
  <c r="I97" i="12"/>
  <c r="G44" i="12"/>
  <c r="H98" i="12"/>
  <c r="B98" i="12"/>
  <c r="C98" i="12"/>
  <c r="D98" i="12"/>
  <c r="I98" i="12"/>
  <c r="G45" i="12"/>
  <c r="H99" i="12"/>
  <c r="B99" i="12"/>
  <c r="C99" i="12"/>
  <c r="D99" i="12"/>
  <c r="I99" i="12"/>
  <c r="G46" i="12"/>
  <c r="H100" i="12"/>
  <c r="B100" i="12"/>
  <c r="C100" i="12"/>
  <c r="D100" i="12"/>
  <c r="I100" i="12"/>
  <c r="G47" i="12"/>
  <c r="H101" i="12"/>
  <c r="B101" i="12"/>
  <c r="C101" i="12"/>
  <c r="D101" i="12"/>
  <c r="I101" i="12"/>
  <c r="G48" i="12"/>
  <c r="H102" i="12"/>
  <c r="B102" i="12"/>
  <c r="C102" i="12"/>
  <c r="D102" i="12"/>
  <c r="I102" i="12"/>
  <c r="G49" i="12"/>
  <c r="H103" i="12"/>
  <c r="B103" i="12"/>
  <c r="C103" i="12"/>
  <c r="D103" i="12"/>
  <c r="I103" i="12"/>
  <c r="G50" i="12"/>
  <c r="H104" i="12"/>
  <c r="B104" i="12"/>
  <c r="C104" i="12"/>
  <c r="D104" i="12"/>
  <c r="I104" i="12"/>
  <c r="G51" i="12"/>
  <c r="H105" i="12"/>
  <c r="B105" i="12"/>
  <c r="C105" i="12"/>
  <c r="D105" i="12"/>
  <c r="I105" i="12"/>
  <c r="G52" i="12"/>
  <c r="H106" i="12"/>
  <c r="B106" i="12"/>
  <c r="C106" i="12"/>
  <c r="D106" i="12"/>
  <c r="I106" i="12"/>
  <c r="G53" i="12"/>
  <c r="H107" i="12"/>
  <c r="B107" i="12"/>
  <c r="C107" i="12"/>
  <c r="D107" i="12"/>
  <c r="I107" i="12"/>
  <c r="G54" i="12"/>
  <c r="H108" i="12"/>
  <c r="B108" i="12"/>
  <c r="C108" i="12"/>
  <c r="D108" i="12"/>
  <c r="I108" i="12"/>
  <c r="G55" i="12"/>
  <c r="H109" i="12"/>
  <c r="B109" i="12"/>
  <c r="C109" i="12"/>
  <c r="D109" i="12"/>
  <c r="I109" i="12"/>
  <c r="G56" i="12"/>
  <c r="H110" i="12"/>
  <c r="B110" i="12"/>
  <c r="C110" i="12"/>
  <c r="D110" i="12"/>
  <c r="I110" i="12"/>
  <c r="G57" i="12"/>
  <c r="H111" i="12"/>
  <c r="B111" i="12"/>
  <c r="C111" i="12"/>
  <c r="D111" i="12"/>
  <c r="I111" i="12"/>
  <c r="G58" i="12"/>
  <c r="H112" i="12"/>
  <c r="B112" i="12"/>
  <c r="C112" i="12"/>
  <c r="D112" i="12"/>
  <c r="I112" i="12"/>
  <c r="G59" i="12"/>
  <c r="H113" i="12"/>
  <c r="B113" i="12"/>
  <c r="C113" i="12"/>
  <c r="D113" i="12"/>
  <c r="I113" i="12"/>
  <c r="G60" i="12"/>
  <c r="H114" i="12"/>
  <c r="B114" i="12"/>
  <c r="C114" i="12"/>
  <c r="D114" i="12"/>
  <c r="I114" i="12"/>
  <c r="G61" i="12"/>
  <c r="H115" i="12"/>
  <c r="B115" i="12"/>
  <c r="C115" i="12"/>
  <c r="D115" i="12"/>
  <c r="I115" i="12"/>
  <c r="G62" i="12"/>
  <c r="H116" i="12"/>
  <c r="B116" i="12"/>
  <c r="C116" i="12"/>
  <c r="D116" i="12"/>
  <c r="I116" i="12"/>
  <c r="G63" i="12"/>
  <c r="H117" i="12"/>
  <c r="B117" i="12"/>
  <c r="C117" i="12"/>
  <c r="D117" i="12"/>
  <c r="I117" i="12"/>
  <c r="G64" i="12"/>
  <c r="H118" i="12"/>
  <c r="B118" i="12"/>
  <c r="C118" i="12"/>
  <c r="D118" i="12"/>
  <c r="I118" i="12"/>
  <c r="I119" i="12"/>
  <c r="H124" i="12"/>
  <c r="B124" i="12"/>
  <c r="I124" i="12"/>
  <c r="I30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I32" i="12"/>
  <c r="H125" i="12"/>
  <c r="H126" i="12"/>
  <c r="H127" i="12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128" i="8"/>
  <c r="K128" i="8"/>
  <c r="L128" i="8"/>
  <c r="B125" i="8"/>
  <c r="B126" i="8"/>
  <c r="B127" i="8"/>
  <c r="L127" i="8"/>
  <c r="L126" i="8"/>
  <c r="L125" i="8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B128" i="7"/>
  <c r="K128" i="7"/>
  <c r="L128" i="7"/>
  <c r="B125" i="7"/>
  <c r="B126" i="7"/>
  <c r="B127" i="7"/>
  <c r="L127" i="7"/>
  <c r="L126" i="7"/>
  <c r="L125" i="7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119" i="12"/>
  <c r="B128" i="12"/>
  <c r="K128" i="12"/>
  <c r="L128" i="12"/>
  <c r="B125" i="12"/>
  <c r="B126" i="12"/>
  <c r="B127" i="12"/>
  <c r="L127" i="12"/>
  <c r="L126" i="12"/>
  <c r="L125" i="12"/>
  <c r="L130" i="8"/>
  <c r="L129" i="8"/>
  <c r="B130" i="8"/>
  <c r="B129" i="8"/>
  <c r="K12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K127" i="8"/>
  <c r="J33" i="8"/>
  <c r="J18" i="8"/>
  <c r="J19" i="8"/>
  <c r="J20" i="8"/>
  <c r="J21" i="8"/>
  <c r="J22" i="8"/>
  <c r="J23" i="8"/>
  <c r="J24" i="8"/>
  <c r="J25" i="8"/>
  <c r="L130" i="7"/>
  <c r="L129" i="7"/>
  <c r="B130" i="7"/>
  <c r="B129" i="7"/>
  <c r="K129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K127" i="7"/>
  <c r="J33" i="7"/>
  <c r="J18" i="7"/>
  <c r="J19" i="7"/>
  <c r="J20" i="7"/>
  <c r="J21" i="7"/>
  <c r="J22" i="7"/>
  <c r="J23" i="7"/>
  <c r="J24" i="7"/>
  <c r="J25" i="7"/>
  <c r="L130" i="12"/>
  <c r="L129" i="12"/>
  <c r="B130" i="12"/>
  <c r="B129" i="12"/>
  <c r="K129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K127" i="12"/>
  <c r="J33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6" i="12"/>
  <c r="J17" i="12"/>
  <c r="J18" i="12"/>
  <c r="J19" i="12"/>
  <c r="J20" i="12"/>
  <c r="J21" i="12"/>
  <c r="J22" i="12"/>
  <c r="J23" i="12"/>
  <c r="J24" i="12"/>
  <c r="J25" i="12"/>
  <c r="H124" i="1"/>
  <c r="H91" i="1"/>
  <c r="B83" i="1"/>
  <c r="B91" i="1"/>
  <c r="K91" i="1"/>
  <c r="L91" i="1"/>
  <c r="H92" i="1"/>
  <c r="B92" i="1"/>
  <c r="K92" i="1"/>
  <c r="L92" i="1"/>
  <c r="H93" i="1"/>
  <c r="B93" i="1"/>
  <c r="K93" i="1"/>
  <c r="L93" i="1"/>
  <c r="H94" i="1"/>
  <c r="B94" i="1"/>
  <c r="K94" i="1"/>
  <c r="L94" i="1"/>
  <c r="H95" i="1"/>
  <c r="B95" i="1"/>
  <c r="K95" i="1"/>
  <c r="L95" i="1"/>
  <c r="H96" i="1"/>
  <c r="B96" i="1"/>
  <c r="K96" i="1"/>
  <c r="L96" i="1"/>
  <c r="H97" i="1"/>
  <c r="B97" i="1"/>
  <c r="K97" i="1"/>
  <c r="L97" i="1"/>
  <c r="H98" i="1"/>
  <c r="B98" i="1"/>
  <c r="K98" i="1"/>
  <c r="L98" i="1"/>
  <c r="H99" i="1"/>
  <c r="B99" i="1"/>
  <c r="K99" i="1"/>
  <c r="L99" i="1"/>
  <c r="H100" i="1"/>
  <c r="B100" i="1"/>
  <c r="K100" i="1"/>
  <c r="L100" i="1"/>
  <c r="H101" i="1"/>
  <c r="B101" i="1"/>
  <c r="K101" i="1"/>
  <c r="L101" i="1"/>
  <c r="H102" i="1"/>
  <c r="B102" i="1"/>
  <c r="K102" i="1"/>
  <c r="L102" i="1"/>
  <c r="H103" i="1"/>
  <c r="B103" i="1"/>
  <c r="K103" i="1"/>
  <c r="L103" i="1"/>
  <c r="H104" i="1"/>
  <c r="B104" i="1"/>
  <c r="K104" i="1"/>
  <c r="L104" i="1"/>
  <c r="H105" i="1"/>
  <c r="B105" i="1"/>
  <c r="K105" i="1"/>
  <c r="L105" i="1"/>
  <c r="H106" i="1"/>
  <c r="B106" i="1"/>
  <c r="K106" i="1"/>
  <c r="L106" i="1"/>
  <c r="H107" i="1"/>
  <c r="B107" i="1"/>
  <c r="K107" i="1"/>
  <c r="L107" i="1"/>
  <c r="H108" i="1"/>
  <c r="B108" i="1"/>
  <c r="K108" i="1"/>
  <c r="L108" i="1"/>
  <c r="H109" i="1"/>
  <c r="B109" i="1"/>
  <c r="K109" i="1"/>
  <c r="L109" i="1"/>
  <c r="H110" i="1"/>
  <c r="B110" i="1"/>
  <c r="K110" i="1"/>
  <c r="L110" i="1"/>
  <c r="H111" i="1"/>
  <c r="B111" i="1"/>
  <c r="K111" i="1"/>
  <c r="L111" i="1"/>
  <c r="H112" i="1"/>
  <c r="B112" i="1"/>
  <c r="K112" i="1"/>
  <c r="L112" i="1"/>
  <c r="H113" i="1"/>
  <c r="B113" i="1"/>
  <c r="K113" i="1"/>
  <c r="L113" i="1"/>
  <c r="H114" i="1"/>
  <c r="B114" i="1"/>
  <c r="K114" i="1"/>
  <c r="L114" i="1"/>
  <c r="H115" i="1"/>
  <c r="B115" i="1"/>
  <c r="K115" i="1"/>
  <c r="L115" i="1"/>
  <c r="H116" i="1"/>
  <c r="B116" i="1"/>
  <c r="K116" i="1"/>
  <c r="L116" i="1"/>
  <c r="H117" i="1"/>
  <c r="B117" i="1"/>
  <c r="K117" i="1"/>
  <c r="L117" i="1"/>
  <c r="H118" i="1"/>
  <c r="B118" i="1"/>
  <c r="K118" i="1"/>
  <c r="L118" i="1"/>
  <c r="L119" i="1"/>
  <c r="B124" i="1"/>
  <c r="L124" i="1"/>
  <c r="H125" i="1"/>
  <c r="B125" i="1"/>
  <c r="L125" i="1"/>
  <c r="H126" i="1"/>
  <c r="B119" i="1"/>
  <c r="B128" i="1"/>
  <c r="K128" i="1"/>
  <c r="L128" i="1"/>
  <c r="B126" i="1"/>
  <c r="L126" i="1"/>
  <c r="H127" i="1"/>
  <c r="B127" i="1"/>
  <c r="L127" i="1"/>
  <c r="L130" i="1"/>
  <c r="L129" i="1"/>
  <c r="C91" i="1"/>
  <c r="D91" i="1"/>
  <c r="I91" i="1"/>
  <c r="C92" i="1"/>
  <c r="D92" i="1"/>
  <c r="I92" i="1"/>
  <c r="C93" i="1"/>
  <c r="D93" i="1"/>
  <c r="I93" i="1"/>
  <c r="C94" i="1"/>
  <c r="D94" i="1"/>
  <c r="I94" i="1"/>
  <c r="C95" i="1"/>
  <c r="D95" i="1"/>
  <c r="I95" i="1"/>
  <c r="C96" i="1"/>
  <c r="D96" i="1"/>
  <c r="I96" i="1"/>
  <c r="C97" i="1"/>
  <c r="D97" i="1"/>
  <c r="I97" i="1"/>
  <c r="C98" i="1"/>
  <c r="D98" i="1"/>
  <c r="I98" i="1"/>
  <c r="C99" i="1"/>
  <c r="D99" i="1"/>
  <c r="I99" i="1"/>
  <c r="C100" i="1"/>
  <c r="D100" i="1"/>
  <c r="I100" i="1"/>
  <c r="C101" i="1"/>
  <c r="D101" i="1"/>
  <c r="I101" i="1"/>
  <c r="C102" i="1"/>
  <c r="D102" i="1"/>
  <c r="I102" i="1"/>
  <c r="C103" i="1"/>
  <c r="D103" i="1"/>
  <c r="I103" i="1"/>
  <c r="C104" i="1"/>
  <c r="D104" i="1"/>
  <c r="I104" i="1"/>
  <c r="C105" i="1"/>
  <c r="D105" i="1"/>
  <c r="I105" i="1"/>
  <c r="C106" i="1"/>
  <c r="D106" i="1"/>
  <c r="I106" i="1"/>
  <c r="C107" i="1"/>
  <c r="D107" i="1"/>
  <c r="I107" i="1"/>
  <c r="C108" i="1"/>
  <c r="D108" i="1"/>
  <c r="I108" i="1"/>
  <c r="C109" i="1"/>
  <c r="D109" i="1"/>
  <c r="I109" i="1"/>
  <c r="C110" i="1"/>
  <c r="D110" i="1"/>
  <c r="I110" i="1"/>
  <c r="C111" i="1"/>
  <c r="D111" i="1"/>
  <c r="I111" i="1"/>
  <c r="C112" i="1"/>
  <c r="D112" i="1"/>
  <c r="I112" i="1"/>
  <c r="C113" i="1"/>
  <c r="D113" i="1"/>
  <c r="I113" i="1"/>
  <c r="C114" i="1"/>
  <c r="D114" i="1"/>
  <c r="I114" i="1"/>
  <c r="C115" i="1"/>
  <c r="D115" i="1"/>
  <c r="I115" i="1"/>
  <c r="C116" i="1"/>
  <c r="D116" i="1"/>
  <c r="I116" i="1"/>
  <c r="C117" i="1"/>
  <c r="D117" i="1"/>
  <c r="I117" i="1"/>
  <c r="C118" i="1"/>
  <c r="D118" i="1"/>
  <c r="I118" i="1"/>
  <c r="I119" i="1"/>
  <c r="I124" i="1"/>
  <c r="I30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I32" i="1"/>
  <c r="B130" i="1"/>
  <c r="B129" i="1"/>
  <c r="B75" i="1"/>
  <c r="L75" i="12"/>
  <c r="H83" i="8"/>
  <c r="I83" i="8"/>
  <c r="I84" i="8"/>
  <c r="B84" i="8"/>
  <c r="H84" i="8"/>
  <c r="R8" i="8"/>
  <c r="S8" i="8"/>
  <c r="I128" i="8"/>
  <c r="R9" i="8"/>
  <c r="S9" i="8"/>
  <c r="R10" i="8"/>
  <c r="S10" i="8"/>
  <c r="I131" i="8"/>
  <c r="J91" i="8"/>
  <c r="M91" i="8"/>
  <c r="J92" i="8"/>
  <c r="M92" i="8"/>
  <c r="T10" i="8"/>
  <c r="R11" i="8"/>
  <c r="S11" i="8"/>
  <c r="R12" i="8"/>
  <c r="S12" i="8"/>
  <c r="M20" i="8"/>
  <c r="J11" i="8"/>
  <c r="M11" i="8"/>
  <c r="J98" i="8"/>
  <c r="M98" i="8"/>
  <c r="M21" i="8"/>
  <c r="J109" i="8"/>
  <c r="M109" i="8"/>
  <c r="J103" i="8"/>
  <c r="M103" i="8"/>
  <c r="M18" i="8"/>
  <c r="M19" i="8"/>
  <c r="J17" i="8"/>
  <c r="M17" i="8"/>
  <c r="J102" i="8"/>
  <c r="M102" i="8"/>
  <c r="T12" i="8"/>
  <c r="R13" i="8"/>
  <c r="S13" i="8"/>
  <c r="M22" i="8"/>
  <c r="R14" i="8"/>
  <c r="S14" i="8"/>
  <c r="R15" i="8"/>
  <c r="S15" i="8"/>
  <c r="R16" i="8"/>
  <c r="S16" i="8"/>
  <c r="R17" i="8"/>
  <c r="S17" i="8"/>
  <c r="R18" i="8"/>
  <c r="S18" i="8"/>
  <c r="R19" i="8"/>
  <c r="S19" i="8"/>
  <c r="M23" i="8"/>
  <c r="M24" i="8"/>
  <c r="T19" i="8"/>
  <c r="R20" i="8"/>
  <c r="S20" i="8"/>
  <c r="R21" i="8"/>
  <c r="S21" i="8"/>
  <c r="J106" i="8"/>
  <c r="M106" i="8"/>
  <c r="J107" i="8"/>
  <c r="M107" i="8"/>
  <c r="J105" i="8"/>
  <c r="M105" i="8"/>
  <c r="J118" i="8"/>
  <c r="M118" i="8"/>
  <c r="J104" i="8"/>
  <c r="M104" i="8"/>
  <c r="J111" i="8"/>
  <c r="M111" i="8"/>
  <c r="T21" i="8"/>
  <c r="R22" i="8"/>
  <c r="S22" i="8"/>
  <c r="H83" i="7"/>
  <c r="I83" i="7"/>
  <c r="I84" i="7"/>
  <c r="B84" i="7"/>
  <c r="H84" i="7"/>
  <c r="R8" i="7"/>
  <c r="S8" i="7"/>
  <c r="I128" i="7"/>
  <c r="R9" i="7"/>
  <c r="S9" i="7"/>
  <c r="R10" i="7"/>
  <c r="S10" i="7"/>
  <c r="I131" i="7"/>
  <c r="J91" i="7"/>
  <c r="M91" i="7"/>
  <c r="J92" i="7"/>
  <c r="M92" i="7"/>
  <c r="T10" i="7"/>
  <c r="R11" i="7"/>
  <c r="S11" i="7"/>
  <c r="R12" i="7"/>
  <c r="S12" i="7"/>
  <c r="M20" i="7"/>
  <c r="J11" i="7"/>
  <c r="M11" i="7"/>
  <c r="J98" i="7"/>
  <c r="M98" i="7"/>
  <c r="M21" i="7"/>
  <c r="J109" i="7"/>
  <c r="M109" i="7"/>
  <c r="J103" i="7"/>
  <c r="M103" i="7"/>
  <c r="M18" i="7"/>
  <c r="M19" i="7"/>
  <c r="J17" i="7"/>
  <c r="M17" i="7"/>
  <c r="J102" i="7"/>
  <c r="M102" i="7"/>
  <c r="T12" i="7"/>
  <c r="R13" i="7"/>
  <c r="S13" i="7"/>
  <c r="M22" i="7"/>
  <c r="R14" i="7"/>
  <c r="S14" i="7"/>
  <c r="R15" i="7"/>
  <c r="S15" i="7"/>
  <c r="R16" i="7"/>
  <c r="S16" i="7"/>
  <c r="R17" i="7"/>
  <c r="S17" i="7"/>
  <c r="R18" i="7"/>
  <c r="S18" i="7"/>
  <c r="R19" i="7"/>
  <c r="S19" i="7"/>
  <c r="M23" i="7"/>
  <c r="M24" i="7"/>
  <c r="T19" i="7"/>
  <c r="R20" i="7"/>
  <c r="S20" i="7"/>
  <c r="R21" i="7"/>
  <c r="S21" i="7"/>
  <c r="J106" i="7"/>
  <c r="M106" i="7"/>
  <c r="J107" i="7"/>
  <c r="M107" i="7"/>
  <c r="J105" i="7"/>
  <c r="M105" i="7"/>
  <c r="J118" i="7"/>
  <c r="M118" i="7"/>
  <c r="J104" i="7"/>
  <c r="M104" i="7"/>
  <c r="J111" i="7"/>
  <c r="M111" i="7"/>
  <c r="T21" i="7"/>
  <c r="R22" i="7"/>
  <c r="S22" i="7"/>
  <c r="H83" i="12"/>
  <c r="I83" i="12"/>
  <c r="I84" i="12"/>
  <c r="B84" i="12"/>
  <c r="H84" i="12"/>
  <c r="R8" i="12"/>
  <c r="S8" i="12"/>
  <c r="I128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R9" i="12"/>
  <c r="S9" i="12"/>
  <c r="R10" i="12"/>
  <c r="S10" i="12"/>
  <c r="I131" i="12"/>
  <c r="J91" i="12"/>
  <c r="M91" i="12"/>
  <c r="J92" i="12"/>
  <c r="M92" i="12"/>
  <c r="T10" i="12"/>
  <c r="R11" i="12"/>
  <c r="S11" i="12"/>
  <c r="R12" i="12"/>
  <c r="S12" i="12"/>
  <c r="M20" i="12"/>
  <c r="J11" i="12"/>
  <c r="M11" i="12"/>
  <c r="J98" i="12"/>
  <c r="M98" i="12"/>
  <c r="M21" i="12"/>
  <c r="J103" i="12"/>
  <c r="M103" i="12"/>
  <c r="M18" i="12"/>
  <c r="M19" i="12"/>
  <c r="M17" i="12"/>
  <c r="J102" i="12"/>
  <c r="M102" i="12"/>
  <c r="T12" i="12"/>
  <c r="R13" i="12"/>
  <c r="S13" i="12"/>
  <c r="M22" i="12"/>
  <c r="R14" i="12"/>
  <c r="S14" i="12"/>
  <c r="R15" i="12"/>
  <c r="S15" i="12"/>
  <c r="J105" i="12"/>
  <c r="M105" i="12"/>
  <c r="T15" i="12"/>
  <c r="R16" i="12"/>
  <c r="S16" i="12"/>
  <c r="T16" i="12"/>
  <c r="R17" i="12"/>
  <c r="S17" i="12"/>
  <c r="J101" i="12"/>
  <c r="M101" i="12"/>
  <c r="J104" i="12"/>
  <c r="M104" i="12"/>
  <c r="T17" i="12"/>
  <c r="R18" i="12"/>
  <c r="S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M16" i="12"/>
  <c r="M25" i="12"/>
  <c r="S7" i="12"/>
  <c r="R7" i="12"/>
  <c r="M25" i="7"/>
  <c r="S7" i="7"/>
  <c r="R7" i="7"/>
  <c r="M25" i="8"/>
  <c r="S7" i="8"/>
  <c r="R7" i="8"/>
  <c r="T37" i="8"/>
  <c r="T36" i="8"/>
  <c r="T35" i="8"/>
  <c r="T34" i="8"/>
  <c r="T33" i="8"/>
  <c r="T27" i="7"/>
  <c r="S27" i="7"/>
  <c r="R27" i="7"/>
  <c r="T26" i="7"/>
  <c r="S26" i="7"/>
  <c r="R26" i="7"/>
  <c r="T25" i="7"/>
  <c r="S25" i="7"/>
  <c r="R25" i="7"/>
  <c r="T27" i="8"/>
  <c r="S27" i="8"/>
  <c r="R27" i="8"/>
  <c r="T26" i="8"/>
  <c r="S26" i="8"/>
  <c r="R26" i="8"/>
  <c r="T25" i="8"/>
  <c r="S25" i="8"/>
  <c r="R25" i="8"/>
  <c r="T27" i="12"/>
  <c r="S27" i="12"/>
  <c r="R27" i="12"/>
  <c r="T26" i="12"/>
  <c r="S26" i="12"/>
  <c r="R26" i="12"/>
  <c r="T25" i="12"/>
  <c r="S25" i="12"/>
  <c r="R25" i="12"/>
  <c r="T41" i="1"/>
  <c r="H83" i="1"/>
  <c r="I83" i="1"/>
  <c r="I84" i="1"/>
  <c r="B84" i="1"/>
  <c r="H84" i="1"/>
  <c r="S25" i="1"/>
  <c r="T25" i="1"/>
  <c r="S26" i="1"/>
  <c r="T26" i="1"/>
  <c r="S27" i="1"/>
  <c r="T27" i="1"/>
  <c r="R27" i="1"/>
  <c r="R26" i="1"/>
  <c r="R25" i="1"/>
  <c r="T38" i="1"/>
  <c r="T39" i="1"/>
  <c r="T40" i="1"/>
  <c r="T37" i="1"/>
  <c r="I127" i="8"/>
  <c r="I73" i="8"/>
  <c r="B32" i="8"/>
  <c r="I125" i="8"/>
  <c r="I71" i="8"/>
  <c r="I126" i="8"/>
  <c r="I72" i="8"/>
  <c r="S24" i="7"/>
  <c r="T24" i="7"/>
  <c r="R8" i="1"/>
  <c r="K6" i="1"/>
  <c r="K7" i="1"/>
  <c r="K8" i="1"/>
  <c r="R9" i="1"/>
  <c r="R10" i="1"/>
  <c r="R11" i="1"/>
  <c r="K20" i="1"/>
  <c r="K11" i="1"/>
  <c r="K21" i="1"/>
  <c r="K18" i="1"/>
  <c r="K19" i="1"/>
  <c r="K17" i="1"/>
  <c r="R12" i="1"/>
  <c r="K22" i="1"/>
  <c r="K23" i="1"/>
  <c r="R13" i="1"/>
  <c r="R14" i="1"/>
  <c r="R15" i="1"/>
  <c r="R16" i="1"/>
  <c r="R17" i="1"/>
  <c r="K26" i="1"/>
  <c r="R18" i="1"/>
  <c r="K24" i="1"/>
  <c r="R19" i="1"/>
  <c r="R20" i="1"/>
  <c r="R21" i="1"/>
  <c r="R22" i="1"/>
  <c r="S8" i="1"/>
  <c r="I128" i="1"/>
  <c r="L6" i="1"/>
  <c r="L7" i="1"/>
  <c r="L8" i="1"/>
  <c r="S9" i="1"/>
  <c r="S10" i="1"/>
  <c r="I131" i="1"/>
  <c r="K127" i="1"/>
  <c r="K9" i="1"/>
  <c r="L9" i="1"/>
  <c r="K10" i="1"/>
  <c r="L10" i="1"/>
  <c r="L11" i="1"/>
  <c r="K12" i="1"/>
  <c r="L12" i="1"/>
  <c r="K13" i="1"/>
  <c r="L13" i="1"/>
  <c r="K14" i="1"/>
  <c r="L14" i="1"/>
  <c r="K15" i="1"/>
  <c r="L15" i="1"/>
  <c r="K16" i="1"/>
  <c r="L16" i="1"/>
  <c r="L17" i="1"/>
  <c r="L18" i="1"/>
  <c r="L19" i="1"/>
  <c r="L20" i="1"/>
  <c r="L21" i="1"/>
  <c r="L22" i="1"/>
  <c r="L23" i="1"/>
  <c r="L24" i="1"/>
  <c r="K25" i="1"/>
  <c r="L25" i="1"/>
  <c r="L26" i="1"/>
  <c r="K27" i="1"/>
  <c r="L27" i="1"/>
  <c r="K28" i="1"/>
  <c r="L28" i="1"/>
  <c r="K29" i="1"/>
  <c r="L29" i="1"/>
  <c r="K30" i="1"/>
  <c r="L30" i="1"/>
  <c r="L32" i="1"/>
  <c r="J33" i="1"/>
  <c r="J91" i="1"/>
  <c r="M91" i="1"/>
  <c r="J92" i="1"/>
  <c r="M92" i="1"/>
  <c r="T10" i="1"/>
  <c r="S11" i="1"/>
  <c r="S12" i="1"/>
  <c r="J20" i="1"/>
  <c r="M20" i="1"/>
  <c r="J11" i="1"/>
  <c r="M11" i="1"/>
  <c r="J98" i="1"/>
  <c r="M98" i="1"/>
  <c r="J21" i="1"/>
  <c r="M21" i="1"/>
  <c r="J109" i="1"/>
  <c r="M109" i="1"/>
  <c r="J103" i="1"/>
  <c r="M103" i="1"/>
  <c r="J18" i="1"/>
  <c r="M18" i="1"/>
  <c r="J19" i="1"/>
  <c r="M19" i="1"/>
  <c r="J17" i="1"/>
  <c r="M17" i="1"/>
  <c r="J102" i="1"/>
  <c r="M102" i="1"/>
  <c r="T12" i="1"/>
  <c r="S13" i="1"/>
  <c r="J22" i="1"/>
  <c r="M22" i="1"/>
  <c r="S14" i="1"/>
  <c r="S15" i="1"/>
  <c r="S16" i="1"/>
  <c r="S17" i="1"/>
  <c r="S18" i="1"/>
  <c r="S19" i="1"/>
  <c r="J23" i="1"/>
  <c r="M23" i="1"/>
  <c r="J24" i="1"/>
  <c r="M24" i="1"/>
  <c r="T19" i="1"/>
  <c r="S20" i="1"/>
  <c r="S21" i="1"/>
  <c r="J106" i="1"/>
  <c r="M106" i="1"/>
  <c r="J107" i="1"/>
  <c r="M107" i="1"/>
  <c r="J105" i="1"/>
  <c r="M105" i="1"/>
  <c r="J118" i="1"/>
  <c r="M118" i="1"/>
  <c r="J104" i="1"/>
  <c r="M104" i="1"/>
  <c r="J111" i="1"/>
  <c r="M111" i="1"/>
  <c r="T21" i="1"/>
  <c r="S22" i="1"/>
  <c r="J25" i="1"/>
  <c r="M25" i="1"/>
  <c r="S7" i="1"/>
  <c r="R7" i="1"/>
  <c r="R24" i="1"/>
  <c r="H70" i="1"/>
  <c r="R23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R24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T24" i="12"/>
  <c r="S24" i="12"/>
  <c r="R24" i="12"/>
  <c r="T24" i="1"/>
  <c r="S24" i="1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R23" i="8"/>
  <c r="E88" i="9"/>
  <c r="E101" i="9"/>
  <c r="D92" i="9"/>
  <c r="R23" i="7"/>
  <c r="D88" i="9"/>
  <c r="D101" i="9"/>
  <c r="C92" i="9"/>
  <c r="C88" i="9"/>
  <c r="C101" i="9"/>
  <c r="B92" i="9"/>
  <c r="R23" i="12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T24" i="8"/>
  <c r="I89" i="9"/>
  <c r="H89" i="9"/>
  <c r="G89" i="9"/>
  <c r="F89" i="9"/>
  <c r="R24" i="8"/>
  <c r="E89" i="9"/>
  <c r="E98" i="9"/>
  <c r="D89" i="9"/>
  <c r="D98" i="9"/>
  <c r="C89" i="9"/>
  <c r="C98" i="9"/>
  <c r="B89" i="9"/>
  <c r="B98" i="9"/>
  <c r="S23" i="1"/>
  <c r="S33" i="1"/>
  <c r="R33" i="1"/>
  <c r="S32" i="1"/>
  <c r="R32" i="1"/>
  <c r="S31" i="1"/>
  <c r="R31" i="1"/>
  <c r="S30" i="1"/>
  <c r="R30" i="1"/>
  <c r="S23" i="12"/>
  <c r="S33" i="12"/>
  <c r="R33" i="12"/>
  <c r="S32" i="12"/>
  <c r="R32" i="12"/>
  <c r="S31" i="12"/>
  <c r="R31" i="12"/>
  <c r="S30" i="12"/>
  <c r="R30" i="12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S24" i="8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S23" i="7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S23" i="8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J6" i="7"/>
  <c r="M6" i="7"/>
  <c r="AA6" i="7"/>
  <c r="J12" i="7"/>
  <c r="M12" i="7"/>
  <c r="AA12" i="7"/>
  <c r="J13" i="7"/>
  <c r="M13" i="7"/>
  <c r="AA13" i="7"/>
  <c r="J14" i="7"/>
  <c r="M14" i="7"/>
  <c r="AA14" i="7"/>
  <c r="J15" i="7"/>
  <c r="M15" i="7"/>
  <c r="AA15" i="7"/>
  <c r="J16" i="7"/>
  <c r="M16" i="7"/>
  <c r="AA16" i="7"/>
  <c r="AA17" i="7"/>
  <c r="J26" i="7"/>
  <c r="M26" i="7"/>
  <c r="AA26" i="7"/>
  <c r="J27" i="7"/>
  <c r="M27" i="7"/>
  <c r="AA27" i="7"/>
  <c r="J28" i="7"/>
  <c r="M28" i="7"/>
  <c r="AA28" i="7"/>
  <c r="J29" i="7"/>
  <c r="M29" i="7"/>
  <c r="AA29" i="7"/>
  <c r="J8" i="7"/>
  <c r="M8" i="7"/>
  <c r="J7" i="7"/>
  <c r="M7" i="7"/>
  <c r="J9" i="7"/>
  <c r="M9" i="7"/>
  <c r="J10" i="7"/>
  <c r="M10" i="7"/>
  <c r="Y8" i="7"/>
  <c r="AA8" i="7"/>
  <c r="Y9" i="7"/>
  <c r="AA9" i="7"/>
  <c r="Y10" i="7"/>
  <c r="AA10" i="7"/>
  <c r="Y11" i="7"/>
  <c r="AA11" i="7"/>
  <c r="J93" i="7"/>
  <c r="J94" i="7"/>
  <c r="J95" i="7"/>
  <c r="J96" i="7"/>
  <c r="J97" i="7"/>
  <c r="J99" i="7"/>
  <c r="J100" i="7"/>
  <c r="J101" i="7"/>
  <c r="J108" i="7"/>
  <c r="J110" i="7"/>
  <c r="J112" i="7"/>
  <c r="J113" i="7"/>
  <c r="J114" i="7"/>
  <c r="J115" i="7"/>
  <c r="J116" i="7"/>
  <c r="J117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30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J31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J6" i="8"/>
  <c r="M6" i="8"/>
  <c r="AE6" i="8"/>
  <c r="J12" i="8"/>
  <c r="M12" i="8"/>
  <c r="AE12" i="8"/>
  <c r="J13" i="8"/>
  <c r="M13" i="8"/>
  <c r="AE13" i="8"/>
  <c r="J14" i="8"/>
  <c r="M14" i="8"/>
  <c r="AE14" i="8"/>
  <c r="J15" i="8"/>
  <c r="M15" i="8"/>
  <c r="AE15" i="8"/>
  <c r="J16" i="8"/>
  <c r="M16" i="8"/>
  <c r="AE16" i="8"/>
  <c r="AE17" i="8"/>
  <c r="J26" i="8"/>
  <c r="M26" i="8"/>
  <c r="AE26" i="8"/>
  <c r="J27" i="8"/>
  <c r="M27" i="8"/>
  <c r="AE27" i="8"/>
  <c r="J28" i="8"/>
  <c r="M28" i="8"/>
  <c r="AE28" i="8"/>
  <c r="J29" i="8"/>
  <c r="M29" i="8"/>
  <c r="AE29" i="8"/>
  <c r="J7" i="8"/>
  <c r="M7" i="8"/>
  <c r="Y7" i="8"/>
  <c r="J8" i="8"/>
  <c r="M8" i="8"/>
  <c r="Y8" i="8"/>
  <c r="AA6" i="8"/>
  <c r="AA12" i="8"/>
  <c r="AA13" i="8"/>
  <c r="AA14" i="8"/>
  <c r="AA15" i="8"/>
  <c r="AA16" i="8"/>
  <c r="AA17" i="8"/>
  <c r="AA26" i="8"/>
  <c r="AA27" i="8"/>
  <c r="AA28" i="8"/>
  <c r="AA29" i="8"/>
  <c r="J9" i="8"/>
  <c r="M9" i="8"/>
  <c r="J10" i="8"/>
  <c r="M10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93" i="8"/>
  <c r="J94" i="8"/>
  <c r="J95" i="8"/>
  <c r="J96" i="8"/>
  <c r="J97" i="8"/>
  <c r="J99" i="8"/>
  <c r="J100" i="8"/>
  <c r="J101" i="8"/>
  <c r="J108" i="8"/>
  <c r="J110" i="8"/>
  <c r="J112" i="8"/>
  <c r="J113" i="8"/>
  <c r="J114" i="8"/>
  <c r="J115" i="8"/>
  <c r="J116" i="8"/>
  <c r="J117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30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J31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J6" i="1"/>
  <c r="M6" i="1"/>
  <c r="AE6" i="1"/>
  <c r="J12" i="1"/>
  <c r="M12" i="1"/>
  <c r="AE12" i="1"/>
  <c r="J13" i="1"/>
  <c r="M13" i="1"/>
  <c r="AE13" i="1"/>
  <c r="J14" i="1"/>
  <c r="M14" i="1"/>
  <c r="AE14" i="1"/>
  <c r="J15" i="1"/>
  <c r="M15" i="1"/>
  <c r="AE15" i="1"/>
  <c r="J16" i="1"/>
  <c r="M16" i="1"/>
  <c r="AE16" i="1"/>
  <c r="AE17" i="1"/>
  <c r="J26" i="1"/>
  <c r="M26" i="1"/>
  <c r="AE26" i="1"/>
  <c r="J27" i="1"/>
  <c r="M27" i="1"/>
  <c r="AE27" i="1"/>
  <c r="J28" i="1"/>
  <c r="M28" i="1"/>
  <c r="AE28" i="1"/>
  <c r="J29" i="1"/>
  <c r="M29" i="1"/>
  <c r="AE29" i="1"/>
  <c r="J7" i="1"/>
  <c r="M7" i="1"/>
  <c r="Y7" i="1"/>
  <c r="J8" i="1"/>
  <c r="M8" i="1"/>
  <c r="Y8" i="1"/>
  <c r="AA6" i="1"/>
  <c r="AA12" i="1"/>
  <c r="AA13" i="1"/>
  <c r="AA14" i="1"/>
  <c r="AA15" i="1"/>
  <c r="AA16" i="1"/>
  <c r="AA17" i="1"/>
  <c r="AA26" i="1"/>
  <c r="AA27" i="1"/>
  <c r="AA28" i="1"/>
  <c r="AA29" i="1"/>
  <c r="J9" i="1"/>
  <c r="M9" i="1"/>
  <c r="J10" i="1"/>
  <c r="M10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93" i="1"/>
  <c r="J94" i="1"/>
  <c r="J95" i="1"/>
  <c r="J96" i="1"/>
  <c r="J97" i="1"/>
  <c r="J99" i="1"/>
  <c r="J100" i="1"/>
  <c r="J101" i="1"/>
  <c r="J108" i="1"/>
  <c r="J110" i="1"/>
  <c r="J112" i="1"/>
  <c r="J113" i="1"/>
  <c r="J114" i="1"/>
  <c r="J115" i="1"/>
  <c r="J116" i="1"/>
  <c r="J117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30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J31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J6" i="12"/>
  <c r="M6" i="12"/>
  <c r="AE6" i="12"/>
  <c r="J12" i="12"/>
  <c r="M12" i="12"/>
  <c r="AE12" i="12"/>
  <c r="J13" i="12"/>
  <c r="M13" i="12"/>
  <c r="AE13" i="12"/>
  <c r="J14" i="12"/>
  <c r="M14" i="12"/>
  <c r="AE14" i="12"/>
  <c r="J15" i="12"/>
  <c r="M15" i="12"/>
  <c r="AE15" i="12"/>
  <c r="J26" i="12"/>
  <c r="M26" i="12"/>
  <c r="AE26" i="12"/>
  <c r="J27" i="12"/>
  <c r="M27" i="12"/>
  <c r="AE27" i="12"/>
  <c r="J28" i="12"/>
  <c r="M28" i="12"/>
  <c r="AE28" i="12"/>
  <c r="J29" i="12"/>
  <c r="M29" i="12"/>
  <c r="AE29" i="12"/>
  <c r="J7" i="12"/>
  <c r="M7" i="12"/>
  <c r="Y7" i="12"/>
  <c r="J8" i="12"/>
  <c r="M8" i="12"/>
  <c r="Y8" i="12"/>
  <c r="AA6" i="12"/>
  <c r="AA12" i="12"/>
  <c r="AA13" i="12"/>
  <c r="AA14" i="12"/>
  <c r="AA15" i="12"/>
  <c r="AA26" i="12"/>
  <c r="AA27" i="12"/>
  <c r="AA28" i="12"/>
  <c r="AA29" i="12"/>
  <c r="J9" i="12"/>
  <c r="M9" i="12"/>
  <c r="J10" i="12"/>
  <c r="M10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93" i="12"/>
  <c r="J94" i="12"/>
  <c r="J95" i="12"/>
  <c r="J96" i="12"/>
  <c r="J97" i="12"/>
  <c r="J99" i="12"/>
  <c r="J100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30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J31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T7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T9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16" i="8"/>
  <c r="T20" i="8"/>
  <c r="I85" i="9"/>
  <c r="M99" i="8"/>
  <c r="M100" i="8"/>
  <c r="M101" i="8"/>
  <c r="M110" i="8"/>
  <c r="M112" i="8"/>
  <c r="T13" i="8"/>
  <c r="I78" i="9"/>
  <c r="M108" i="8"/>
  <c r="M115" i="8"/>
  <c r="T17" i="8"/>
  <c r="I82" i="9"/>
  <c r="M113" i="8"/>
  <c r="T14" i="8"/>
  <c r="I79" i="9"/>
  <c r="AH11" i="8"/>
  <c r="M94" i="8"/>
  <c r="M95" i="8"/>
  <c r="M96" i="8"/>
  <c r="M97" i="8"/>
  <c r="M93" i="8"/>
  <c r="M114" i="8"/>
  <c r="M117" i="8"/>
  <c r="T8" i="8"/>
  <c r="I73" i="9"/>
  <c r="T18" i="8"/>
  <c r="I83" i="9"/>
  <c r="T11" i="8"/>
  <c r="I76" i="9"/>
  <c r="T15" i="8"/>
  <c r="I80" i="9"/>
  <c r="T16" i="8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M100" i="12"/>
  <c r="T14" i="12"/>
  <c r="F79" i="9"/>
  <c r="M94" i="12"/>
  <c r="M95" i="12"/>
  <c r="M96" i="12"/>
  <c r="M97" i="12"/>
  <c r="M93" i="12"/>
  <c r="M99" i="12"/>
  <c r="T8" i="12"/>
  <c r="F73" i="9"/>
  <c r="AI16" i="7"/>
  <c r="AI6" i="1"/>
  <c r="AI12" i="12"/>
  <c r="T18" i="12"/>
  <c r="F83" i="9"/>
  <c r="T9" i="12"/>
  <c r="F74" i="9"/>
  <c r="T9" i="7"/>
  <c r="H74" i="9"/>
  <c r="T18" i="7"/>
  <c r="H83" i="9"/>
  <c r="M119" i="12"/>
  <c r="AI14" i="12"/>
  <c r="AI14" i="7"/>
  <c r="AI28" i="12"/>
  <c r="AI17" i="7"/>
  <c r="J65" i="7"/>
  <c r="T7" i="12"/>
  <c r="F72" i="9"/>
  <c r="AI26" i="7"/>
  <c r="AI29" i="7"/>
  <c r="AI28" i="7"/>
  <c r="AI27" i="7"/>
  <c r="M93" i="7"/>
  <c r="M94" i="7"/>
  <c r="M95" i="7"/>
  <c r="M96" i="7"/>
  <c r="T11" i="7"/>
  <c r="H76" i="9"/>
  <c r="M100" i="7"/>
  <c r="M113" i="7"/>
  <c r="T14" i="7"/>
  <c r="H79" i="9"/>
  <c r="T11" i="12"/>
  <c r="F76" i="9"/>
  <c r="AI26" i="12"/>
  <c r="M128" i="7"/>
  <c r="J76" i="1"/>
  <c r="AI13" i="12"/>
  <c r="T7" i="7"/>
  <c r="H72" i="9"/>
  <c r="AI15" i="12"/>
  <c r="AI15" i="7"/>
  <c r="AI12" i="7"/>
  <c r="AI13" i="7"/>
  <c r="N31" i="7"/>
  <c r="M119" i="7"/>
  <c r="AI27" i="12"/>
  <c r="J65" i="12"/>
  <c r="M99" i="7"/>
  <c r="M101" i="7"/>
  <c r="M110" i="7"/>
  <c r="M112" i="7"/>
  <c r="T13" i="7"/>
  <c r="H78" i="9"/>
  <c r="M97" i="7"/>
  <c r="M108" i="7"/>
  <c r="M114" i="7"/>
  <c r="M115" i="7"/>
  <c r="M116" i="7"/>
  <c r="M117" i="7"/>
  <c r="T8" i="7"/>
  <c r="H73" i="9"/>
  <c r="T13" i="12"/>
  <c r="F78" i="9"/>
  <c r="M94" i="1"/>
  <c r="M95" i="1"/>
  <c r="M96" i="1"/>
  <c r="M97" i="1"/>
  <c r="M93" i="1"/>
  <c r="M99" i="1"/>
  <c r="M100" i="1"/>
  <c r="M101" i="1"/>
  <c r="M108" i="1"/>
  <c r="M110" i="1"/>
  <c r="M112" i="1"/>
  <c r="M113" i="1"/>
  <c r="M114" i="1"/>
  <c r="M115" i="1"/>
  <c r="M116" i="1"/>
  <c r="M117" i="1"/>
  <c r="T8" i="1"/>
  <c r="G73" i="9"/>
  <c r="AI17" i="1"/>
  <c r="J65" i="1"/>
  <c r="AI27" i="1"/>
  <c r="AI26" i="1"/>
  <c r="N31" i="1"/>
  <c r="L131" i="8"/>
  <c r="L77" i="8"/>
  <c r="AI13" i="1"/>
  <c r="AI12" i="1"/>
  <c r="AI29" i="12"/>
  <c r="T20" i="7"/>
  <c r="H85" i="9"/>
  <c r="M119" i="1"/>
  <c r="T17" i="7"/>
  <c r="H82" i="9"/>
  <c r="AI29" i="1"/>
  <c r="AI14" i="1"/>
  <c r="T14" i="1"/>
  <c r="G79" i="9"/>
  <c r="AI15" i="1"/>
  <c r="T9" i="1"/>
  <c r="G74" i="9"/>
  <c r="T16" i="7"/>
  <c r="H81" i="9"/>
  <c r="T15" i="7"/>
  <c r="H80" i="9"/>
  <c r="T13" i="1"/>
  <c r="G78" i="9"/>
  <c r="AI28" i="1"/>
  <c r="T7" i="1"/>
  <c r="G72" i="9"/>
  <c r="T11" i="1"/>
  <c r="G76" i="9"/>
  <c r="T18" i="1"/>
  <c r="G83" i="9"/>
  <c r="L131" i="12"/>
  <c r="L77" i="12"/>
  <c r="AI16" i="1"/>
  <c r="T15" i="1"/>
  <c r="G80" i="9"/>
  <c r="L131" i="7"/>
  <c r="L77" i="7"/>
  <c r="T20" i="1"/>
  <c r="G85" i="9"/>
  <c r="T16" i="1"/>
  <c r="G81" i="9"/>
  <c r="T17" i="1"/>
  <c r="G82" i="9"/>
  <c r="L131" i="1"/>
  <c r="L77" i="1"/>
  <c r="I77" i="8"/>
  <c r="T22" i="8"/>
  <c r="I87" i="9"/>
  <c r="I77" i="12"/>
  <c r="T22" i="7"/>
  <c r="H87" i="9"/>
  <c r="I77" i="1"/>
  <c r="I77" i="7"/>
  <c r="T22" i="1"/>
  <c r="G87" i="9"/>
  <c r="M125" i="8"/>
  <c r="M125" i="7"/>
  <c r="T23" i="12"/>
  <c r="T30" i="12"/>
  <c r="T32" i="12"/>
  <c r="T33" i="12"/>
  <c r="T23" i="1"/>
  <c r="T30" i="1"/>
  <c r="T31" i="1"/>
  <c r="T32" i="1"/>
  <c r="T33" i="1"/>
  <c r="F88" i="9"/>
  <c r="F98" i="9"/>
  <c r="G88" i="9"/>
  <c r="G98" i="9"/>
  <c r="T23" i="7"/>
  <c r="H88" i="9"/>
  <c r="H98" i="9"/>
  <c r="T23" i="8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T31" i="12"/>
  <c r="U31" i="12"/>
  <c r="T36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<sst xmlns="http://schemas.openxmlformats.org/spreadsheetml/2006/main" count="787" uniqueCount="146">
  <si>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</si>
  <si>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</si>
  <si>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</si>
  <si>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</si>
  <si>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</si>
  <si>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</si>
  <si>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</si>
  <si>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</si>
  <si>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</si>
  <si>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</si>
  <si>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</si>
  <si>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</si>
  <si>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</si>
  <si>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</si>
  <si>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</si>
  <si>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</si>
  <si>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</si>
  <si>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</si>
  <si>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</si>
  <si>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</si>
  <si>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</si>
  <si>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</si>
  <si>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</si>
  <si>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</si>
  <si>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</si>
  <si>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</si>
  <si>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</si>
  <si>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</si>
  <si>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</si>
  <si>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</si>
  <si>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</si>
  <si>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</si>
  <si>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</si>
  <si>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</si>
  <si>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</si>
  <si>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</si>
  <si>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</si>
  <si>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</si>
  <si>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</si>
  <si>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</si>
  <si>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</si>
  <si>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</si>
  <si>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</si>
  <si>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</si>
  <si>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</si>
  <si>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</si>
  <si>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</si>
  <si>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</si>
  <si>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</si>
  <si>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</si>
  <si>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</si>
  <si>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</si>
  <si>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</si>
  <si>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</si>
  <si>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</si>
  <si>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</si>
  <si>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</si>
  <si>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</si>
  <si>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</si>
  <si>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</si>
  <si>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</si>
  <si>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</si>
  <si>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</si>
  <si>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</si>
  <si>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</si>
  <si>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</si>
  <si>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</si>
  <si>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</si>
  <si>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</si>
  <si>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</si>
  <si>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</si>
  <si>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</si>
  <si>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</si>
  <si>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</si>
  <si>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</si>
  <si>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</si>
  <si>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</si>
  <si>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</si>
  <si>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</si>
  <si>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</si>
  <si>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</si>
  <si>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</si>
  <si>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</si>
  <si>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</si>
  <si>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</si>
  <si>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</si>
  <si>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</si>
  <si>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</si>
  <si>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</si>
  <si>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</si>
  <si>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</si>
  <si>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</si>
  <si>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</si>
  <si>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</si>
  <si>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</si>
  <si>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</si>
  <si>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</si>
  <si>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</si>
  <si>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</si>
  <si>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</si>
  <si>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</si>
  <si>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</si>
  <si>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</si>
  <si>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</si>
  <si>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</si>
  <si>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</si>
  <si>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</si>
  <si>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</si>
  <si>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</si>
  <si>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</si>
  <si>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</si>
  <si>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</si>
  <si>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</si>
  <si>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</si>
  <si>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</si>
  <si>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</si>
  <si>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</si>
  <si>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</si>
  <si>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</si>
  <si>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</si>
  <si>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</si>
  <si>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</si>
  <si>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</si>
  <si>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</si>
  <si>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</si>
  <si>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</si>
  <si>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</si>
  <si>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</si>
  <si>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</si>
  <si>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</si>
  <si>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</si>
  <si>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</si>
  <si>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</si>
  <si>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</si>
  <si>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</si>
  <si>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</si>
  <si>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</si>
  <si>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</si>
  <si>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</si>
  <si>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</si>
  <si>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</si>
  <si>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</si>
  <si>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</si>
  <si>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</si>
  <si>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</si>
  <si>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LBPL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</si>
</sst>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.0%;[Red]\(0.0%\);&quot;-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4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3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73" fontId="8" fillId="0" borderId="0" xfId="6" applyNumberFormat="1" applyFont="1" applyAlignment="1" applyProtection="1"/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1" fontId="8" fillId="0" borderId="0" xfId="6" applyNumberFormat="1" applyFont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10" fontId="7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4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Normal" xfId="0" builtinId="0"/>
    <cellStyle name="Percent" xfId="6" builtinId="5"/>
    <cellStyle name="Total" xfId="7" builtinId="25" customBuiltin="1"/>
  </cellStyles>
  <dxfs count="608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0.0844800747198007</c:v>
                </c:pt>
                <c:pt idx="1">
                  <c:v>0.0844800747198007</c:v>
                </c:pt>
                <c:pt idx="2" formatCode="0.0%">
                  <c:v>0.0844800747198007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0.0405302965442092</c:v>
                </c:pt>
                <c:pt idx="1">
                  <c:v>0.0405302965442092</c:v>
                </c:pt>
                <c:pt idx="2" formatCode="0.0%">
                  <c:v>0.0405302965442092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%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0.147864297945205</c:v>
                </c:pt>
                <c:pt idx="1">
                  <c:v>0.147864297945205</c:v>
                </c:pt>
                <c:pt idx="2" formatCode="0.0%">
                  <c:v>0.147864297945205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0.022094103362391</c:v>
                </c:pt>
                <c:pt idx="1">
                  <c:v>0.022094103362391</c:v>
                </c:pt>
                <c:pt idx="2" formatCode="0.0%">
                  <c:v>0.0224256062889462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0.00074950498132005</c:v>
                </c:pt>
                <c:pt idx="1">
                  <c:v>0.00074950498132005</c:v>
                </c:pt>
                <c:pt idx="2" formatCode="0.0%">
                  <c:v>0.00074950498132005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0.00586569115815691</c:v>
                </c:pt>
                <c:pt idx="1">
                  <c:v>0.00586569115815691</c:v>
                </c:pt>
                <c:pt idx="2" formatCode="0.0%">
                  <c:v>0.00586569115815691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0.00227661892901619</c:v>
                </c:pt>
                <c:pt idx="1">
                  <c:v>0.00227661892901619</c:v>
                </c:pt>
                <c:pt idx="2" formatCode="0.0%">
                  <c:v>0.0022584009559461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0.0188679732254047</c:v>
                </c:pt>
                <c:pt idx="1">
                  <c:v>0.0188679732254047</c:v>
                </c:pt>
                <c:pt idx="2" formatCode="0.0%">
                  <c:v>0.0188679732254047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0.00896961939601494</c:v>
                </c:pt>
                <c:pt idx="1">
                  <c:v>0.00896961939601494</c:v>
                </c:pt>
                <c:pt idx="2" formatCode="0.0%">
                  <c:v>0.00896961939601494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0.00148622353673723</c:v>
                </c:pt>
                <c:pt idx="1">
                  <c:v>0.00148622353673723</c:v>
                </c:pt>
                <c:pt idx="2" formatCode="0.0%">
                  <c:v>0.0014674450106496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0.00508359900373599</c:v>
                </c:pt>
                <c:pt idx="2" formatCode="0.0%">
                  <c:v>0.00508359900373599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 formatCode="0.0%">
                  <c:v>0.0102722135386368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-0.00200055143593602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 formatCode="0.0%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0.0344671667498071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0.0676509713574097</c:v>
                </c:pt>
                <c:pt idx="1">
                  <c:v>0.0676509713574097</c:v>
                </c:pt>
                <c:pt idx="2" formatCode="0.0%">
                  <c:v>0.0703577563152403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0.346871882970112</c:v>
                </c:pt>
                <c:pt idx="1">
                  <c:v>0.346871882970112</c:v>
                </c:pt>
                <c:pt idx="2" formatCode="0.0%">
                  <c:v>0.341275331047043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0.365888779576588</c:v>
                </c:pt>
                <c:pt idx="1">
                  <c:v>0.365888779576588</c:v>
                </c:pt>
                <c:pt idx="2" formatCode="0.0%">
                  <c:v>0.368763389966777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69806744"/>
        <c:axId val="1869810200"/>
      </c:barChart>
      <c:catAx>
        <c:axId val="1869806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9810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9810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9806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0.155597624542932</c:v>
                </c:pt>
                <c:pt idx="1">
                  <c:v>0.155597624542932</c:v>
                </c:pt>
                <c:pt idx="2">
                  <c:v>0.155597624542932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0.0116698218407199</c:v>
                </c:pt>
                <c:pt idx="1">
                  <c:v>0.0116698218407199</c:v>
                </c:pt>
                <c:pt idx="2">
                  <c:v>0.0112154760225999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0.000324161717797775</c:v>
                </c:pt>
                <c:pt idx="1">
                  <c:v>0.000324161717797775</c:v>
                </c:pt>
                <c:pt idx="2">
                  <c:v>0.000343092793552774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0.000324161717797775</c:v>
                </c:pt>
                <c:pt idx="1">
                  <c:v>0.000324161717797775</c:v>
                </c:pt>
                <c:pt idx="2">
                  <c:v>0.000343092793552774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0.00103731749695288</c:v>
                </c:pt>
                <c:pt idx="1">
                  <c:v>0.00103731749695288</c:v>
                </c:pt>
                <c:pt idx="2">
                  <c:v>0.00109789693936888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0.57259925831799</c:v>
                </c:pt>
                <c:pt idx="1">
                  <c:v>0.57259925831799</c:v>
                </c:pt>
                <c:pt idx="2">
                  <c:v>0.57259925831799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0.25844765436581</c:v>
                </c:pt>
                <c:pt idx="1">
                  <c:v>0.25844765436581</c:v>
                </c:pt>
                <c:pt idx="2">
                  <c:v>0.25844765436581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3431816"/>
        <c:axId val="1809966856"/>
      </c:barChart>
      <c:catAx>
        <c:axId val="1823431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966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9966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431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0608568"/>
        <c:axId val="-2114788984"/>
      </c:barChart>
      <c:catAx>
        <c:axId val="187060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4788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4788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608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0.174322321973329</c:v>
                </c:pt>
                <c:pt idx="1">
                  <c:v>0.174322321973329</c:v>
                </c:pt>
                <c:pt idx="2">
                  <c:v>0.175837154089175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0.00871611609866643</c:v>
                </c:pt>
                <c:pt idx="1">
                  <c:v>0.00871611609866643</c:v>
                </c:pt>
                <c:pt idx="2">
                  <c:v>0.00871611609866643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0.000435805804933322</c:v>
                </c:pt>
                <c:pt idx="1">
                  <c:v>0.000435805804933322</c:v>
                </c:pt>
                <c:pt idx="2">
                  <c:v>0.000443379965512554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-0.000378708028961604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0.0470670269327987</c:v>
                </c:pt>
                <c:pt idx="1">
                  <c:v>0.0470670269327987</c:v>
                </c:pt>
                <c:pt idx="2">
                  <c:v>0.0470670269327987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0.623027978732677</c:v>
                </c:pt>
                <c:pt idx="1">
                  <c:v>0.623027978732677</c:v>
                </c:pt>
                <c:pt idx="2">
                  <c:v>0.623027978732677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0.146430750457596</c:v>
                </c:pt>
                <c:pt idx="1">
                  <c:v>0.146430750457596</c:v>
                </c:pt>
                <c:pt idx="2">
                  <c:v>0.146430750457596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0559272"/>
        <c:axId val="1810552344"/>
      </c:barChart>
      <c:catAx>
        <c:axId val="1810559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552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0552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559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ZATGL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(Income!$B$72:$D$72,Income!$F$72:$H$72)</c:f>
              <c:numCache>
                <c:formatCode>#,##0</c:formatCode>
                <c:ptCount val="6"/>
                <c:pt idx="0">
                  <c:v>1413.471780907143</c:v>
                </c:pt>
                <c:pt idx="1">
                  <c:v>1923.134811046064</c:v>
                </c:pt>
                <c:pt idx="2">
                  <c:v>1719.992837614173</c:v>
                </c:pt>
                <c:pt idx="3">
                  <c:v>1413.439973676698</c:v>
                </c:pt>
                <c:pt idx="4">
                  <c:v>1925.431633084537</c:v>
                </c:pt>
                <c:pt idx="5">
                  <c:v>1719.25070290282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(Income!$B$73:$D$73,Income!$F$73:$H$73)</c:f>
              <c:numCache>
                <c:formatCode>#,##0</c:formatCode>
                <c:ptCount val="6"/>
                <c:pt idx="0">
                  <c:v>15.0</c:v>
                </c:pt>
                <c:pt idx="1">
                  <c:v>160.0</c:v>
                </c:pt>
                <c:pt idx="2">
                  <c:v>148.5714285714286</c:v>
                </c:pt>
                <c:pt idx="3">
                  <c:v>15.26069503297659</c:v>
                </c:pt>
                <c:pt idx="4">
                  <c:v>156.3990074153151</c:v>
                </c:pt>
                <c:pt idx="5">
                  <c:v>157.2480144077266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(Income!$B$74:$D$74,Income!$F$74:$H$74)</c:f>
              <c:numCache>
                <c:formatCode>#,##0</c:formatCode>
                <c:ptCount val="6"/>
                <c:pt idx="0">
                  <c:v>450.8680101946291</c:v>
                </c:pt>
                <c:pt idx="1">
                  <c:v>974.941627910291</c:v>
                </c:pt>
                <c:pt idx="2">
                  <c:v>1365.209657683874</c:v>
                </c:pt>
                <c:pt idx="3">
                  <c:v>450.8680101946291</c:v>
                </c:pt>
                <c:pt idx="4">
                  <c:v>974.941627910291</c:v>
                </c:pt>
                <c:pt idx="5">
                  <c:v>1365.209657683874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(Income!$B$76:$D$76,Income!$F$76:$H$76)</c:f>
              <c:numCache>
                <c:formatCode>#,##0</c:formatCode>
                <c:ptCount val="6"/>
                <c:pt idx="0">
                  <c:v>6300.0</c:v>
                </c:pt>
                <c:pt idx="1">
                  <c:v>9900.000000000001</c:v>
                </c:pt>
                <c:pt idx="2">
                  <c:v>14742.85714285714</c:v>
                </c:pt>
                <c:pt idx="3">
                  <c:v>6352.139006595317</c:v>
                </c:pt>
                <c:pt idx="4">
                  <c:v>9900.000000000001</c:v>
                </c:pt>
                <c:pt idx="5">
                  <c:v>14702.81136207423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(Income!$B$77:$D$77,Income!$F$77:$H$77)</c:f>
              <c:numCache>
                <c:formatCode>#,##0</c:formatCode>
                <c:ptCount val="6"/>
                <c:pt idx="0">
                  <c:v>77.0297810482511</c:v>
                </c:pt>
                <c:pt idx="1">
                  <c:v>77.0297810482511</c:v>
                </c:pt>
                <c:pt idx="2">
                  <c:v>117.3787139782874</c:v>
                </c:pt>
                <c:pt idx="3">
                  <c:v>61.26751982756432</c:v>
                </c:pt>
                <c:pt idx="4">
                  <c:v>34.50147780727387</c:v>
                </c:pt>
                <c:pt idx="5">
                  <c:v>124.2336422574299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(Income!$B$78:$D$78,Income!$F$78:$H$78)</c:f>
              <c:numCache>
                <c:formatCode>#,##0</c:formatCode>
                <c:ptCount val="6"/>
                <c:pt idx="0">
                  <c:v>1620.0</c:v>
                </c:pt>
                <c:pt idx="1">
                  <c:v>1080.0</c:v>
                </c:pt>
                <c:pt idx="2">
                  <c:v>0.0</c:v>
                </c:pt>
                <c:pt idx="3">
                  <c:v>1620.0</c:v>
                </c:pt>
                <c:pt idx="4">
                  <c:v>1080.0</c:v>
                </c:pt>
                <c:pt idx="5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(Income!$B$79:$D$79,Income!$F$79:$H$79)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50468.57142857143</c:v>
                </c:pt>
                <c:pt idx="3">
                  <c:v>0.0</c:v>
                </c:pt>
                <c:pt idx="4">
                  <c:v>0.0</c:v>
                </c:pt>
                <c:pt idx="5">
                  <c:v>50468.57142857143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(Income!$B$80:$D$80,Income!$F$80:$H$80)</c:f>
              <c:numCache>
                <c:formatCode>#,##0</c:formatCode>
                <c:ptCount val="6"/>
                <c:pt idx="0">
                  <c:v>5040.0</c:v>
                </c:pt>
                <c:pt idx="1">
                  <c:v>7200.0</c:v>
                </c:pt>
                <c:pt idx="2">
                  <c:v>0.0</c:v>
                </c:pt>
                <c:pt idx="3">
                  <c:v>5040.0</c:v>
                </c:pt>
                <c:pt idx="4">
                  <c:v>7200.0</c:v>
                </c:pt>
                <c:pt idx="5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(Income!$B$81:$D$81,Income!$F$81:$H$81)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(Income!$B$82:$D$82,Income!$F$82:$H$82)</c:f>
              <c:numCache>
                <c:formatCode>#,##0</c:formatCode>
                <c:ptCount val="6"/>
                <c:pt idx="0">
                  <c:v>0.0</c:v>
                </c:pt>
                <c:pt idx="1">
                  <c:v>2800.0</c:v>
                </c:pt>
                <c:pt idx="2">
                  <c:v>0.0</c:v>
                </c:pt>
                <c:pt idx="3">
                  <c:v>0.0</c:v>
                </c:pt>
                <c:pt idx="4">
                  <c:v>2800.0</c:v>
                </c:pt>
                <c:pt idx="5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(Income!$B$83:$D$83,Income!$F$83:$H$83)</c:f>
              <c:numCache>
                <c:formatCode>#,##0</c:formatCode>
                <c:ptCount val="6"/>
                <c:pt idx="0">
                  <c:v>1160.548504291824</c:v>
                </c:pt>
                <c:pt idx="1">
                  <c:v>1160.548504291824</c:v>
                </c:pt>
                <c:pt idx="2">
                  <c:v>1061.072918209667</c:v>
                </c:pt>
                <c:pt idx="3">
                  <c:v>1160.548504291824</c:v>
                </c:pt>
                <c:pt idx="4">
                  <c:v>1160.548504291824</c:v>
                </c:pt>
                <c:pt idx="5">
                  <c:v>1061.072918209667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(Income!$B$84:$D$84,Income!$F$84:$H$84)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(Income!$B$85:$D$85,Income!$F$85:$H$85)</c:f>
              <c:numCache>
                <c:formatCode>#,##0</c:formatCode>
                <c:ptCount val="6"/>
                <c:pt idx="0">
                  <c:v>21444.0</c:v>
                </c:pt>
                <c:pt idx="1">
                  <c:v>21582.0</c:v>
                </c:pt>
                <c:pt idx="2">
                  <c:v>22779.42857142857</c:v>
                </c:pt>
                <c:pt idx="3">
                  <c:v>21444.0</c:v>
                </c:pt>
                <c:pt idx="4">
                  <c:v>21582.0</c:v>
                </c:pt>
                <c:pt idx="5">
                  <c:v>22779.42857142857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(Income!$B$86:$D$86,Income!$F$86:$H$86)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(Income!$B$87:$D$87,Income!$F$87:$H$87)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0058120"/>
        <c:axId val="181086536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19489.3442104319</c:v>
                </c:pt>
                <c:pt idx="1">
                  <c:v>19489.3442104319</c:v>
                </c:pt>
                <c:pt idx="2">
                  <c:v>19489.34421043189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(Income!$B$93:$D$93,Income!$F$93:$H$93)</c:f>
              <c:numCache>
                <c:formatCode>General</c:formatCode>
                <c:ptCount val="6"/>
                <c:pt idx="3" formatCode="#,##0">
                  <c:v>19489.3442104319</c:v>
                </c:pt>
                <c:pt idx="4" formatCode="#,##0">
                  <c:v>19489.3442104319</c:v>
                </c:pt>
                <c:pt idx="5" formatCode="#,##0">
                  <c:v>19489.34421043189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35068.01087709856</c:v>
                </c:pt>
                <c:pt idx="1">
                  <c:v>35068.01087709856</c:v>
                </c:pt>
                <c:pt idx="2">
                  <c:v>35068.01087709856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(Income!$B$94:$D$94,Income!$F$94:$H$94)</c:f>
              <c:numCache>
                <c:formatCode>General</c:formatCode>
                <c:ptCount val="6"/>
                <c:pt idx="3" formatCode="#,##0">
                  <c:v>35068.01087709856</c:v>
                </c:pt>
                <c:pt idx="4" formatCode="#,##0">
                  <c:v>35068.01087709856</c:v>
                </c:pt>
                <c:pt idx="5" formatCode="#,##0">
                  <c:v>35068.01087709856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62812.01087709856</c:v>
                </c:pt>
                <c:pt idx="1">
                  <c:v>62812.01087709856</c:v>
                </c:pt>
                <c:pt idx="2">
                  <c:v>62812.01087709856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(Income!$B$95:$D$95,Income!$F$95:$H$95)</c:f>
              <c:numCache>
                <c:formatCode>General</c:formatCode>
                <c:ptCount val="6"/>
                <c:pt idx="3" formatCode="#,##0">
                  <c:v>62812.01087709856</c:v>
                </c:pt>
                <c:pt idx="4" formatCode="#,##0">
                  <c:v>62812.01087709856</c:v>
                </c:pt>
                <c:pt idx="5" formatCode="#,##0">
                  <c:v>62812.01087709856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058120"/>
        <c:axId val="1810865368"/>
      </c:lineChart>
      <c:catAx>
        <c:axId val="1810058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0865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0865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0058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ZATGL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Income!$B$72:$D$72</c:f>
              <c:numCache>
                <c:formatCode>#,##0</c:formatCode>
                <c:ptCount val="3"/>
                <c:pt idx="0">
                  <c:v>1413.471780907143</c:v>
                </c:pt>
                <c:pt idx="1">
                  <c:v>1923.134811046064</c:v>
                </c:pt>
                <c:pt idx="2">
                  <c:v>1719.992837614173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Income!$B$73:$D$73</c:f>
              <c:numCache>
                <c:formatCode>#,##0</c:formatCode>
                <c:ptCount val="3"/>
                <c:pt idx="0">
                  <c:v>15.0</c:v>
                </c:pt>
                <c:pt idx="1">
                  <c:v>160.0</c:v>
                </c:pt>
                <c:pt idx="2">
                  <c:v>148.5714285714286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Income!$B$74:$D$74</c:f>
              <c:numCache>
                <c:formatCode>#,##0</c:formatCode>
                <c:ptCount val="3"/>
                <c:pt idx="0">
                  <c:v>450.8680101946291</c:v>
                </c:pt>
                <c:pt idx="1">
                  <c:v>974.941627910291</c:v>
                </c:pt>
                <c:pt idx="2">
                  <c:v>1365.209657683874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Income!$B$76:$D$76</c:f>
              <c:numCache>
                <c:formatCode>#,##0</c:formatCode>
                <c:ptCount val="3"/>
                <c:pt idx="0">
                  <c:v>6300.0</c:v>
                </c:pt>
                <c:pt idx="1">
                  <c:v>9900.000000000001</c:v>
                </c:pt>
                <c:pt idx="2">
                  <c:v>14742.85714285714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Income!$B$77:$D$77</c:f>
              <c:numCache>
                <c:formatCode>#,##0</c:formatCode>
                <c:ptCount val="3"/>
                <c:pt idx="0">
                  <c:v>77.0297810482511</c:v>
                </c:pt>
                <c:pt idx="1">
                  <c:v>77.0297810482511</c:v>
                </c:pt>
                <c:pt idx="2">
                  <c:v>117.3787139782874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Income!$B$78:$D$78</c:f>
              <c:numCache>
                <c:formatCode>#,##0</c:formatCode>
                <c:ptCount val="3"/>
                <c:pt idx="0">
                  <c:v>1620.0</c:v>
                </c:pt>
                <c:pt idx="1">
                  <c:v>1080.0</c:v>
                </c:pt>
                <c:pt idx="2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Income!$B$79:$D$79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50468.57142857143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Income!$B$80:$D$80</c:f>
              <c:numCache>
                <c:formatCode>#,##0</c:formatCode>
                <c:ptCount val="3"/>
                <c:pt idx="0">
                  <c:v>5040.0</c:v>
                </c:pt>
                <c:pt idx="1">
                  <c:v>7200.0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Income!$B$81:$D$81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Income!$B$82:$D$82</c:f>
              <c:numCache>
                <c:formatCode>#,##0</c:formatCode>
                <c:ptCount val="3"/>
                <c:pt idx="0">
                  <c:v>0.0</c:v>
                </c:pt>
                <c:pt idx="1">
                  <c:v>2800.0</c:v>
                </c:pt>
                <c:pt idx="2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Income!$B$83:$D$83</c:f>
              <c:numCache>
                <c:formatCode>#,##0</c:formatCode>
                <c:ptCount val="3"/>
                <c:pt idx="0">
                  <c:v>1160.548504291824</c:v>
                </c:pt>
                <c:pt idx="1">
                  <c:v>1160.548504291824</c:v>
                </c:pt>
                <c:pt idx="2">
                  <c:v>1061.072918209667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Income!$B$84:$D$84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Income!$B$85:$D$85</c:f>
              <c:numCache>
                <c:formatCode>#,##0</c:formatCode>
                <c:ptCount val="3"/>
                <c:pt idx="0">
                  <c:v>21444.0</c:v>
                </c:pt>
                <c:pt idx="1">
                  <c:v>21582.0</c:v>
                </c:pt>
                <c:pt idx="2">
                  <c:v>22779.42857142857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Income!$B$86:$D$86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Income!$B$87:$D$87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1717400"/>
        <c:axId val="183021648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19489.3442104319</c:v>
                </c:pt>
                <c:pt idx="1">
                  <c:v>19489.3442104319</c:v>
                </c:pt>
                <c:pt idx="2">
                  <c:v>19489.34421043189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35068.01087709856</c:v>
                </c:pt>
                <c:pt idx="1">
                  <c:v>35068.01087709856</c:v>
                </c:pt>
                <c:pt idx="2">
                  <c:v>35068.01087709856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62812.01087709856</c:v>
                </c:pt>
                <c:pt idx="1">
                  <c:v>62812.01087709856</c:v>
                </c:pt>
                <c:pt idx="2">
                  <c:v>62812.01087709856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717400"/>
        <c:axId val="1830216488"/>
      </c:lineChart>
      <c:catAx>
        <c:axId val="1821717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216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0216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21717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1413.471780907143</c:v>
                </c:pt>
                <c:pt idx="1">
                  <c:v>1413.471780907143</c:v>
                </c:pt>
                <c:pt idx="2">
                  <c:v>1413.471780907143</c:v>
                </c:pt>
                <c:pt idx="3">
                  <c:v>1413.471780907143</c:v>
                </c:pt>
                <c:pt idx="4">
                  <c:v>1413.471780907143</c:v>
                </c:pt>
                <c:pt idx="5">
                  <c:v>1413.471780907143</c:v>
                </c:pt>
                <c:pt idx="6">
                  <c:v>1413.471780907143</c:v>
                </c:pt>
                <c:pt idx="7">
                  <c:v>1413.471780907143</c:v>
                </c:pt>
                <c:pt idx="8">
                  <c:v>1413.471780907143</c:v>
                </c:pt>
                <c:pt idx="9">
                  <c:v>1413.471780907143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450.8680101946291</c:v>
                </c:pt>
                <c:pt idx="1">
                  <c:v>450.8680101946291</c:v>
                </c:pt>
                <c:pt idx="2">
                  <c:v>450.8680101946291</c:v>
                </c:pt>
                <c:pt idx="3">
                  <c:v>450.8680101946291</c:v>
                </c:pt>
                <c:pt idx="4">
                  <c:v>450.8680101946291</c:v>
                </c:pt>
                <c:pt idx="5">
                  <c:v>450.8680101946291</c:v>
                </c:pt>
                <c:pt idx="6">
                  <c:v>450.8680101946291</c:v>
                </c:pt>
                <c:pt idx="7">
                  <c:v>450.8680101946291</c:v>
                </c:pt>
                <c:pt idx="8">
                  <c:v>450.8680101946291</c:v>
                </c:pt>
                <c:pt idx="9">
                  <c:v>450.8680101946291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6300.0</c:v>
                </c:pt>
                <c:pt idx="1">
                  <c:v>6300.0</c:v>
                </c:pt>
                <c:pt idx="2">
                  <c:v>6300.0</c:v>
                </c:pt>
                <c:pt idx="3">
                  <c:v>6300.0</c:v>
                </c:pt>
                <c:pt idx="4">
                  <c:v>6300.0</c:v>
                </c:pt>
                <c:pt idx="5">
                  <c:v>6300.0</c:v>
                </c:pt>
                <c:pt idx="6">
                  <c:v>6300.0</c:v>
                </c:pt>
                <c:pt idx="7">
                  <c:v>6300.0</c:v>
                </c:pt>
                <c:pt idx="8">
                  <c:v>6300.0</c:v>
                </c:pt>
                <c:pt idx="9">
                  <c:v>6300.0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77.0297810482511</c:v>
                </c:pt>
                <c:pt idx="1">
                  <c:v>77.0297810482511</c:v>
                </c:pt>
                <c:pt idx="2">
                  <c:v>77.0297810482511</c:v>
                </c:pt>
                <c:pt idx="3">
                  <c:v>77.0297810482511</c:v>
                </c:pt>
                <c:pt idx="4">
                  <c:v>77.0297810482511</c:v>
                </c:pt>
                <c:pt idx="5">
                  <c:v>77.0297810482511</c:v>
                </c:pt>
                <c:pt idx="6">
                  <c:v>77.0297810482511</c:v>
                </c:pt>
                <c:pt idx="7">
                  <c:v>77.0297810482511</c:v>
                </c:pt>
                <c:pt idx="8">
                  <c:v>77.0297810482511</c:v>
                </c:pt>
                <c:pt idx="9">
                  <c:v>77.0297810482511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1620.0</c:v>
                </c:pt>
                <c:pt idx="1">
                  <c:v>1620.0</c:v>
                </c:pt>
                <c:pt idx="2">
                  <c:v>1620.0</c:v>
                </c:pt>
                <c:pt idx="3">
                  <c:v>1620.0</c:v>
                </c:pt>
                <c:pt idx="4">
                  <c:v>1620.0</c:v>
                </c:pt>
                <c:pt idx="5">
                  <c:v>1620.0</c:v>
                </c:pt>
                <c:pt idx="6">
                  <c:v>1620.0</c:v>
                </c:pt>
                <c:pt idx="7">
                  <c:v>1620.0</c:v>
                </c:pt>
                <c:pt idx="8">
                  <c:v>1620.0</c:v>
                </c:pt>
                <c:pt idx="9">
                  <c:v>1620.0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1160.548504291824</c:v>
                </c:pt>
                <c:pt idx="1">
                  <c:v>1160.548504291824</c:v>
                </c:pt>
                <c:pt idx="2">
                  <c:v>1160.548504291824</c:v>
                </c:pt>
                <c:pt idx="3">
                  <c:v>1160.548504291824</c:v>
                </c:pt>
                <c:pt idx="4">
                  <c:v>1160.548504291824</c:v>
                </c:pt>
                <c:pt idx="5">
                  <c:v>1160.548504291824</c:v>
                </c:pt>
                <c:pt idx="6">
                  <c:v>1160.548504291824</c:v>
                </c:pt>
                <c:pt idx="7">
                  <c:v>1160.548504291824</c:v>
                </c:pt>
                <c:pt idx="8">
                  <c:v>1160.548504291824</c:v>
                </c:pt>
                <c:pt idx="9">
                  <c:v>1160.548504291824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1523416"/>
        <c:axId val="182623111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19489.3442104319</c:v>
                </c:pt>
                <c:pt idx="1">
                  <c:v>19489.3442104319</c:v>
                </c:pt>
                <c:pt idx="2">
                  <c:v>19489.34421043189</c:v>
                </c:pt>
                <c:pt idx="3">
                  <c:v>0.0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35068.01087709856</c:v>
                </c:pt>
                <c:pt idx="1">
                  <c:v>35068.01087709856</c:v>
                </c:pt>
                <c:pt idx="2">
                  <c:v>35068.01087709856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523416"/>
        <c:axId val="1826231112"/>
      </c:lineChart>
      <c:catAx>
        <c:axId val="18315234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231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6231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523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0.362495751530212</c:v>
                </c:pt>
                <c:pt idx="1">
                  <c:v>0.362495751530212</c:v>
                </c:pt>
                <c:pt idx="2">
                  <c:v>0.362495751530212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0.364652091818423</c:v>
                </c:pt>
                <c:pt idx="1">
                  <c:v>0.364652091818423</c:v>
                </c:pt>
                <c:pt idx="2">
                  <c:v>0.364652091818423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0.649407799260334</c:v>
                </c:pt>
                <c:pt idx="1">
                  <c:v>0.206059289700416</c:v>
                </c:pt>
                <c:pt idx="2">
                  <c:v>0.204747833712771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0.0386217873695052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0.0667928669509492</c:v>
                </c:pt>
                <c:pt idx="1">
                  <c:v>0.0667928669509492</c:v>
                </c:pt>
                <c:pt idx="2">
                  <c:v>0.0673176260582111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-0.158592802118007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7516888"/>
        <c:axId val="1870426920"/>
      </c:barChart>
      <c:catAx>
        <c:axId val="1827516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0426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0426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27516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0.175705058994379</c:v>
                </c:pt>
                <c:pt idx="1">
                  <c:v>0.175705058994379</c:v>
                </c:pt>
                <c:pt idx="2">
                  <c:v>0.175705058994379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0.0352058251395041</c:v>
                </c:pt>
                <c:pt idx="1">
                  <c:v>0.0352058251395041</c:v>
                </c:pt>
                <c:pt idx="2">
                  <c:v>0.0349591401927966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0.0854490288114935</c:v>
                </c:pt>
                <c:pt idx="1">
                  <c:v>0.0854490288114934</c:v>
                </c:pt>
                <c:pt idx="2">
                  <c:v>0.0854490288114935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0.314773994450351</c:v>
                </c:pt>
                <c:pt idx="1">
                  <c:v>0.314773994450351</c:v>
                </c:pt>
                <c:pt idx="2">
                  <c:v>0.314773994450351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0.212115835435976</c:v>
                </c:pt>
                <c:pt idx="1">
                  <c:v>0.212115835435976</c:v>
                </c:pt>
                <c:pt idx="2">
                  <c:v>0.212006616158489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0.0352058251395041</c:v>
                </c:pt>
                <c:pt idx="1">
                  <c:v>0.0352058251395041</c:v>
                </c:pt>
                <c:pt idx="2">
                  <c:v>0.0349591401927966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69887768"/>
        <c:axId val="1869891128"/>
      </c:barChart>
      <c:catAx>
        <c:axId val="1869887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9891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9891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9887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69942968"/>
        <c:axId val="1869946488"/>
      </c:barChart>
      <c:catAx>
        <c:axId val="1869942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9946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9946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9942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0.44994170361933</c:v>
                </c:pt>
                <c:pt idx="1">
                  <c:v>0.44994170361933</c:v>
                </c:pt>
                <c:pt idx="2">
                  <c:v>0.44994170361933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0.452618224430305</c:v>
                </c:pt>
                <c:pt idx="1">
                  <c:v>0.452618224430305</c:v>
                </c:pt>
                <c:pt idx="2">
                  <c:v>0.452618224430305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0.806066416804672</c:v>
                </c:pt>
                <c:pt idx="1">
                  <c:v>0.00116984731053105</c:v>
                </c:pt>
                <c:pt idx="2">
                  <c:v>0.00174807919669994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0.0348644643946657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0.0962702246398341</c:v>
                </c:pt>
                <c:pt idx="1">
                  <c:v>0.0962702246398342</c:v>
                </c:pt>
                <c:pt idx="2">
                  <c:v>0.0968356910011293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-0.451448377119774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69849096"/>
        <c:axId val="1869852440"/>
      </c:barChart>
      <c:catAx>
        <c:axId val="1869849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9852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9852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9849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0.128731542430173</c:v>
                </c:pt>
                <c:pt idx="1">
                  <c:v>0.128731542430173</c:v>
                </c:pt>
                <c:pt idx="2" formatCode="0.0%">
                  <c:v>0.128731542430173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0.0463203389076677</c:v>
                </c:pt>
                <c:pt idx="1">
                  <c:v>0.0463203389076677</c:v>
                </c:pt>
                <c:pt idx="2" formatCode="0.0%">
                  <c:v>0.0463203389076677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%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0.101392661448141</c:v>
                </c:pt>
                <c:pt idx="1">
                  <c:v>0.101392661448141</c:v>
                </c:pt>
                <c:pt idx="2" formatCode="0.0%">
                  <c:v>0.101392661448141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0.0126252019213663</c:v>
                </c:pt>
                <c:pt idx="1">
                  <c:v>0.0126252019213663</c:v>
                </c:pt>
                <c:pt idx="2" formatCode="0.0%">
                  <c:v>0.0126252019213663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0.00600535047144636</c:v>
                </c:pt>
                <c:pt idx="1">
                  <c:v>0.00600535047144636</c:v>
                </c:pt>
                <c:pt idx="2" formatCode="0.0%">
                  <c:v>0.00596456988424847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0.00124888809820317</c:v>
                </c:pt>
                <c:pt idx="1">
                  <c:v>0.00124888809820317</c:v>
                </c:pt>
                <c:pt idx="2" formatCode="0.0%">
                  <c:v>0.00124888809820317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0.0539084949297278</c:v>
                </c:pt>
                <c:pt idx="1">
                  <c:v>0.0539084949297278</c:v>
                </c:pt>
                <c:pt idx="2" formatCode="0.0%">
                  <c:v>0.0539084949297278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0.000893969044653976</c:v>
                </c:pt>
                <c:pt idx="1">
                  <c:v>0.000893969044653976</c:v>
                </c:pt>
                <c:pt idx="2" formatCode="0.0%">
                  <c:v>0.000867865105203719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0.0111355025796122</c:v>
                </c:pt>
                <c:pt idx="1">
                  <c:v>0.0111355025796122</c:v>
                </c:pt>
                <c:pt idx="2" formatCode="0.0%">
                  <c:v>0.011107228039155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0.0150507027219356</c:v>
                </c:pt>
                <c:pt idx="1">
                  <c:v>0.0150507027219356</c:v>
                </c:pt>
                <c:pt idx="2" formatCode="0.0%">
                  <c:v>0.0159296652204398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0.136054421768707</c:v>
                </c:pt>
                <c:pt idx="1">
                  <c:v>0.136054421768707</c:v>
                </c:pt>
                <c:pt idx="2" formatCode="0.0%">
                  <c:v>0.136054421768707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0.0949691442803771</c:v>
                </c:pt>
                <c:pt idx="1">
                  <c:v>0.0949691442803771</c:v>
                </c:pt>
                <c:pt idx="2" formatCode="0.0%">
                  <c:v>0.100515351515992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0.0773153958370397</c:v>
                </c:pt>
                <c:pt idx="1">
                  <c:v>0.0773153958370397</c:v>
                </c:pt>
                <c:pt idx="2" formatCode="0.0%">
                  <c:v>0.0818306224515897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0.348779582636541</c:v>
                </c:pt>
                <c:pt idx="1">
                  <c:v>0.348779582636541</c:v>
                </c:pt>
                <c:pt idx="2" formatCode="0.0%">
                  <c:v>0.340722265371068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0.397880072940758</c:v>
                </c:pt>
                <c:pt idx="1">
                  <c:v>0.397880072940758</c:v>
                </c:pt>
                <c:pt idx="2" formatCode="0.0%">
                  <c:v>0.395092152924668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2606392"/>
        <c:axId val="1810729512"/>
      </c:barChart>
      <c:catAx>
        <c:axId val="1872606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0729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0729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2606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1413.471780907143</c:v>
                </c:pt>
                <c:pt idx="1">
                  <c:v>1413.471780907143</c:v>
                </c:pt>
                <c:pt idx="2">
                  <c:v>1413.471780907143</c:v>
                </c:pt>
                <c:pt idx="3">
                  <c:v>1413.471780907143</c:v>
                </c:pt>
                <c:pt idx="4">
                  <c:v>1413.471780907143</c:v>
                </c:pt>
                <c:pt idx="5">
                  <c:v>1413.471780907143</c:v>
                </c:pt>
                <c:pt idx="6">
                  <c:v>1413.471780907143</c:v>
                </c:pt>
                <c:pt idx="7">
                  <c:v>1413.471780907143</c:v>
                </c:pt>
                <c:pt idx="8">
                  <c:v>1413.471780907143</c:v>
                </c:pt>
                <c:pt idx="9">
                  <c:v>1413.471780907143</c:v>
                </c:pt>
                <c:pt idx="10">
                  <c:v>1413.471780907143</c:v>
                </c:pt>
                <c:pt idx="11">
                  <c:v>1413.471780907143</c:v>
                </c:pt>
                <c:pt idx="12">
                  <c:v>1413.471780907143</c:v>
                </c:pt>
                <c:pt idx="13">
                  <c:v>1413.471780907143</c:v>
                </c:pt>
                <c:pt idx="14">
                  <c:v>1413.471780907143</c:v>
                </c:pt>
                <c:pt idx="15">
                  <c:v>1413.471780907143</c:v>
                </c:pt>
                <c:pt idx="16">
                  <c:v>1413.471780907143</c:v>
                </c:pt>
                <c:pt idx="17">
                  <c:v>1413.471780907143</c:v>
                </c:pt>
                <c:pt idx="18">
                  <c:v>1413.471780907143</c:v>
                </c:pt>
                <c:pt idx="19">
                  <c:v>1413.471780907143</c:v>
                </c:pt>
                <c:pt idx="20">
                  <c:v>1413.471780907143</c:v>
                </c:pt>
                <c:pt idx="21">
                  <c:v>1413.471780907143</c:v>
                </c:pt>
                <c:pt idx="22">
                  <c:v>1413.471780907143</c:v>
                </c:pt>
                <c:pt idx="23">
                  <c:v>1413.471780907143</c:v>
                </c:pt>
                <c:pt idx="24">
                  <c:v>1413.471780907143</c:v>
                </c:pt>
                <c:pt idx="25">
                  <c:v>1413.471780907143</c:v>
                </c:pt>
                <c:pt idx="26">
                  <c:v>1413.471780907143</c:v>
                </c:pt>
                <c:pt idx="27">
                  <c:v>1413.471780907143</c:v>
                </c:pt>
                <c:pt idx="28">
                  <c:v>1413.471780907143</c:v>
                </c:pt>
                <c:pt idx="29">
                  <c:v>1413.471780907143</c:v>
                </c:pt>
                <c:pt idx="30">
                  <c:v>1413.471780907143</c:v>
                </c:pt>
                <c:pt idx="31">
                  <c:v>1413.471780907143</c:v>
                </c:pt>
                <c:pt idx="32">
                  <c:v>1413.471780907143</c:v>
                </c:pt>
                <c:pt idx="33">
                  <c:v>1413.471780907143</c:v>
                </c:pt>
                <c:pt idx="34">
                  <c:v>1413.471780907143</c:v>
                </c:pt>
                <c:pt idx="35">
                  <c:v>1413.471780907143</c:v>
                </c:pt>
                <c:pt idx="36">
                  <c:v>1413.471780907143</c:v>
                </c:pt>
                <c:pt idx="37">
                  <c:v>1413.471780907143</c:v>
                </c:pt>
                <c:pt idx="38">
                  <c:v>1413.471780907143</c:v>
                </c:pt>
                <c:pt idx="39">
                  <c:v>1413.471780907143</c:v>
                </c:pt>
                <c:pt idx="40">
                  <c:v>1923.134811046064</c:v>
                </c:pt>
                <c:pt idx="41">
                  <c:v>1923.134811046064</c:v>
                </c:pt>
                <c:pt idx="42">
                  <c:v>1923.134811046064</c:v>
                </c:pt>
                <c:pt idx="43">
                  <c:v>1923.134811046064</c:v>
                </c:pt>
                <c:pt idx="44">
                  <c:v>1923.134811046064</c:v>
                </c:pt>
                <c:pt idx="45">
                  <c:v>1923.134811046064</c:v>
                </c:pt>
                <c:pt idx="46">
                  <c:v>1923.134811046064</c:v>
                </c:pt>
                <c:pt idx="47">
                  <c:v>1923.134811046064</c:v>
                </c:pt>
                <c:pt idx="48">
                  <c:v>1923.134811046064</c:v>
                </c:pt>
                <c:pt idx="49">
                  <c:v>1923.134811046064</c:v>
                </c:pt>
                <c:pt idx="50">
                  <c:v>1923.134811046064</c:v>
                </c:pt>
                <c:pt idx="51">
                  <c:v>1923.134811046064</c:v>
                </c:pt>
                <c:pt idx="52">
                  <c:v>1923.134811046064</c:v>
                </c:pt>
                <c:pt idx="53">
                  <c:v>1923.134811046064</c:v>
                </c:pt>
                <c:pt idx="54">
                  <c:v>1923.134811046064</c:v>
                </c:pt>
                <c:pt idx="55">
                  <c:v>1923.134811046064</c:v>
                </c:pt>
                <c:pt idx="56">
                  <c:v>1923.134811046064</c:v>
                </c:pt>
                <c:pt idx="57">
                  <c:v>1923.134811046064</c:v>
                </c:pt>
                <c:pt idx="58">
                  <c:v>1923.134811046064</c:v>
                </c:pt>
                <c:pt idx="59">
                  <c:v>1923.134811046064</c:v>
                </c:pt>
                <c:pt idx="60">
                  <c:v>1923.134811046064</c:v>
                </c:pt>
                <c:pt idx="61">
                  <c:v>1923.134811046064</c:v>
                </c:pt>
                <c:pt idx="62">
                  <c:v>1923.134811046064</c:v>
                </c:pt>
                <c:pt idx="63">
                  <c:v>1923.134811046064</c:v>
                </c:pt>
                <c:pt idx="64">
                  <c:v>1923.134811046064</c:v>
                </c:pt>
                <c:pt idx="65">
                  <c:v>1923.134811046064</c:v>
                </c:pt>
                <c:pt idx="66">
                  <c:v>1923.134811046064</c:v>
                </c:pt>
                <c:pt idx="67">
                  <c:v>1923.134811046064</c:v>
                </c:pt>
                <c:pt idx="68">
                  <c:v>1923.134811046064</c:v>
                </c:pt>
                <c:pt idx="69">
                  <c:v>1923.134811046064</c:v>
                </c:pt>
                <c:pt idx="70">
                  <c:v>1923.134811046064</c:v>
                </c:pt>
                <c:pt idx="71">
                  <c:v>1923.134811046064</c:v>
                </c:pt>
                <c:pt idx="72">
                  <c:v>1923.134811046064</c:v>
                </c:pt>
                <c:pt idx="73">
                  <c:v>1923.134811046064</c:v>
                </c:pt>
                <c:pt idx="74">
                  <c:v>1923.134811046064</c:v>
                </c:pt>
                <c:pt idx="75">
                  <c:v>1923.134811046064</c:v>
                </c:pt>
                <c:pt idx="76">
                  <c:v>1923.134811046064</c:v>
                </c:pt>
                <c:pt idx="77">
                  <c:v>1923.134811046064</c:v>
                </c:pt>
                <c:pt idx="78">
                  <c:v>1923.134811046064</c:v>
                </c:pt>
                <c:pt idx="79">
                  <c:v>1719.992837614173</c:v>
                </c:pt>
                <c:pt idx="80">
                  <c:v>1719.992837614173</c:v>
                </c:pt>
                <c:pt idx="81">
                  <c:v>1719.992837614173</c:v>
                </c:pt>
                <c:pt idx="82">
                  <c:v>1719.992837614173</c:v>
                </c:pt>
                <c:pt idx="83">
                  <c:v>1719.992837614173</c:v>
                </c:pt>
                <c:pt idx="84">
                  <c:v>1719.992837614173</c:v>
                </c:pt>
                <c:pt idx="85">
                  <c:v>1719.992837614173</c:v>
                </c:pt>
                <c:pt idx="86">
                  <c:v>1719.992837614173</c:v>
                </c:pt>
                <c:pt idx="87">
                  <c:v>1719.992837614173</c:v>
                </c:pt>
                <c:pt idx="88">
                  <c:v>1719.992837614173</c:v>
                </c:pt>
                <c:pt idx="89">
                  <c:v>1719.992837614173</c:v>
                </c:pt>
                <c:pt idx="90">
                  <c:v>1719.992837614173</c:v>
                </c:pt>
                <c:pt idx="91">
                  <c:v>1719.992837614173</c:v>
                </c:pt>
                <c:pt idx="92">
                  <c:v>1719.992837614173</c:v>
                </c:pt>
                <c:pt idx="93">
                  <c:v>1719.992837614173</c:v>
                </c:pt>
                <c:pt idx="94">
                  <c:v>1719.992837614173</c:v>
                </c:pt>
                <c:pt idx="95">
                  <c:v>1719.992837614173</c:v>
                </c:pt>
                <c:pt idx="96">
                  <c:v>1719.992837614173</c:v>
                </c:pt>
                <c:pt idx="97">
                  <c:v>1719.992837614173</c:v>
                </c:pt>
                <c:pt idx="98">
                  <c:v>1719.992837614173</c:v>
                </c:pt>
                <c:pt idx="99">
                  <c:v>1719.992837614173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15.0</c:v>
                </c:pt>
                <c:pt idx="17">
                  <c:v>15.0</c:v>
                </c:pt>
                <c:pt idx="18">
                  <c:v>15.0</c:v>
                </c:pt>
                <c:pt idx="19">
                  <c:v>15.0</c:v>
                </c:pt>
                <c:pt idx="20">
                  <c:v>15.0</c:v>
                </c:pt>
                <c:pt idx="21">
                  <c:v>15.0</c:v>
                </c:pt>
                <c:pt idx="22">
                  <c:v>15.0</c:v>
                </c:pt>
                <c:pt idx="23">
                  <c:v>15.0</c:v>
                </c:pt>
                <c:pt idx="24">
                  <c:v>15.0</c:v>
                </c:pt>
                <c:pt idx="25">
                  <c:v>15.0</c:v>
                </c:pt>
                <c:pt idx="26">
                  <c:v>15.0</c:v>
                </c:pt>
                <c:pt idx="27">
                  <c:v>15.0</c:v>
                </c:pt>
                <c:pt idx="28">
                  <c:v>15.0</c:v>
                </c:pt>
                <c:pt idx="29">
                  <c:v>15.0</c:v>
                </c:pt>
                <c:pt idx="30">
                  <c:v>15.0</c:v>
                </c:pt>
                <c:pt idx="31">
                  <c:v>15.0</c:v>
                </c:pt>
                <c:pt idx="32">
                  <c:v>15.0</c:v>
                </c:pt>
                <c:pt idx="33">
                  <c:v>15.0</c:v>
                </c:pt>
                <c:pt idx="34">
                  <c:v>15.0</c:v>
                </c:pt>
                <c:pt idx="35">
                  <c:v>15.0</c:v>
                </c:pt>
                <c:pt idx="36">
                  <c:v>15.0</c:v>
                </c:pt>
                <c:pt idx="37">
                  <c:v>15.0</c:v>
                </c:pt>
                <c:pt idx="38">
                  <c:v>15.0</c:v>
                </c:pt>
                <c:pt idx="39">
                  <c:v>15.0</c:v>
                </c:pt>
                <c:pt idx="40">
                  <c:v>160.0</c:v>
                </c:pt>
                <c:pt idx="41">
                  <c:v>160.0</c:v>
                </c:pt>
                <c:pt idx="42">
                  <c:v>160.0</c:v>
                </c:pt>
                <c:pt idx="43">
                  <c:v>160.0</c:v>
                </c:pt>
                <c:pt idx="44">
                  <c:v>160.0</c:v>
                </c:pt>
                <c:pt idx="45">
                  <c:v>160.0</c:v>
                </c:pt>
                <c:pt idx="46">
                  <c:v>160.0</c:v>
                </c:pt>
                <c:pt idx="47">
                  <c:v>160.0</c:v>
                </c:pt>
                <c:pt idx="48">
                  <c:v>160.0</c:v>
                </c:pt>
                <c:pt idx="49">
                  <c:v>160.0</c:v>
                </c:pt>
                <c:pt idx="50">
                  <c:v>160.0</c:v>
                </c:pt>
                <c:pt idx="51">
                  <c:v>160.0</c:v>
                </c:pt>
                <c:pt idx="52">
                  <c:v>160.0</c:v>
                </c:pt>
                <c:pt idx="53">
                  <c:v>160.0</c:v>
                </c:pt>
                <c:pt idx="54">
                  <c:v>160.0</c:v>
                </c:pt>
                <c:pt idx="55">
                  <c:v>160.0</c:v>
                </c:pt>
                <c:pt idx="56">
                  <c:v>160.0</c:v>
                </c:pt>
                <c:pt idx="57">
                  <c:v>160.0</c:v>
                </c:pt>
                <c:pt idx="58">
                  <c:v>160.0</c:v>
                </c:pt>
                <c:pt idx="59">
                  <c:v>160.0</c:v>
                </c:pt>
                <c:pt idx="60">
                  <c:v>160.0</c:v>
                </c:pt>
                <c:pt idx="61">
                  <c:v>160.0</c:v>
                </c:pt>
                <c:pt idx="62">
                  <c:v>160.0</c:v>
                </c:pt>
                <c:pt idx="63">
                  <c:v>160.0</c:v>
                </c:pt>
                <c:pt idx="64">
                  <c:v>160.0</c:v>
                </c:pt>
                <c:pt idx="65">
                  <c:v>160.0</c:v>
                </c:pt>
                <c:pt idx="66">
                  <c:v>160.0</c:v>
                </c:pt>
                <c:pt idx="67">
                  <c:v>160.0</c:v>
                </c:pt>
                <c:pt idx="68">
                  <c:v>160.0</c:v>
                </c:pt>
                <c:pt idx="69">
                  <c:v>160.0</c:v>
                </c:pt>
                <c:pt idx="70">
                  <c:v>160.0</c:v>
                </c:pt>
                <c:pt idx="71">
                  <c:v>160.0</c:v>
                </c:pt>
                <c:pt idx="72">
                  <c:v>160.0</c:v>
                </c:pt>
                <c:pt idx="73">
                  <c:v>160.0</c:v>
                </c:pt>
                <c:pt idx="74">
                  <c:v>160.0</c:v>
                </c:pt>
                <c:pt idx="75">
                  <c:v>160.0</c:v>
                </c:pt>
                <c:pt idx="76">
                  <c:v>160.0</c:v>
                </c:pt>
                <c:pt idx="77">
                  <c:v>160.0</c:v>
                </c:pt>
                <c:pt idx="78">
                  <c:v>160.0</c:v>
                </c:pt>
                <c:pt idx="79">
                  <c:v>148.5714285714286</c:v>
                </c:pt>
                <c:pt idx="80">
                  <c:v>148.5714285714286</c:v>
                </c:pt>
                <c:pt idx="81">
                  <c:v>148.5714285714286</c:v>
                </c:pt>
                <c:pt idx="82">
                  <c:v>148.5714285714286</c:v>
                </c:pt>
                <c:pt idx="83">
                  <c:v>148.5714285714286</c:v>
                </c:pt>
                <c:pt idx="84">
                  <c:v>148.5714285714286</c:v>
                </c:pt>
                <c:pt idx="85">
                  <c:v>148.5714285714286</c:v>
                </c:pt>
                <c:pt idx="86">
                  <c:v>148.5714285714286</c:v>
                </c:pt>
                <c:pt idx="87">
                  <c:v>148.5714285714286</c:v>
                </c:pt>
                <c:pt idx="88">
                  <c:v>148.5714285714286</c:v>
                </c:pt>
                <c:pt idx="89">
                  <c:v>148.5714285714286</c:v>
                </c:pt>
                <c:pt idx="90">
                  <c:v>148.5714285714286</c:v>
                </c:pt>
                <c:pt idx="91">
                  <c:v>148.5714285714286</c:v>
                </c:pt>
                <c:pt idx="92">
                  <c:v>148.5714285714286</c:v>
                </c:pt>
                <c:pt idx="93">
                  <c:v>148.5714285714286</c:v>
                </c:pt>
                <c:pt idx="94">
                  <c:v>148.5714285714286</c:v>
                </c:pt>
                <c:pt idx="95">
                  <c:v>148.5714285714286</c:v>
                </c:pt>
                <c:pt idx="96">
                  <c:v>148.5714285714286</c:v>
                </c:pt>
                <c:pt idx="97">
                  <c:v>148.5714285714286</c:v>
                </c:pt>
                <c:pt idx="98">
                  <c:v>148.5714285714286</c:v>
                </c:pt>
                <c:pt idx="99">
                  <c:v>148.5714285714286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450.8680101946291</c:v>
                </c:pt>
                <c:pt idx="1">
                  <c:v>450.8680101946291</c:v>
                </c:pt>
                <c:pt idx="2">
                  <c:v>450.8680101946291</c:v>
                </c:pt>
                <c:pt idx="3">
                  <c:v>450.8680101946291</c:v>
                </c:pt>
                <c:pt idx="4">
                  <c:v>450.8680101946291</c:v>
                </c:pt>
                <c:pt idx="5">
                  <c:v>450.8680101946291</c:v>
                </c:pt>
                <c:pt idx="6">
                  <c:v>450.8680101946291</c:v>
                </c:pt>
                <c:pt idx="7">
                  <c:v>450.8680101946291</c:v>
                </c:pt>
                <c:pt idx="8">
                  <c:v>450.8680101946291</c:v>
                </c:pt>
                <c:pt idx="9">
                  <c:v>450.8680101946291</c:v>
                </c:pt>
                <c:pt idx="10">
                  <c:v>450.8680101946291</c:v>
                </c:pt>
                <c:pt idx="11">
                  <c:v>450.8680101946291</c:v>
                </c:pt>
                <c:pt idx="12">
                  <c:v>450.8680101946291</c:v>
                </c:pt>
                <c:pt idx="13">
                  <c:v>450.8680101946291</c:v>
                </c:pt>
                <c:pt idx="14">
                  <c:v>450.8680101946291</c:v>
                </c:pt>
                <c:pt idx="15">
                  <c:v>450.8680101946291</c:v>
                </c:pt>
                <c:pt idx="16">
                  <c:v>450.8680101946291</c:v>
                </c:pt>
                <c:pt idx="17">
                  <c:v>450.8680101946291</c:v>
                </c:pt>
                <c:pt idx="18">
                  <c:v>450.8680101946291</c:v>
                </c:pt>
                <c:pt idx="19">
                  <c:v>450.8680101946291</c:v>
                </c:pt>
                <c:pt idx="20">
                  <c:v>450.8680101946291</c:v>
                </c:pt>
                <c:pt idx="21">
                  <c:v>450.8680101946291</c:v>
                </c:pt>
                <c:pt idx="22">
                  <c:v>450.8680101946291</c:v>
                </c:pt>
                <c:pt idx="23">
                  <c:v>450.8680101946291</c:v>
                </c:pt>
                <c:pt idx="24">
                  <c:v>450.8680101946291</c:v>
                </c:pt>
                <c:pt idx="25">
                  <c:v>450.8680101946291</c:v>
                </c:pt>
                <c:pt idx="26">
                  <c:v>450.8680101946291</c:v>
                </c:pt>
                <c:pt idx="27">
                  <c:v>450.8680101946291</c:v>
                </c:pt>
                <c:pt idx="28">
                  <c:v>450.8680101946291</c:v>
                </c:pt>
                <c:pt idx="29">
                  <c:v>450.8680101946291</c:v>
                </c:pt>
                <c:pt idx="30">
                  <c:v>450.8680101946291</c:v>
                </c:pt>
                <c:pt idx="31">
                  <c:v>450.8680101946291</c:v>
                </c:pt>
                <c:pt idx="32">
                  <c:v>450.8680101946291</c:v>
                </c:pt>
                <c:pt idx="33">
                  <c:v>450.8680101946291</c:v>
                </c:pt>
                <c:pt idx="34">
                  <c:v>450.8680101946291</c:v>
                </c:pt>
                <c:pt idx="35">
                  <c:v>450.8680101946291</c:v>
                </c:pt>
                <c:pt idx="36">
                  <c:v>450.8680101946291</c:v>
                </c:pt>
                <c:pt idx="37">
                  <c:v>450.8680101946291</c:v>
                </c:pt>
                <c:pt idx="38">
                  <c:v>450.8680101946291</c:v>
                </c:pt>
                <c:pt idx="39">
                  <c:v>450.8680101946291</c:v>
                </c:pt>
                <c:pt idx="40">
                  <c:v>974.941627910291</c:v>
                </c:pt>
                <c:pt idx="41">
                  <c:v>974.941627910291</c:v>
                </c:pt>
                <c:pt idx="42">
                  <c:v>974.941627910291</c:v>
                </c:pt>
                <c:pt idx="43">
                  <c:v>974.941627910291</c:v>
                </c:pt>
                <c:pt idx="44">
                  <c:v>974.941627910291</c:v>
                </c:pt>
                <c:pt idx="45">
                  <c:v>974.941627910291</c:v>
                </c:pt>
                <c:pt idx="46">
                  <c:v>974.941627910291</c:v>
                </c:pt>
                <c:pt idx="47">
                  <c:v>974.941627910291</c:v>
                </c:pt>
                <c:pt idx="48">
                  <c:v>974.941627910291</c:v>
                </c:pt>
                <c:pt idx="49">
                  <c:v>974.941627910291</c:v>
                </c:pt>
                <c:pt idx="50">
                  <c:v>974.941627910291</c:v>
                </c:pt>
                <c:pt idx="51">
                  <c:v>974.941627910291</c:v>
                </c:pt>
                <c:pt idx="52">
                  <c:v>974.941627910291</c:v>
                </c:pt>
                <c:pt idx="53">
                  <c:v>974.941627910291</c:v>
                </c:pt>
                <c:pt idx="54">
                  <c:v>974.941627910291</c:v>
                </c:pt>
                <c:pt idx="55">
                  <c:v>974.941627910291</c:v>
                </c:pt>
                <c:pt idx="56">
                  <c:v>974.941627910291</c:v>
                </c:pt>
                <c:pt idx="57">
                  <c:v>974.941627910291</c:v>
                </c:pt>
                <c:pt idx="58">
                  <c:v>974.941627910291</c:v>
                </c:pt>
                <c:pt idx="59">
                  <c:v>974.941627910291</c:v>
                </c:pt>
                <c:pt idx="60">
                  <c:v>974.941627910291</c:v>
                </c:pt>
                <c:pt idx="61">
                  <c:v>974.941627910291</c:v>
                </c:pt>
                <c:pt idx="62">
                  <c:v>974.941627910291</c:v>
                </c:pt>
                <c:pt idx="63">
                  <c:v>974.941627910291</c:v>
                </c:pt>
                <c:pt idx="64">
                  <c:v>974.941627910291</c:v>
                </c:pt>
                <c:pt idx="65">
                  <c:v>974.941627910291</c:v>
                </c:pt>
                <c:pt idx="66">
                  <c:v>974.941627910291</c:v>
                </c:pt>
                <c:pt idx="67">
                  <c:v>974.941627910291</c:v>
                </c:pt>
                <c:pt idx="68">
                  <c:v>974.941627910291</c:v>
                </c:pt>
                <c:pt idx="69">
                  <c:v>974.941627910291</c:v>
                </c:pt>
                <c:pt idx="70">
                  <c:v>974.941627910291</c:v>
                </c:pt>
                <c:pt idx="71">
                  <c:v>974.941627910291</c:v>
                </c:pt>
                <c:pt idx="72">
                  <c:v>974.941627910291</c:v>
                </c:pt>
                <c:pt idx="73">
                  <c:v>974.941627910291</c:v>
                </c:pt>
                <c:pt idx="74">
                  <c:v>974.941627910291</c:v>
                </c:pt>
                <c:pt idx="75">
                  <c:v>974.941627910291</c:v>
                </c:pt>
                <c:pt idx="76">
                  <c:v>974.941627910291</c:v>
                </c:pt>
                <c:pt idx="77">
                  <c:v>974.941627910291</c:v>
                </c:pt>
                <c:pt idx="78">
                  <c:v>974.941627910291</c:v>
                </c:pt>
                <c:pt idx="79">
                  <c:v>1365.209657683874</c:v>
                </c:pt>
                <c:pt idx="80">
                  <c:v>1365.209657683874</c:v>
                </c:pt>
                <c:pt idx="81">
                  <c:v>1365.209657683874</c:v>
                </c:pt>
                <c:pt idx="82">
                  <c:v>1365.209657683874</c:v>
                </c:pt>
                <c:pt idx="83">
                  <c:v>1365.209657683874</c:v>
                </c:pt>
                <c:pt idx="84">
                  <c:v>1365.209657683874</c:v>
                </c:pt>
                <c:pt idx="85">
                  <c:v>1365.209657683874</c:v>
                </c:pt>
                <c:pt idx="86">
                  <c:v>1365.209657683874</c:v>
                </c:pt>
                <c:pt idx="87">
                  <c:v>1365.209657683874</c:v>
                </c:pt>
                <c:pt idx="88">
                  <c:v>1365.209657683874</c:v>
                </c:pt>
                <c:pt idx="89">
                  <c:v>1365.209657683874</c:v>
                </c:pt>
                <c:pt idx="90">
                  <c:v>1365.209657683874</c:v>
                </c:pt>
                <c:pt idx="91">
                  <c:v>1365.209657683874</c:v>
                </c:pt>
                <c:pt idx="92">
                  <c:v>1365.209657683874</c:v>
                </c:pt>
                <c:pt idx="93">
                  <c:v>1365.209657683874</c:v>
                </c:pt>
                <c:pt idx="94">
                  <c:v>1365.209657683874</c:v>
                </c:pt>
                <c:pt idx="95">
                  <c:v>1365.209657683874</c:v>
                </c:pt>
                <c:pt idx="96">
                  <c:v>1365.209657683874</c:v>
                </c:pt>
                <c:pt idx="97">
                  <c:v>1365.209657683874</c:v>
                </c:pt>
                <c:pt idx="98">
                  <c:v>1365.209657683874</c:v>
                </c:pt>
                <c:pt idx="99">
                  <c:v>1365.209657683874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6300.0</c:v>
                </c:pt>
                <c:pt idx="1">
                  <c:v>6300.0</c:v>
                </c:pt>
                <c:pt idx="2">
                  <c:v>6300.0</c:v>
                </c:pt>
                <c:pt idx="3">
                  <c:v>6300.0</c:v>
                </c:pt>
                <c:pt idx="4">
                  <c:v>6300.0</c:v>
                </c:pt>
                <c:pt idx="5">
                  <c:v>6300.0</c:v>
                </c:pt>
                <c:pt idx="6">
                  <c:v>6300.0</c:v>
                </c:pt>
                <c:pt idx="7">
                  <c:v>6300.0</c:v>
                </c:pt>
                <c:pt idx="8">
                  <c:v>6300.0</c:v>
                </c:pt>
                <c:pt idx="9">
                  <c:v>6300.0</c:v>
                </c:pt>
                <c:pt idx="10">
                  <c:v>6300.0</c:v>
                </c:pt>
                <c:pt idx="11">
                  <c:v>6300.0</c:v>
                </c:pt>
                <c:pt idx="12">
                  <c:v>6300.0</c:v>
                </c:pt>
                <c:pt idx="13">
                  <c:v>6300.0</c:v>
                </c:pt>
                <c:pt idx="14">
                  <c:v>6300.0</c:v>
                </c:pt>
                <c:pt idx="15">
                  <c:v>6300.0</c:v>
                </c:pt>
                <c:pt idx="16">
                  <c:v>6300.0</c:v>
                </c:pt>
                <c:pt idx="17">
                  <c:v>6300.0</c:v>
                </c:pt>
                <c:pt idx="18">
                  <c:v>6300.0</c:v>
                </c:pt>
                <c:pt idx="19">
                  <c:v>6300.0</c:v>
                </c:pt>
                <c:pt idx="20">
                  <c:v>6300.0</c:v>
                </c:pt>
                <c:pt idx="21">
                  <c:v>6300.0</c:v>
                </c:pt>
                <c:pt idx="22">
                  <c:v>6300.0</c:v>
                </c:pt>
                <c:pt idx="23">
                  <c:v>6300.0</c:v>
                </c:pt>
                <c:pt idx="24">
                  <c:v>6300.0</c:v>
                </c:pt>
                <c:pt idx="25">
                  <c:v>6300.0</c:v>
                </c:pt>
                <c:pt idx="26">
                  <c:v>6300.0</c:v>
                </c:pt>
                <c:pt idx="27">
                  <c:v>6300.0</c:v>
                </c:pt>
                <c:pt idx="28">
                  <c:v>6300.0</c:v>
                </c:pt>
                <c:pt idx="29">
                  <c:v>6300.0</c:v>
                </c:pt>
                <c:pt idx="30">
                  <c:v>6300.0</c:v>
                </c:pt>
                <c:pt idx="31">
                  <c:v>6300.0</c:v>
                </c:pt>
                <c:pt idx="32">
                  <c:v>6300.0</c:v>
                </c:pt>
                <c:pt idx="33">
                  <c:v>6300.0</c:v>
                </c:pt>
                <c:pt idx="34">
                  <c:v>6300.0</c:v>
                </c:pt>
                <c:pt idx="35">
                  <c:v>6300.0</c:v>
                </c:pt>
                <c:pt idx="36">
                  <c:v>6300.0</c:v>
                </c:pt>
                <c:pt idx="37">
                  <c:v>6300.0</c:v>
                </c:pt>
                <c:pt idx="38">
                  <c:v>6300.0</c:v>
                </c:pt>
                <c:pt idx="39">
                  <c:v>6300.0</c:v>
                </c:pt>
                <c:pt idx="40">
                  <c:v>9900.000000000001</c:v>
                </c:pt>
                <c:pt idx="41">
                  <c:v>9900.000000000001</c:v>
                </c:pt>
                <c:pt idx="42">
                  <c:v>9900.000000000001</c:v>
                </c:pt>
                <c:pt idx="43">
                  <c:v>9900.000000000001</c:v>
                </c:pt>
                <c:pt idx="44">
                  <c:v>9900.000000000001</c:v>
                </c:pt>
                <c:pt idx="45">
                  <c:v>9900.000000000001</c:v>
                </c:pt>
                <c:pt idx="46">
                  <c:v>9900.000000000001</c:v>
                </c:pt>
                <c:pt idx="47">
                  <c:v>9900.000000000001</c:v>
                </c:pt>
                <c:pt idx="48">
                  <c:v>9900.000000000001</c:v>
                </c:pt>
                <c:pt idx="49">
                  <c:v>9900.000000000001</c:v>
                </c:pt>
                <c:pt idx="50">
                  <c:v>9900.000000000001</c:v>
                </c:pt>
                <c:pt idx="51">
                  <c:v>9900.000000000001</c:v>
                </c:pt>
                <c:pt idx="52">
                  <c:v>9900.000000000001</c:v>
                </c:pt>
                <c:pt idx="53">
                  <c:v>9900.000000000001</c:v>
                </c:pt>
                <c:pt idx="54">
                  <c:v>9900.000000000001</c:v>
                </c:pt>
                <c:pt idx="55">
                  <c:v>9900.000000000001</c:v>
                </c:pt>
                <c:pt idx="56">
                  <c:v>9900.000000000001</c:v>
                </c:pt>
                <c:pt idx="57">
                  <c:v>9900.000000000001</c:v>
                </c:pt>
                <c:pt idx="58">
                  <c:v>9900.000000000001</c:v>
                </c:pt>
                <c:pt idx="59">
                  <c:v>9900.000000000001</c:v>
                </c:pt>
                <c:pt idx="60">
                  <c:v>9900.000000000001</c:v>
                </c:pt>
                <c:pt idx="61">
                  <c:v>9900.000000000001</c:v>
                </c:pt>
                <c:pt idx="62">
                  <c:v>9900.000000000001</c:v>
                </c:pt>
                <c:pt idx="63">
                  <c:v>9900.000000000001</c:v>
                </c:pt>
                <c:pt idx="64">
                  <c:v>9900.000000000001</c:v>
                </c:pt>
                <c:pt idx="65">
                  <c:v>9900.000000000001</c:v>
                </c:pt>
                <c:pt idx="66">
                  <c:v>9900.000000000001</c:v>
                </c:pt>
                <c:pt idx="67">
                  <c:v>9900.000000000001</c:v>
                </c:pt>
                <c:pt idx="68">
                  <c:v>9900.000000000001</c:v>
                </c:pt>
                <c:pt idx="69">
                  <c:v>9900.000000000001</c:v>
                </c:pt>
                <c:pt idx="70">
                  <c:v>9900.000000000001</c:v>
                </c:pt>
                <c:pt idx="71">
                  <c:v>9900.000000000001</c:v>
                </c:pt>
                <c:pt idx="72">
                  <c:v>9900.000000000001</c:v>
                </c:pt>
                <c:pt idx="73">
                  <c:v>9900.000000000001</c:v>
                </c:pt>
                <c:pt idx="74">
                  <c:v>9900.000000000001</c:v>
                </c:pt>
                <c:pt idx="75">
                  <c:v>9900.000000000001</c:v>
                </c:pt>
                <c:pt idx="76">
                  <c:v>9900.000000000001</c:v>
                </c:pt>
                <c:pt idx="77">
                  <c:v>9900.000000000001</c:v>
                </c:pt>
                <c:pt idx="78">
                  <c:v>9900.000000000001</c:v>
                </c:pt>
                <c:pt idx="79">
                  <c:v>14742.85714285714</c:v>
                </c:pt>
                <c:pt idx="80">
                  <c:v>14742.85714285714</c:v>
                </c:pt>
                <c:pt idx="81">
                  <c:v>14742.85714285714</c:v>
                </c:pt>
                <c:pt idx="82">
                  <c:v>14742.85714285714</c:v>
                </c:pt>
                <c:pt idx="83">
                  <c:v>14742.85714285714</c:v>
                </c:pt>
                <c:pt idx="84">
                  <c:v>14742.85714285714</c:v>
                </c:pt>
                <c:pt idx="85">
                  <c:v>14742.85714285714</c:v>
                </c:pt>
                <c:pt idx="86">
                  <c:v>14742.85714285714</c:v>
                </c:pt>
                <c:pt idx="87">
                  <c:v>14742.85714285714</c:v>
                </c:pt>
                <c:pt idx="88">
                  <c:v>14742.85714285714</c:v>
                </c:pt>
                <c:pt idx="89">
                  <c:v>14742.85714285714</c:v>
                </c:pt>
                <c:pt idx="90">
                  <c:v>14742.85714285714</c:v>
                </c:pt>
                <c:pt idx="91">
                  <c:v>14742.85714285714</c:v>
                </c:pt>
                <c:pt idx="92">
                  <c:v>14742.85714285714</c:v>
                </c:pt>
                <c:pt idx="93">
                  <c:v>14742.85714285714</c:v>
                </c:pt>
                <c:pt idx="94">
                  <c:v>14742.85714285714</c:v>
                </c:pt>
                <c:pt idx="95">
                  <c:v>14742.85714285714</c:v>
                </c:pt>
                <c:pt idx="96">
                  <c:v>14742.85714285714</c:v>
                </c:pt>
                <c:pt idx="97">
                  <c:v>14742.85714285714</c:v>
                </c:pt>
                <c:pt idx="98">
                  <c:v>14742.85714285714</c:v>
                </c:pt>
                <c:pt idx="99">
                  <c:v>14742.85714285714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77.0297810482511</c:v>
                </c:pt>
                <c:pt idx="1">
                  <c:v>77.0297810482511</c:v>
                </c:pt>
                <c:pt idx="2">
                  <c:v>77.0297810482511</c:v>
                </c:pt>
                <c:pt idx="3">
                  <c:v>77.0297810482511</c:v>
                </c:pt>
                <c:pt idx="4">
                  <c:v>77.0297810482511</c:v>
                </c:pt>
                <c:pt idx="5">
                  <c:v>77.0297810482511</c:v>
                </c:pt>
                <c:pt idx="6">
                  <c:v>77.0297810482511</c:v>
                </c:pt>
                <c:pt idx="7">
                  <c:v>77.0297810482511</c:v>
                </c:pt>
                <c:pt idx="8">
                  <c:v>77.0297810482511</c:v>
                </c:pt>
                <c:pt idx="9">
                  <c:v>77.0297810482511</c:v>
                </c:pt>
                <c:pt idx="10">
                  <c:v>77.0297810482511</c:v>
                </c:pt>
                <c:pt idx="11">
                  <c:v>77.0297810482511</c:v>
                </c:pt>
                <c:pt idx="12">
                  <c:v>77.0297810482511</c:v>
                </c:pt>
                <c:pt idx="13">
                  <c:v>77.0297810482511</c:v>
                </c:pt>
                <c:pt idx="14">
                  <c:v>77.0297810482511</c:v>
                </c:pt>
                <c:pt idx="15">
                  <c:v>77.0297810482511</c:v>
                </c:pt>
                <c:pt idx="16">
                  <c:v>77.0297810482511</c:v>
                </c:pt>
                <c:pt idx="17">
                  <c:v>77.0297810482511</c:v>
                </c:pt>
                <c:pt idx="18">
                  <c:v>77.0297810482511</c:v>
                </c:pt>
                <c:pt idx="19">
                  <c:v>77.0297810482511</c:v>
                </c:pt>
                <c:pt idx="20">
                  <c:v>77.0297810482511</c:v>
                </c:pt>
                <c:pt idx="21">
                  <c:v>77.0297810482511</c:v>
                </c:pt>
                <c:pt idx="22">
                  <c:v>77.0297810482511</c:v>
                </c:pt>
                <c:pt idx="23">
                  <c:v>77.0297810482511</c:v>
                </c:pt>
                <c:pt idx="24">
                  <c:v>77.0297810482511</c:v>
                </c:pt>
                <c:pt idx="25">
                  <c:v>77.0297810482511</c:v>
                </c:pt>
                <c:pt idx="26">
                  <c:v>77.0297810482511</c:v>
                </c:pt>
                <c:pt idx="27">
                  <c:v>77.0297810482511</c:v>
                </c:pt>
                <c:pt idx="28">
                  <c:v>77.0297810482511</c:v>
                </c:pt>
                <c:pt idx="29">
                  <c:v>77.0297810482511</c:v>
                </c:pt>
                <c:pt idx="30">
                  <c:v>77.0297810482511</c:v>
                </c:pt>
                <c:pt idx="31">
                  <c:v>77.0297810482511</c:v>
                </c:pt>
                <c:pt idx="32">
                  <c:v>77.0297810482511</c:v>
                </c:pt>
                <c:pt idx="33">
                  <c:v>77.0297810482511</c:v>
                </c:pt>
                <c:pt idx="34">
                  <c:v>77.0297810482511</c:v>
                </c:pt>
                <c:pt idx="35">
                  <c:v>77.0297810482511</c:v>
                </c:pt>
                <c:pt idx="36">
                  <c:v>77.0297810482511</c:v>
                </c:pt>
                <c:pt idx="37">
                  <c:v>77.0297810482511</c:v>
                </c:pt>
                <c:pt idx="38">
                  <c:v>77.0297810482511</c:v>
                </c:pt>
                <c:pt idx="39">
                  <c:v>77.0297810482511</c:v>
                </c:pt>
                <c:pt idx="40">
                  <c:v>77.0297810482511</c:v>
                </c:pt>
                <c:pt idx="41">
                  <c:v>77.0297810482511</c:v>
                </c:pt>
                <c:pt idx="42">
                  <c:v>77.0297810482511</c:v>
                </c:pt>
                <c:pt idx="43">
                  <c:v>77.0297810482511</c:v>
                </c:pt>
                <c:pt idx="44">
                  <c:v>77.0297810482511</c:v>
                </c:pt>
                <c:pt idx="45">
                  <c:v>77.0297810482511</c:v>
                </c:pt>
                <c:pt idx="46">
                  <c:v>77.0297810482511</c:v>
                </c:pt>
                <c:pt idx="47">
                  <c:v>77.0297810482511</c:v>
                </c:pt>
                <c:pt idx="48">
                  <c:v>77.0297810482511</c:v>
                </c:pt>
                <c:pt idx="49">
                  <c:v>77.0297810482511</c:v>
                </c:pt>
                <c:pt idx="50">
                  <c:v>77.0297810482511</c:v>
                </c:pt>
                <c:pt idx="51">
                  <c:v>77.0297810482511</c:v>
                </c:pt>
                <c:pt idx="52">
                  <c:v>77.0297810482511</c:v>
                </c:pt>
                <c:pt idx="53">
                  <c:v>77.0297810482511</c:v>
                </c:pt>
                <c:pt idx="54">
                  <c:v>77.0297810482511</c:v>
                </c:pt>
                <c:pt idx="55">
                  <c:v>77.0297810482511</c:v>
                </c:pt>
                <c:pt idx="56">
                  <c:v>77.0297810482511</c:v>
                </c:pt>
                <c:pt idx="57">
                  <c:v>77.0297810482511</c:v>
                </c:pt>
                <c:pt idx="58">
                  <c:v>77.0297810482511</c:v>
                </c:pt>
                <c:pt idx="59">
                  <c:v>77.0297810482511</c:v>
                </c:pt>
                <c:pt idx="60">
                  <c:v>77.0297810482511</c:v>
                </c:pt>
                <c:pt idx="61">
                  <c:v>77.0297810482511</c:v>
                </c:pt>
                <c:pt idx="62">
                  <c:v>77.0297810482511</c:v>
                </c:pt>
                <c:pt idx="63">
                  <c:v>77.0297810482511</c:v>
                </c:pt>
                <c:pt idx="64">
                  <c:v>77.0297810482511</c:v>
                </c:pt>
                <c:pt idx="65">
                  <c:v>77.0297810482511</c:v>
                </c:pt>
                <c:pt idx="66">
                  <c:v>77.0297810482511</c:v>
                </c:pt>
                <c:pt idx="67">
                  <c:v>77.0297810482511</c:v>
                </c:pt>
                <c:pt idx="68">
                  <c:v>77.0297810482511</c:v>
                </c:pt>
                <c:pt idx="69">
                  <c:v>77.0297810482511</c:v>
                </c:pt>
                <c:pt idx="70">
                  <c:v>77.0297810482511</c:v>
                </c:pt>
                <c:pt idx="71">
                  <c:v>77.0297810482511</c:v>
                </c:pt>
                <c:pt idx="72">
                  <c:v>77.0297810482511</c:v>
                </c:pt>
                <c:pt idx="73">
                  <c:v>77.0297810482511</c:v>
                </c:pt>
                <c:pt idx="74">
                  <c:v>77.0297810482511</c:v>
                </c:pt>
                <c:pt idx="75">
                  <c:v>77.0297810482511</c:v>
                </c:pt>
                <c:pt idx="76">
                  <c:v>77.0297810482511</c:v>
                </c:pt>
                <c:pt idx="77">
                  <c:v>77.0297810482511</c:v>
                </c:pt>
                <c:pt idx="78">
                  <c:v>77.0297810482511</c:v>
                </c:pt>
                <c:pt idx="79">
                  <c:v>117.3787139782874</c:v>
                </c:pt>
                <c:pt idx="80">
                  <c:v>117.3787139782874</c:v>
                </c:pt>
                <c:pt idx="81">
                  <c:v>117.3787139782874</c:v>
                </c:pt>
                <c:pt idx="82">
                  <c:v>117.3787139782874</c:v>
                </c:pt>
                <c:pt idx="83">
                  <c:v>117.3787139782874</c:v>
                </c:pt>
                <c:pt idx="84">
                  <c:v>117.3787139782874</c:v>
                </c:pt>
                <c:pt idx="85">
                  <c:v>117.3787139782874</c:v>
                </c:pt>
                <c:pt idx="86">
                  <c:v>117.3787139782874</c:v>
                </c:pt>
                <c:pt idx="87">
                  <c:v>117.3787139782874</c:v>
                </c:pt>
                <c:pt idx="88">
                  <c:v>117.3787139782874</c:v>
                </c:pt>
                <c:pt idx="89">
                  <c:v>117.3787139782874</c:v>
                </c:pt>
                <c:pt idx="90">
                  <c:v>117.3787139782874</c:v>
                </c:pt>
                <c:pt idx="91">
                  <c:v>117.3787139782874</c:v>
                </c:pt>
                <c:pt idx="92">
                  <c:v>117.3787139782874</c:v>
                </c:pt>
                <c:pt idx="93">
                  <c:v>117.3787139782874</c:v>
                </c:pt>
                <c:pt idx="94">
                  <c:v>117.3787139782874</c:v>
                </c:pt>
                <c:pt idx="95">
                  <c:v>117.3787139782874</c:v>
                </c:pt>
                <c:pt idx="96">
                  <c:v>117.3787139782874</c:v>
                </c:pt>
                <c:pt idx="97">
                  <c:v>117.3787139782874</c:v>
                </c:pt>
                <c:pt idx="98">
                  <c:v>117.3787139782874</c:v>
                </c:pt>
                <c:pt idx="99">
                  <c:v>117.3787139782874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1620.0</c:v>
                </c:pt>
                <c:pt idx="1">
                  <c:v>1620.0</c:v>
                </c:pt>
                <c:pt idx="2">
                  <c:v>1620.0</c:v>
                </c:pt>
                <c:pt idx="3">
                  <c:v>1620.0</c:v>
                </c:pt>
                <c:pt idx="4">
                  <c:v>1620.0</c:v>
                </c:pt>
                <c:pt idx="5">
                  <c:v>1620.0</c:v>
                </c:pt>
                <c:pt idx="6">
                  <c:v>1620.0</c:v>
                </c:pt>
                <c:pt idx="7">
                  <c:v>1620.0</c:v>
                </c:pt>
                <c:pt idx="8">
                  <c:v>1620.0</c:v>
                </c:pt>
                <c:pt idx="9">
                  <c:v>1620.0</c:v>
                </c:pt>
                <c:pt idx="10">
                  <c:v>1620.0</c:v>
                </c:pt>
                <c:pt idx="11">
                  <c:v>1620.0</c:v>
                </c:pt>
                <c:pt idx="12">
                  <c:v>1620.0</c:v>
                </c:pt>
                <c:pt idx="13">
                  <c:v>1620.0</c:v>
                </c:pt>
                <c:pt idx="14">
                  <c:v>1620.0</c:v>
                </c:pt>
                <c:pt idx="15">
                  <c:v>1620.0</c:v>
                </c:pt>
                <c:pt idx="16">
                  <c:v>1620.0</c:v>
                </c:pt>
                <c:pt idx="17">
                  <c:v>1620.0</c:v>
                </c:pt>
                <c:pt idx="18">
                  <c:v>1620.0</c:v>
                </c:pt>
                <c:pt idx="19">
                  <c:v>1620.0</c:v>
                </c:pt>
                <c:pt idx="20">
                  <c:v>1620.0</c:v>
                </c:pt>
                <c:pt idx="21">
                  <c:v>1620.0</c:v>
                </c:pt>
                <c:pt idx="22">
                  <c:v>1620.0</c:v>
                </c:pt>
                <c:pt idx="23">
                  <c:v>1620.0</c:v>
                </c:pt>
                <c:pt idx="24">
                  <c:v>1620.0</c:v>
                </c:pt>
                <c:pt idx="25">
                  <c:v>1620.0</c:v>
                </c:pt>
                <c:pt idx="26">
                  <c:v>1620.0</c:v>
                </c:pt>
                <c:pt idx="27">
                  <c:v>1620.0</c:v>
                </c:pt>
                <c:pt idx="28">
                  <c:v>1620.0</c:v>
                </c:pt>
                <c:pt idx="29">
                  <c:v>1620.0</c:v>
                </c:pt>
                <c:pt idx="30">
                  <c:v>1620.0</c:v>
                </c:pt>
                <c:pt idx="31">
                  <c:v>1620.0</c:v>
                </c:pt>
                <c:pt idx="32">
                  <c:v>1620.0</c:v>
                </c:pt>
                <c:pt idx="33">
                  <c:v>1620.0</c:v>
                </c:pt>
                <c:pt idx="34">
                  <c:v>1620.0</c:v>
                </c:pt>
                <c:pt idx="35">
                  <c:v>1620.0</c:v>
                </c:pt>
                <c:pt idx="36">
                  <c:v>1620.0</c:v>
                </c:pt>
                <c:pt idx="37">
                  <c:v>1620.0</c:v>
                </c:pt>
                <c:pt idx="38">
                  <c:v>1620.0</c:v>
                </c:pt>
                <c:pt idx="39">
                  <c:v>1620.0</c:v>
                </c:pt>
                <c:pt idx="40">
                  <c:v>1080.0</c:v>
                </c:pt>
                <c:pt idx="41">
                  <c:v>1080.0</c:v>
                </c:pt>
                <c:pt idx="42">
                  <c:v>1080.0</c:v>
                </c:pt>
                <c:pt idx="43">
                  <c:v>1080.0</c:v>
                </c:pt>
                <c:pt idx="44">
                  <c:v>1080.0</c:v>
                </c:pt>
                <c:pt idx="45">
                  <c:v>1080.0</c:v>
                </c:pt>
                <c:pt idx="46">
                  <c:v>1080.0</c:v>
                </c:pt>
                <c:pt idx="47">
                  <c:v>1080.0</c:v>
                </c:pt>
                <c:pt idx="48">
                  <c:v>1080.0</c:v>
                </c:pt>
                <c:pt idx="49">
                  <c:v>1080.0</c:v>
                </c:pt>
                <c:pt idx="50">
                  <c:v>1080.0</c:v>
                </c:pt>
                <c:pt idx="51">
                  <c:v>1080.0</c:v>
                </c:pt>
                <c:pt idx="52">
                  <c:v>1080.0</c:v>
                </c:pt>
                <c:pt idx="53">
                  <c:v>1080.0</c:v>
                </c:pt>
                <c:pt idx="54">
                  <c:v>1080.0</c:v>
                </c:pt>
                <c:pt idx="55">
                  <c:v>1080.0</c:v>
                </c:pt>
                <c:pt idx="56">
                  <c:v>1080.0</c:v>
                </c:pt>
                <c:pt idx="57">
                  <c:v>1080.0</c:v>
                </c:pt>
                <c:pt idx="58">
                  <c:v>1080.0</c:v>
                </c:pt>
                <c:pt idx="59">
                  <c:v>1080.0</c:v>
                </c:pt>
                <c:pt idx="60">
                  <c:v>1080.0</c:v>
                </c:pt>
                <c:pt idx="61">
                  <c:v>1080.0</c:v>
                </c:pt>
                <c:pt idx="62">
                  <c:v>1080.0</c:v>
                </c:pt>
                <c:pt idx="63">
                  <c:v>1080.0</c:v>
                </c:pt>
                <c:pt idx="64">
                  <c:v>1080.0</c:v>
                </c:pt>
                <c:pt idx="65">
                  <c:v>1080.0</c:v>
                </c:pt>
                <c:pt idx="66">
                  <c:v>1080.0</c:v>
                </c:pt>
                <c:pt idx="67">
                  <c:v>1080.0</c:v>
                </c:pt>
                <c:pt idx="68">
                  <c:v>1080.0</c:v>
                </c:pt>
                <c:pt idx="69">
                  <c:v>1080.0</c:v>
                </c:pt>
                <c:pt idx="70">
                  <c:v>1080.0</c:v>
                </c:pt>
                <c:pt idx="71">
                  <c:v>1080.0</c:v>
                </c:pt>
                <c:pt idx="72">
                  <c:v>1080.0</c:v>
                </c:pt>
                <c:pt idx="73">
                  <c:v>1080.0</c:v>
                </c:pt>
                <c:pt idx="74">
                  <c:v>1080.0</c:v>
                </c:pt>
                <c:pt idx="75">
                  <c:v>1080.0</c:v>
                </c:pt>
                <c:pt idx="76">
                  <c:v>1080.0</c:v>
                </c:pt>
                <c:pt idx="77">
                  <c:v>1080.0</c:v>
                </c:pt>
                <c:pt idx="78">
                  <c:v>1080.0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50468.57142857143</c:v>
                </c:pt>
                <c:pt idx="80">
                  <c:v>50468.57142857143</c:v>
                </c:pt>
                <c:pt idx="81">
                  <c:v>50468.57142857143</c:v>
                </c:pt>
                <c:pt idx="82">
                  <c:v>50468.57142857143</c:v>
                </c:pt>
                <c:pt idx="83">
                  <c:v>50468.57142857143</c:v>
                </c:pt>
                <c:pt idx="84">
                  <c:v>50468.57142857143</c:v>
                </c:pt>
                <c:pt idx="85">
                  <c:v>50468.57142857143</c:v>
                </c:pt>
                <c:pt idx="86">
                  <c:v>50468.57142857143</c:v>
                </c:pt>
                <c:pt idx="87">
                  <c:v>50468.57142857143</c:v>
                </c:pt>
                <c:pt idx="88">
                  <c:v>50468.57142857143</c:v>
                </c:pt>
                <c:pt idx="89">
                  <c:v>50468.57142857143</c:v>
                </c:pt>
                <c:pt idx="90">
                  <c:v>50468.57142857143</c:v>
                </c:pt>
                <c:pt idx="91">
                  <c:v>50468.57142857143</c:v>
                </c:pt>
                <c:pt idx="92">
                  <c:v>50468.57142857143</c:v>
                </c:pt>
                <c:pt idx="93">
                  <c:v>50468.57142857143</c:v>
                </c:pt>
                <c:pt idx="94">
                  <c:v>50468.57142857143</c:v>
                </c:pt>
                <c:pt idx="95">
                  <c:v>50468.57142857143</c:v>
                </c:pt>
                <c:pt idx="96">
                  <c:v>50468.57142857143</c:v>
                </c:pt>
                <c:pt idx="97">
                  <c:v>50468.57142857143</c:v>
                </c:pt>
                <c:pt idx="98">
                  <c:v>50468.57142857143</c:v>
                </c:pt>
                <c:pt idx="99">
                  <c:v>50468.57142857143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2800.0</c:v>
                </c:pt>
                <c:pt idx="41">
                  <c:v>2800.0</c:v>
                </c:pt>
                <c:pt idx="42">
                  <c:v>2800.0</c:v>
                </c:pt>
                <c:pt idx="43">
                  <c:v>2800.0</c:v>
                </c:pt>
                <c:pt idx="44">
                  <c:v>2800.0</c:v>
                </c:pt>
                <c:pt idx="45">
                  <c:v>2800.0</c:v>
                </c:pt>
                <c:pt idx="46">
                  <c:v>2800.0</c:v>
                </c:pt>
                <c:pt idx="47">
                  <c:v>2800.0</c:v>
                </c:pt>
                <c:pt idx="48">
                  <c:v>2800.0</c:v>
                </c:pt>
                <c:pt idx="49">
                  <c:v>2800.0</c:v>
                </c:pt>
                <c:pt idx="50">
                  <c:v>2800.0</c:v>
                </c:pt>
                <c:pt idx="51">
                  <c:v>2800.0</c:v>
                </c:pt>
                <c:pt idx="52">
                  <c:v>2800.0</c:v>
                </c:pt>
                <c:pt idx="53">
                  <c:v>2800.0</c:v>
                </c:pt>
                <c:pt idx="54">
                  <c:v>2800.0</c:v>
                </c:pt>
                <c:pt idx="55">
                  <c:v>2800.0</c:v>
                </c:pt>
                <c:pt idx="56">
                  <c:v>2800.0</c:v>
                </c:pt>
                <c:pt idx="57">
                  <c:v>2800.0</c:v>
                </c:pt>
                <c:pt idx="58">
                  <c:v>2800.0</c:v>
                </c:pt>
                <c:pt idx="59">
                  <c:v>2800.0</c:v>
                </c:pt>
                <c:pt idx="60">
                  <c:v>2800.0</c:v>
                </c:pt>
                <c:pt idx="61">
                  <c:v>2800.0</c:v>
                </c:pt>
                <c:pt idx="62">
                  <c:v>2800.0</c:v>
                </c:pt>
                <c:pt idx="63">
                  <c:v>2800.0</c:v>
                </c:pt>
                <c:pt idx="64">
                  <c:v>2800.0</c:v>
                </c:pt>
                <c:pt idx="65">
                  <c:v>2800.0</c:v>
                </c:pt>
                <c:pt idx="66">
                  <c:v>2800.0</c:v>
                </c:pt>
                <c:pt idx="67">
                  <c:v>2800.0</c:v>
                </c:pt>
                <c:pt idx="68">
                  <c:v>2800.0</c:v>
                </c:pt>
                <c:pt idx="69">
                  <c:v>2800.0</c:v>
                </c:pt>
                <c:pt idx="70">
                  <c:v>2800.0</c:v>
                </c:pt>
                <c:pt idx="71">
                  <c:v>2800.0</c:v>
                </c:pt>
                <c:pt idx="72">
                  <c:v>2800.0</c:v>
                </c:pt>
                <c:pt idx="73">
                  <c:v>2800.0</c:v>
                </c:pt>
                <c:pt idx="74">
                  <c:v>2800.0</c:v>
                </c:pt>
                <c:pt idx="75">
                  <c:v>2800.0</c:v>
                </c:pt>
                <c:pt idx="76">
                  <c:v>2800.0</c:v>
                </c:pt>
                <c:pt idx="77">
                  <c:v>2800.0</c:v>
                </c:pt>
                <c:pt idx="78">
                  <c:v>2800.0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1160.548504291824</c:v>
                </c:pt>
                <c:pt idx="1">
                  <c:v>1160.548504291824</c:v>
                </c:pt>
                <c:pt idx="2">
                  <c:v>1160.548504291824</c:v>
                </c:pt>
                <c:pt idx="3">
                  <c:v>1160.548504291824</c:v>
                </c:pt>
                <c:pt idx="4">
                  <c:v>1160.548504291824</c:v>
                </c:pt>
                <c:pt idx="5">
                  <c:v>1160.548504291824</c:v>
                </c:pt>
                <c:pt idx="6">
                  <c:v>1160.548504291824</c:v>
                </c:pt>
                <c:pt idx="7">
                  <c:v>1160.548504291824</c:v>
                </c:pt>
                <c:pt idx="8">
                  <c:v>1160.548504291824</c:v>
                </c:pt>
                <c:pt idx="9">
                  <c:v>1160.548504291824</c:v>
                </c:pt>
                <c:pt idx="10">
                  <c:v>1160.548504291824</c:v>
                </c:pt>
                <c:pt idx="11">
                  <c:v>1160.548504291824</c:v>
                </c:pt>
                <c:pt idx="12">
                  <c:v>1160.548504291824</c:v>
                </c:pt>
                <c:pt idx="13">
                  <c:v>1160.548504291824</c:v>
                </c:pt>
                <c:pt idx="14">
                  <c:v>1160.548504291824</c:v>
                </c:pt>
                <c:pt idx="15">
                  <c:v>1160.548504291824</c:v>
                </c:pt>
                <c:pt idx="16">
                  <c:v>1160.548504291824</c:v>
                </c:pt>
                <c:pt idx="17">
                  <c:v>1160.548504291824</c:v>
                </c:pt>
                <c:pt idx="18">
                  <c:v>1160.548504291824</c:v>
                </c:pt>
                <c:pt idx="19">
                  <c:v>1160.548504291824</c:v>
                </c:pt>
                <c:pt idx="20">
                  <c:v>1160.548504291824</c:v>
                </c:pt>
                <c:pt idx="21">
                  <c:v>1160.548504291824</c:v>
                </c:pt>
                <c:pt idx="22">
                  <c:v>1160.548504291824</c:v>
                </c:pt>
                <c:pt idx="23">
                  <c:v>1160.548504291824</c:v>
                </c:pt>
                <c:pt idx="24">
                  <c:v>1160.548504291824</c:v>
                </c:pt>
                <c:pt idx="25">
                  <c:v>1160.548504291824</c:v>
                </c:pt>
                <c:pt idx="26">
                  <c:v>1160.548504291824</c:v>
                </c:pt>
                <c:pt idx="27">
                  <c:v>1160.548504291824</c:v>
                </c:pt>
                <c:pt idx="28">
                  <c:v>1160.548504291824</c:v>
                </c:pt>
                <c:pt idx="29">
                  <c:v>1160.548504291824</c:v>
                </c:pt>
                <c:pt idx="30">
                  <c:v>1160.548504291824</c:v>
                </c:pt>
                <c:pt idx="31">
                  <c:v>1160.548504291824</c:v>
                </c:pt>
                <c:pt idx="32">
                  <c:v>1160.548504291824</c:v>
                </c:pt>
                <c:pt idx="33">
                  <c:v>1160.548504291824</c:v>
                </c:pt>
                <c:pt idx="34">
                  <c:v>1160.548504291824</c:v>
                </c:pt>
                <c:pt idx="35">
                  <c:v>1160.548504291824</c:v>
                </c:pt>
                <c:pt idx="36">
                  <c:v>1160.548504291824</c:v>
                </c:pt>
                <c:pt idx="37">
                  <c:v>1160.548504291824</c:v>
                </c:pt>
                <c:pt idx="38">
                  <c:v>1160.548504291824</c:v>
                </c:pt>
                <c:pt idx="39">
                  <c:v>1160.548504291824</c:v>
                </c:pt>
                <c:pt idx="40">
                  <c:v>1160.548504291824</c:v>
                </c:pt>
                <c:pt idx="41">
                  <c:v>1160.548504291824</c:v>
                </c:pt>
                <c:pt idx="42">
                  <c:v>1160.548504291824</c:v>
                </c:pt>
                <c:pt idx="43">
                  <c:v>1160.548504291824</c:v>
                </c:pt>
                <c:pt idx="44">
                  <c:v>1160.548504291824</c:v>
                </c:pt>
                <c:pt idx="45">
                  <c:v>1160.548504291824</c:v>
                </c:pt>
                <c:pt idx="46">
                  <c:v>1160.548504291824</c:v>
                </c:pt>
                <c:pt idx="47">
                  <c:v>1160.548504291824</c:v>
                </c:pt>
                <c:pt idx="48">
                  <c:v>1160.548504291824</c:v>
                </c:pt>
                <c:pt idx="49">
                  <c:v>1160.548504291824</c:v>
                </c:pt>
                <c:pt idx="50">
                  <c:v>1160.548504291824</c:v>
                </c:pt>
                <c:pt idx="51">
                  <c:v>1160.548504291824</c:v>
                </c:pt>
                <c:pt idx="52">
                  <c:v>1160.548504291824</c:v>
                </c:pt>
                <c:pt idx="53">
                  <c:v>1160.548504291824</c:v>
                </c:pt>
                <c:pt idx="54">
                  <c:v>1160.548504291824</c:v>
                </c:pt>
                <c:pt idx="55">
                  <c:v>1160.548504291824</c:v>
                </c:pt>
                <c:pt idx="56">
                  <c:v>1160.548504291824</c:v>
                </c:pt>
                <c:pt idx="57">
                  <c:v>1160.548504291824</c:v>
                </c:pt>
                <c:pt idx="58">
                  <c:v>1160.548504291824</c:v>
                </c:pt>
                <c:pt idx="59">
                  <c:v>1160.548504291824</c:v>
                </c:pt>
                <c:pt idx="60">
                  <c:v>1160.548504291824</c:v>
                </c:pt>
                <c:pt idx="61">
                  <c:v>1160.548504291824</c:v>
                </c:pt>
                <c:pt idx="62">
                  <c:v>1160.548504291824</c:v>
                </c:pt>
                <c:pt idx="63">
                  <c:v>1160.548504291824</c:v>
                </c:pt>
                <c:pt idx="64">
                  <c:v>1160.548504291824</c:v>
                </c:pt>
                <c:pt idx="65">
                  <c:v>1160.548504291824</c:v>
                </c:pt>
                <c:pt idx="66">
                  <c:v>1160.548504291824</c:v>
                </c:pt>
                <c:pt idx="67">
                  <c:v>1160.548504291824</c:v>
                </c:pt>
                <c:pt idx="68">
                  <c:v>1160.548504291824</c:v>
                </c:pt>
                <c:pt idx="69">
                  <c:v>1160.548504291824</c:v>
                </c:pt>
                <c:pt idx="70">
                  <c:v>1160.548504291824</c:v>
                </c:pt>
                <c:pt idx="71">
                  <c:v>1160.548504291824</c:v>
                </c:pt>
                <c:pt idx="72">
                  <c:v>1160.548504291824</c:v>
                </c:pt>
                <c:pt idx="73">
                  <c:v>1160.548504291824</c:v>
                </c:pt>
                <c:pt idx="74">
                  <c:v>1160.548504291824</c:v>
                </c:pt>
                <c:pt idx="75">
                  <c:v>1160.548504291824</c:v>
                </c:pt>
                <c:pt idx="76">
                  <c:v>1160.548504291824</c:v>
                </c:pt>
                <c:pt idx="77">
                  <c:v>1160.548504291824</c:v>
                </c:pt>
                <c:pt idx="78">
                  <c:v>1160.548504291824</c:v>
                </c:pt>
                <c:pt idx="79">
                  <c:v>1061.072918209667</c:v>
                </c:pt>
                <c:pt idx="80">
                  <c:v>1061.072918209667</c:v>
                </c:pt>
                <c:pt idx="81">
                  <c:v>1061.072918209667</c:v>
                </c:pt>
                <c:pt idx="82">
                  <c:v>1061.072918209667</c:v>
                </c:pt>
                <c:pt idx="83">
                  <c:v>1061.072918209667</c:v>
                </c:pt>
                <c:pt idx="84">
                  <c:v>1061.072918209667</c:v>
                </c:pt>
                <c:pt idx="85">
                  <c:v>1061.072918209667</c:v>
                </c:pt>
                <c:pt idx="86">
                  <c:v>1061.072918209667</c:v>
                </c:pt>
                <c:pt idx="87">
                  <c:v>1061.072918209667</c:v>
                </c:pt>
                <c:pt idx="88">
                  <c:v>1061.072918209667</c:v>
                </c:pt>
                <c:pt idx="89">
                  <c:v>1061.072918209667</c:v>
                </c:pt>
                <c:pt idx="90">
                  <c:v>1061.072918209667</c:v>
                </c:pt>
                <c:pt idx="91">
                  <c:v>1061.072918209667</c:v>
                </c:pt>
                <c:pt idx="92">
                  <c:v>1061.072918209667</c:v>
                </c:pt>
                <c:pt idx="93">
                  <c:v>1061.072918209667</c:v>
                </c:pt>
                <c:pt idx="94">
                  <c:v>1061.072918209667</c:v>
                </c:pt>
                <c:pt idx="95">
                  <c:v>1061.072918209667</c:v>
                </c:pt>
                <c:pt idx="96">
                  <c:v>1061.072918209667</c:v>
                </c:pt>
                <c:pt idx="97">
                  <c:v>1061.072918209667</c:v>
                </c:pt>
                <c:pt idx="98">
                  <c:v>1061.072918209667</c:v>
                </c:pt>
                <c:pt idx="99">
                  <c:v>1061.072918209667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21444.0</c:v>
                </c:pt>
                <c:pt idx="1">
                  <c:v>21444.0</c:v>
                </c:pt>
                <c:pt idx="2">
                  <c:v>21444.0</c:v>
                </c:pt>
                <c:pt idx="3">
                  <c:v>21444.0</c:v>
                </c:pt>
                <c:pt idx="4">
                  <c:v>21444.0</c:v>
                </c:pt>
                <c:pt idx="5">
                  <c:v>21444.0</c:v>
                </c:pt>
                <c:pt idx="6">
                  <c:v>21444.0</c:v>
                </c:pt>
                <c:pt idx="7">
                  <c:v>21444.0</c:v>
                </c:pt>
                <c:pt idx="8">
                  <c:v>21444.0</c:v>
                </c:pt>
                <c:pt idx="9">
                  <c:v>21444.0</c:v>
                </c:pt>
                <c:pt idx="10">
                  <c:v>21444.0</c:v>
                </c:pt>
                <c:pt idx="11">
                  <c:v>21444.0</c:v>
                </c:pt>
                <c:pt idx="12">
                  <c:v>21444.0</c:v>
                </c:pt>
                <c:pt idx="13">
                  <c:v>21444.0</c:v>
                </c:pt>
                <c:pt idx="14">
                  <c:v>21444.0</c:v>
                </c:pt>
                <c:pt idx="15">
                  <c:v>21444.0</c:v>
                </c:pt>
                <c:pt idx="16">
                  <c:v>21444.0</c:v>
                </c:pt>
                <c:pt idx="17">
                  <c:v>21444.0</c:v>
                </c:pt>
                <c:pt idx="18">
                  <c:v>21444.0</c:v>
                </c:pt>
                <c:pt idx="19">
                  <c:v>21444.0</c:v>
                </c:pt>
                <c:pt idx="20">
                  <c:v>21444.0</c:v>
                </c:pt>
                <c:pt idx="21">
                  <c:v>21444.0</c:v>
                </c:pt>
                <c:pt idx="22">
                  <c:v>21444.0</c:v>
                </c:pt>
                <c:pt idx="23">
                  <c:v>21444.0</c:v>
                </c:pt>
                <c:pt idx="24">
                  <c:v>21444.0</c:v>
                </c:pt>
                <c:pt idx="25">
                  <c:v>21444.0</c:v>
                </c:pt>
                <c:pt idx="26">
                  <c:v>21444.0</c:v>
                </c:pt>
                <c:pt idx="27">
                  <c:v>21444.0</c:v>
                </c:pt>
                <c:pt idx="28">
                  <c:v>21444.0</c:v>
                </c:pt>
                <c:pt idx="29">
                  <c:v>21444.0</c:v>
                </c:pt>
                <c:pt idx="30">
                  <c:v>21444.0</c:v>
                </c:pt>
                <c:pt idx="31">
                  <c:v>21444.0</c:v>
                </c:pt>
                <c:pt idx="32">
                  <c:v>21444.0</c:v>
                </c:pt>
                <c:pt idx="33">
                  <c:v>21444.0</c:v>
                </c:pt>
                <c:pt idx="34">
                  <c:v>21444.0</c:v>
                </c:pt>
                <c:pt idx="35">
                  <c:v>21444.0</c:v>
                </c:pt>
                <c:pt idx="36">
                  <c:v>21444.0</c:v>
                </c:pt>
                <c:pt idx="37">
                  <c:v>21444.0</c:v>
                </c:pt>
                <c:pt idx="38">
                  <c:v>21444.0</c:v>
                </c:pt>
                <c:pt idx="39">
                  <c:v>21444.0</c:v>
                </c:pt>
                <c:pt idx="40">
                  <c:v>21582.0</c:v>
                </c:pt>
                <c:pt idx="41">
                  <c:v>21582.0</c:v>
                </c:pt>
                <c:pt idx="42">
                  <c:v>21582.0</c:v>
                </c:pt>
                <c:pt idx="43">
                  <c:v>21582.0</c:v>
                </c:pt>
                <c:pt idx="44">
                  <c:v>21582.0</c:v>
                </c:pt>
                <c:pt idx="45">
                  <c:v>21582.0</c:v>
                </c:pt>
                <c:pt idx="46">
                  <c:v>21582.0</c:v>
                </c:pt>
                <c:pt idx="47">
                  <c:v>21582.0</c:v>
                </c:pt>
                <c:pt idx="48">
                  <c:v>21582.0</c:v>
                </c:pt>
                <c:pt idx="49">
                  <c:v>21582.0</c:v>
                </c:pt>
                <c:pt idx="50">
                  <c:v>21582.0</c:v>
                </c:pt>
                <c:pt idx="51">
                  <c:v>21582.0</c:v>
                </c:pt>
                <c:pt idx="52">
                  <c:v>21582.0</c:v>
                </c:pt>
                <c:pt idx="53">
                  <c:v>21582.0</c:v>
                </c:pt>
                <c:pt idx="54">
                  <c:v>21582.0</c:v>
                </c:pt>
                <c:pt idx="55">
                  <c:v>21582.0</c:v>
                </c:pt>
                <c:pt idx="56">
                  <c:v>21582.0</c:v>
                </c:pt>
                <c:pt idx="57">
                  <c:v>21582.0</c:v>
                </c:pt>
                <c:pt idx="58">
                  <c:v>21582.0</c:v>
                </c:pt>
                <c:pt idx="59">
                  <c:v>21582.0</c:v>
                </c:pt>
                <c:pt idx="60">
                  <c:v>21582.0</c:v>
                </c:pt>
                <c:pt idx="61">
                  <c:v>21582.0</c:v>
                </c:pt>
                <c:pt idx="62">
                  <c:v>21582.0</c:v>
                </c:pt>
                <c:pt idx="63">
                  <c:v>21582.0</c:v>
                </c:pt>
                <c:pt idx="64">
                  <c:v>21582.0</c:v>
                </c:pt>
                <c:pt idx="65">
                  <c:v>21582.0</c:v>
                </c:pt>
                <c:pt idx="66">
                  <c:v>21582.0</c:v>
                </c:pt>
                <c:pt idx="67">
                  <c:v>21582.0</c:v>
                </c:pt>
                <c:pt idx="68">
                  <c:v>21582.0</c:v>
                </c:pt>
                <c:pt idx="69">
                  <c:v>21582.0</c:v>
                </c:pt>
                <c:pt idx="70">
                  <c:v>21582.0</c:v>
                </c:pt>
                <c:pt idx="71">
                  <c:v>21582.0</c:v>
                </c:pt>
                <c:pt idx="72">
                  <c:v>21582.0</c:v>
                </c:pt>
                <c:pt idx="73">
                  <c:v>21582.0</c:v>
                </c:pt>
                <c:pt idx="74">
                  <c:v>21582.0</c:v>
                </c:pt>
                <c:pt idx="75">
                  <c:v>21582.0</c:v>
                </c:pt>
                <c:pt idx="76">
                  <c:v>21582.0</c:v>
                </c:pt>
                <c:pt idx="77">
                  <c:v>21582.0</c:v>
                </c:pt>
                <c:pt idx="78">
                  <c:v>21582.0</c:v>
                </c:pt>
                <c:pt idx="79">
                  <c:v>22779.42857142857</c:v>
                </c:pt>
                <c:pt idx="80">
                  <c:v>22779.42857142857</c:v>
                </c:pt>
                <c:pt idx="81">
                  <c:v>22779.42857142857</c:v>
                </c:pt>
                <c:pt idx="82">
                  <c:v>22779.42857142857</c:v>
                </c:pt>
                <c:pt idx="83">
                  <c:v>22779.42857142857</c:v>
                </c:pt>
                <c:pt idx="84">
                  <c:v>22779.42857142857</c:v>
                </c:pt>
                <c:pt idx="85">
                  <c:v>22779.42857142857</c:v>
                </c:pt>
                <c:pt idx="86">
                  <c:v>22779.42857142857</c:v>
                </c:pt>
                <c:pt idx="87">
                  <c:v>22779.42857142857</c:v>
                </c:pt>
                <c:pt idx="88">
                  <c:v>22779.42857142857</c:v>
                </c:pt>
                <c:pt idx="89">
                  <c:v>22779.42857142857</c:v>
                </c:pt>
                <c:pt idx="90">
                  <c:v>22779.42857142857</c:v>
                </c:pt>
                <c:pt idx="91">
                  <c:v>22779.42857142857</c:v>
                </c:pt>
                <c:pt idx="92">
                  <c:v>22779.42857142857</c:v>
                </c:pt>
                <c:pt idx="93">
                  <c:v>22779.42857142857</c:v>
                </c:pt>
                <c:pt idx="94">
                  <c:v>22779.42857142857</c:v>
                </c:pt>
                <c:pt idx="95">
                  <c:v>22779.42857142857</c:v>
                </c:pt>
                <c:pt idx="96">
                  <c:v>22779.42857142857</c:v>
                </c:pt>
                <c:pt idx="97">
                  <c:v>22779.42857142857</c:v>
                </c:pt>
                <c:pt idx="98">
                  <c:v>22779.42857142857</c:v>
                </c:pt>
                <c:pt idx="99">
                  <c:v>22779.42857142857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9588760"/>
        <c:axId val="-206921109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19489.3442104319</c:v>
                </c:pt>
                <c:pt idx="1">
                  <c:v>19489.3442104319</c:v>
                </c:pt>
                <c:pt idx="2">
                  <c:v>19489.3442104319</c:v>
                </c:pt>
                <c:pt idx="3">
                  <c:v>19489.3442104319</c:v>
                </c:pt>
                <c:pt idx="4">
                  <c:v>19489.3442104319</c:v>
                </c:pt>
                <c:pt idx="5">
                  <c:v>19489.3442104319</c:v>
                </c:pt>
                <c:pt idx="6">
                  <c:v>19489.3442104319</c:v>
                </c:pt>
                <c:pt idx="7">
                  <c:v>19489.3442104319</c:v>
                </c:pt>
                <c:pt idx="8">
                  <c:v>19489.3442104319</c:v>
                </c:pt>
                <c:pt idx="9">
                  <c:v>19489.3442104319</c:v>
                </c:pt>
                <c:pt idx="10">
                  <c:v>19489.3442104319</c:v>
                </c:pt>
                <c:pt idx="11">
                  <c:v>19489.3442104319</c:v>
                </c:pt>
                <c:pt idx="12">
                  <c:v>19489.3442104319</c:v>
                </c:pt>
                <c:pt idx="13">
                  <c:v>19489.3442104319</c:v>
                </c:pt>
                <c:pt idx="14">
                  <c:v>19489.3442104319</c:v>
                </c:pt>
                <c:pt idx="15">
                  <c:v>19489.3442104319</c:v>
                </c:pt>
                <c:pt idx="16">
                  <c:v>19489.3442104319</c:v>
                </c:pt>
                <c:pt idx="17">
                  <c:v>19489.3442104319</c:v>
                </c:pt>
                <c:pt idx="18">
                  <c:v>19489.3442104319</c:v>
                </c:pt>
                <c:pt idx="19">
                  <c:v>19489.3442104319</c:v>
                </c:pt>
                <c:pt idx="20">
                  <c:v>19489.3442104319</c:v>
                </c:pt>
                <c:pt idx="21">
                  <c:v>19489.3442104319</c:v>
                </c:pt>
                <c:pt idx="22">
                  <c:v>19489.3442104319</c:v>
                </c:pt>
                <c:pt idx="23">
                  <c:v>19489.3442104319</c:v>
                </c:pt>
                <c:pt idx="24">
                  <c:v>19489.3442104319</c:v>
                </c:pt>
                <c:pt idx="25">
                  <c:v>19489.3442104319</c:v>
                </c:pt>
                <c:pt idx="26">
                  <c:v>19489.3442104319</c:v>
                </c:pt>
                <c:pt idx="27">
                  <c:v>19489.3442104319</c:v>
                </c:pt>
                <c:pt idx="28">
                  <c:v>19489.3442104319</c:v>
                </c:pt>
                <c:pt idx="29">
                  <c:v>19489.3442104319</c:v>
                </c:pt>
                <c:pt idx="30">
                  <c:v>19489.3442104319</c:v>
                </c:pt>
                <c:pt idx="31">
                  <c:v>19489.3442104319</c:v>
                </c:pt>
                <c:pt idx="32">
                  <c:v>19489.3442104319</c:v>
                </c:pt>
                <c:pt idx="33">
                  <c:v>19489.3442104319</c:v>
                </c:pt>
                <c:pt idx="34">
                  <c:v>19489.3442104319</c:v>
                </c:pt>
                <c:pt idx="35">
                  <c:v>19489.3442104319</c:v>
                </c:pt>
                <c:pt idx="36">
                  <c:v>19489.3442104319</c:v>
                </c:pt>
                <c:pt idx="37">
                  <c:v>19489.3442104319</c:v>
                </c:pt>
                <c:pt idx="38">
                  <c:v>19489.3442104319</c:v>
                </c:pt>
                <c:pt idx="39">
                  <c:v>19489.3442104319</c:v>
                </c:pt>
                <c:pt idx="40">
                  <c:v>19489.3442104319</c:v>
                </c:pt>
                <c:pt idx="41">
                  <c:v>19489.3442104319</c:v>
                </c:pt>
                <c:pt idx="42">
                  <c:v>19489.3442104319</c:v>
                </c:pt>
                <c:pt idx="43">
                  <c:v>19489.3442104319</c:v>
                </c:pt>
                <c:pt idx="44">
                  <c:v>19489.3442104319</c:v>
                </c:pt>
                <c:pt idx="45">
                  <c:v>19489.3442104319</c:v>
                </c:pt>
                <c:pt idx="46">
                  <c:v>19489.3442104319</c:v>
                </c:pt>
                <c:pt idx="47">
                  <c:v>19489.3442104319</c:v>
                </c:pt>
                <c:pt idx="48">
                  <c:v>19489.3442104319</c:v>
                </c:pt>
                <c:pt idx="49">
                  <c:v>19489.3442104319</c:v>
                </c:pt>
                <c:pt idx="50">
                  <c:v>19489.3442104319</c:v>
                </c:pt>
                <c:pt idx="51">
                  <c:v>19489.3442104319</c:v>
                </c:pt>
                <c:pt idx="52">
                  <c:v>19489.3442104319</c:v>
                </c:pt>
                <c:pt idx="53">
                  <c:v>19489.3442104319</c:v>
                </c:pt>
                <c:pt idx="54">
                  <c:v>19489.3442104319</c:v>
                </c:pt>
                <c:pt idx="55">
                  <c:v>19489.3442104319</c:v>
                </c:pt>
                <c:pt idx="56">
                  <c:v>19489.3442104319</c:v>
                </c:pt>
                <c:pt idx="57">
                  <c:v>19489.3442104319</c:v>
                </c:pt>
                <c:pt idx="58">
                  <c:v>19489.3442104319</c:v>
                </c:pt>
                <c:pt idx="59">
                  <c:v>19489.3442104319</c:v>
                </c:pt>
                <c:pt idx="60">
                  <c:v>19489.3442104319</c:v>
                </c:pt>
                <c:pt idx="61">
                  <c:v>19489.3442104319</c:v>
                </c:pt>
                <c:pt idx="62">
                  <c:v>19489.3442104319</c:v>
                </c:pt>
                <c:pt idx="63">
                  <c:v>19489.3442104319</c:v>
                </c:pt>
                <c:pt idx="64">
                  <c:v>19489.3442104319</c:v>
                </c:pt>
                <c:pt idx="65">
                  <c:v>19489.3442104319</c:v>
                </c:pt>
                <c:pt idx="66">
                  <c:v>19489.3442104319</c:v>
                </c:pt>
                <c:pt idx="67">
                  <c:v>19489.3442104319</c:v>
                </c:pt>
                <c:pt idx="68">
                  <c:v>19489.3442104319</c:v>
                </c:pt>
                <c:pt idx="69">
                  <c:v>19489.3442104319</c:v>
                </c:pt>
                <c:pt idx="70">
                  <c:v>19489.3442104319</c:v>
                </c:pt>
                <c:pt idx="71">
                  <c:v>19489.3442104319</c:v>
                </c:pt>
                <c:pt idx="72">
                  <c:v>19489.3442104319</c:v>
                </c:pt>
                <c:pt idx="73">
                  <c:v>19489.3442104319</c:v>
                </c:pt>
                <c:pt idx="74">
                  <c:v>19489.3442104319</c:v>
                </c:pt>
                <c:pt idx="75">
                  <c:v>19489.3442104319</c:v>
                </c:pt>
                <c:pt idx="76">
                  <c:v>19489.3442104319</c:v>
                </c:pt>
                <c:pt idx="77">
                  <c:v>19489.3442104319</c:v>
                </c:pt>
                <c:pt idx="78">
                  <c:v>19489.3442104319</c:v>
                </c:pt>
                <c:pt idx="79">
                  <c:v>19489.34421043189</c:v>
                </c:pt>
                <c:pt idx="80">
                  <c:v>19489.34421043189</c:v>
                </c:pt>
                <c:pt idx="81">
                  <c:v>19489.34421043189</c:v>
                </c:pt>
                <c:pt idx="82">
                  <c:v>19489.34421043189</c:v>
                </c:pt>
                <c:pt idx="83">
                  <c:v>19489.34421043189</c:v>
                </c:pt>
                <c:pt idx="84">
                  <c:v>19489.34421043189</c:v>
                </c:pt>
                <c:pt idx="85">
                  <c:v>19489.34421043189</c:v>
                </c:pt>
                <c:pt idx="86">
                  <c:v>19489.34421043189</c:v>
                </c:pt>
                <c:pt idx="87">
                  <c:v>19489.34421043189</c:v>
                </c:pt>
                <c:pt idx="88">
                  <c:v>19489.34421043189</c:v>
                </c:pt>
                <c:pt idx="89">
                  <c:v>19489.34421043189</c:v>
                </c:pt>
                <c:pt idx="90">
                  <c:v>19489.34421043189</c:v>
                </c:pt>
                <c:pt idx="91">
                  <c:v>19489.34421043189</c:v>
                </c:pt>
                <c:pt idx="92">
                  <c:v>19489.34421043189</c:v>
                </c:pt>
                <c:pt idx="93">
                  <c:v>19489.34421043189</c:v>
                </c:pt>
                <c:pt idx="94">
                  <c:v>19489.34421043189</c:v>
                </c:pt>
                <c:pt idx="95">
                  <c:v>19489.34421043189</c:v>
                </c:pt>
                <c:pt idx="96">
                  <c:v>19489.34421043189</c:v>
                </c:pt>
                <c:pt idx="97">
                  <c:v>19489.34421043189</c:v>
                </c:pt>
                <c:pt idx="98">
                  <c:v>19489.34421043189</c:v>
                </c:pt>
                <c:pt idx="99">
                  <c:v>19489.34421043189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588760"/>
        <c:axId val="-206921109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37520.91807644184</c:v>
                </c:pt>
                <c:pt idx="8">
                  <c:v>37757.29115613437</c:v>
                </c:pt>
                <c:pt idx="9">
                  <c:v>37993.66423582688</c:v>
                </c:pt>
                <c:pt idx="10">
                  <c:v>38230.03731551941</c:v>
                </c:pt>
                <c:pt idx="11">
                  <c:v>38466.41039521193</c:v>
                </c:pt>
                <c:pt idx="12">
                  <c:v>38702.78347490446</c:v>
                </c:pt>
                <c:pt idx="13">
                  <c:v>38939.15655459697</c:v>
                </c:pt>
                <c:pt idx="14">
                  <c:v>39175.52963428949</c:v>
                </c:pt>
                <c:pt idx="15">
                  <c:v>39411.90271398202</c:v>
                </c:pt>
                <c:pt idx="16">
                  <c:v>39648.27579367454</c:v>
                </c:pt>
                <c:pt idx="17">
                  <c:v>39884.64887336705</c:v>
                </c:pt>
                <c:pt idx="18">
                  <c:v>40121.02195305958</c:v>
                </c:pt>
                <c:pt idx="19">
                  <c:v>40357.3950327521</c:v>
                </c:pt>
                <c:pt idx="20">
                  <c:v>40593.76811244462</c:v>
                </c:pt>
                <c:pt idx="21">
                  <c:v>40830.14119213714</c:v>
                </c:pt>
                <c:pt idx="22">
                  <c:v>41066.51427182966</c:v>
                </c:pt>
                <c:pt idx="23">
                  <c:v>41302.88735152218</c:v>
                </c:pt>
                <c:pt idx="24">
                  <c:v>41539.26043121471</c:v>
                </c:pt>
                <c:pt idx="25">
                  <c:v>41775.63351090722</c:v>
                </c:pt>
                <c:pt idx="26">
                  <c:v>42012.00659059975</c:v>
                </c:pt>
                <c:pt idx="27">
                  <c:v>42248.37967029227</c:v>
                </c:pt>
                <c:pt idx="28">
                  <c:v>42484.75274998479</c:v>
                </c:pt>
                <c:pt idx="29">
                  <c:v>42721.12582967731</c:v>
                </c:pt>
                <c:pt idx="30">
                  <c:v>42957.49890936983</c:v>
                </c:pt>
                <c:pt idx="31">
                  <c:v>43193.87198906235</c:v>
                </c:pt>
                <c:pt idx="32">
                  <c:v>43430.24506875488</c:v>
                </c:pt>
                <c:pt idx="33">
                  <c:v>43666.6181484474</c:v>
                </c:pt>
                <c:pt idx="34">
                  <c:v>43902.99122813992</c:v>
                </c:pt>
                <c:pt idx="35">
                  <c:v>44139.36430783244</c:v>
                </c:pt>
                <c:pt idx="36">
                  <c:v>44375.73738752496</c:v>
                </c:pt>
                <c:pt idx="37">
                  <c:v>44612.11046721748</c:v>
                </c:pt>
                <c:pt idx="38">
                  <c:v>44848.48354691</c:v>
                </c:pt>
                <c:pt idx="39">
                  <c:v>45084.85662660252</c:v>
                </c:pt>
                <c:pt idx="40">
                  <c:v>45321.22970629505</c:v>
                </c:pt>
                <c:pt idx="41">
                  <c:v>45557.60278598756</c:v>
                </c:pt>
                <c:pt idx="42">
                  <c:v>45793.97586568008</c:v>
                </c:pt>
                <c:pt idx="43">
                  <c:v>46030.3489453726</c:v>
                </c:pt>
                <c:pt idx="44">
                  <c:v>46266.72202506513</c:v>
                </c:pt>
                <c:pt idx="45">
                  <c:v>46503.09510475765</c:v>
                </c:pt>
                <c:pt idx="46">
                  <c:v>46739.46818445017</c:v>
                </c:pt>
                <c:pt idx="47">
                  <c:v>47616.74519054007</c:v>
                </c:pt>
                <c:pt idx="48">
                  <c:v>49134.92612302734</c:v>
                </c:pt>
                <c:pt idx="49">
                  <c:v>50653.10705551461</c:v>
                </c:pt>
                <c:pt idx="50">
                  <c:v>52171.28798800188</c:v>
                </c:pt>
                <c:pt idx="51">
                  <c:v>53689.46892048915</c:v>
                </c:pt>
                <c:pt idx="52">
                  <c:v>55207.64985297642</c:v>
                </c:pt>
                <c:pt idx="53">
                  <c:v>56725.8307854637</c:v>
                </c:pt>
                <c:pt idx="54">
                  <c:v>58244.01171795097</c:v>
                </c:pt>
                <c:pt idx="55">
                  <c:v>59762.19265043824</c:v>
                </c:pt>
                <c:pt idx="56">
                  <c:v>61280.37358292551</c:v>
                </c:pt>
                <c:pt idx="57">
                  <c:v>62798.55451541277</c:v>
                </c:pt>
                <c:pt idx="58">
                  <c:v>64316.73544790005</c:v>
                </c:pt>
                <c:pt idx="59">
                  <c:v>65834.91638038732</c:v>
                </c:pt>
                <c:pt idx="60">
                  <c:v>67353.0973128746</c:v>
                </c:pt>
                <c:pt idx="61">
                  <c:v>68871.27824536187</c:v>
                </c:pt>
                <c:pt idx="62">
                  <c:v>70389.45917784913</c:v>
                </c:pt>
                <c:pt idx="63">
                  <c:v>71907.6401103364</c:v>
                </c:pt>
                <c:pt idx="64">
                  <c:v>73425.82104282367</c:v>
                </c:pt>
                <c:pt idx="65">
                  <c:v>74944.00197531095</c:v>
                </c:pt>
                <c:pt idx="66">
                  <c:v>76462.18290779822</c:v>
                </c:pt>
                <c:pt idx="67">
                  <c:v>77980.36384028548</c:v>
                </c:pt>
                <c:pt idx="68">
                  <c:v>79498.54477277276</c:v>
                </c:pt>
                <c:pt idx="69">
                  <c:v>81016.72570526003</c:v>
                </c:pt>
                <c:pt idx="70">
                  <c:v>82534.90663774731</c:v>
                </c:pt>
                <c:pt idx="71">
                  <c:v>84053.08757023458</c:v>
                </c:pt>
                <c:pt idx="72">
                  <c:v>85571.26850272185</c:v>
                </c:pt>
                <c:pt idx="73">
                  <c:v>87089.44943520913</c:v>
                </c:pt>
                <c:pt idx="74">
                  <c:v>88607.6303676964</c:v>
                </c:pt>
                <c:pt idx="75">
                  <c:v>90125.81130018366</c:v>
                </c:pt>
                <c:pt idx="76">
                  <c:v>91643.99223267093</c:v>
                </c:pt>
                <c:pt idx="77">
                  <c:v>88002.93590372817</c:v>
                </c:pt>
                <c:pt idx="78">
                  <c:v>79202.64231335534</c:v>
                </c:pt>
                <c:pt idx="79">
                  <c:v>70402.34872298254</c:v>
                </c:pt>
                <c:pt idx="80">
                  <c:v>61602.05513260972</c:v>
                </c:pt>
                <c:pt idx="81">
                  <c:v>52801.7615422369</c:v>
                </c:pt>
                <c:pt idx="82">
                  <c:v>44001.46795186408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588760"/>
        <c:axId val="-2069211096"/>
      </c:scatterChart>
      <c:catAx>
        <c:axId val="-20695887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92110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692110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958876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1413.471780907143</c:v>
                </c:pt>
                <c:pt idx="1">
                  <c:v>1413.471780907143</c:v>
                </c:pt>
                <c:pt idx="2">
                  <c:v>1413.471780907143</c:v>
                </c:pt>
                <c:pt idx="3">
                  <c:v>1413.471780907143</c:v>
                </c:pt>
                <c:pt idx="4">
                  <c:v>1413.471780907143</c:v>
                </c:pt>
                <c:pt idx="5">
                  <c:v>1413.471780907143</c:v>
                </c:pt>
                <c:pt idx="6">
                  <c:v>1413.471780907143</c:v>
                </c:pt>
                <c:pt idx="7">
                  <c:v>1413.471780907143</c:v>
                </c:pt>
                <c:pt idx="8">
                  <c:v>1413.471780907143</c:v>
                </c:pt>
                <c:pt idx="9">
                  <c:v>1413.471780907143</c:v>
                </c:pt>
                <c:pt idx="10">
                  <c:v>1413.471780907143</c:v>
                </c:pt>
                <c:pt idx="11">
                  <c:v>1413.471780907143</c:v>
                </c:pt>
                <c:pt idx="12">
                  <c:v>1413.471780907143</c:v>
                </c:pt>
                <c:pt idx="13">
                  <c:v>1413.471780907143</c:v>
                </c:pt>
                <c:pt idx="14">
                  <c:v>1413.471780907143</c:v>
                </c:pt>
                <c:pt idx="15">
                  <c:v>1413.471780907143</c:v>
                </c:pt>
                <c:pt idx="16">
                  <c:v>1413.471780907143</c:v>
                </c:pt>
                <c:pt idx="17">
                  <c:v>1413.471780907143</c:v>
                </c:pt>
                <c:pt idx="18">
                  <c:v>1413.471780907143</c:v>
                </c:pt>
                <c:pt idx="19">
                  <c:v>1413.471780907143</c:v>
                </c:pt>
                <c:pt idx="20">
                  <c:v>1413.471780907143</c:v>
                </c:pt>
                <c:pt idx="21">
                  <c:v>1426.374642429647</c:v>
                </c:pt>
                <c:pt idx="22">
                  <c:v>1439.277503952151</c:v>
                </c:pt>
                <c:pt idx="23">
                  <c:v>1452.180365474656</c:v>
                </c:pt>
                <c:pt idx="24">
                  <c:v>1465.08322699716</c:v>
                </c:pt>
                <c:pt idx="25">
                  <c:v>1477.986088519664</c:v>
                </c:pt>
                <c:pt idx="26">
                  <c:v>1490.888950042169</c:v>
                </c:pt>
                <c:pt idx="27">
                  <c:v>1503.791811564673</c:v>
                </c:pt>
                <c:pt idx="28">
                  <c:v>1516.694673087177</c:v>
                </c:pt>
                <c:pt idx="29">
                  <c:v>1529.597534609682</c:v>
                </c:pt>
                <c:pt idx="30">
                  <c:v>1542.500396132186</c:v>
                </c:pt>
                <c:pt idx="31">
                  <c:v>1555.40325765469</c:v>
                </c:pt>
                <c:pt idx="32">
                  <c:v>1568.306119177195</c:v>
                </c:pt>
                <c:pt idx="33">
                  <c:v>1581.208980699699</c:v>
                </c:pt>
                <c:pt idx="34">
                  <c:v>1594.111842222203</c:v>
                </c:pt>
                <c:pt idx="35">
                  <c:v>1607.014703744708</c:v>
                </c:pt>
                <c:pt idx="36">
                  <c:v>1619.917565267212</c:v>
                </c:pt>
                <c:pt idx="37">
                  <c:v>1632.820426789716</c:v>
                </c:pt>
                <c:pt idx="38">
                  <c:v>1645.723288312221</c:v>
                </c:pt>
                <c:pt idx="39">
                  <c:v>1658.626149834725</c:v>
                </c:pt>
                <c:pt idx="40">
                  <c:v>1671.529011357229</c:v>
                </c:pt>
                <c:pt idx="41">
                  <c:v>1684.431872879734</c:v>
                </c:pt>
                <c:pt idx="42">
                  <c:v>1697.334734402238</c:v>
                </c:pt>
                <c:pt idx="43">
                  <c:v>1710.237595924742</c:v>
                </c:pt>
                <c:pt idx="44">
                  <c:v>1723.140457447247</c:v>
                </c:pt>
                <c:pt idx="45">
                  <c:v>1736.043318969751</c:v>
                </c:pt>
                <c:pt idx="46">
                  <c:v>1748.946180492255</c:v>
                </c:pt>
                <c:pt idx="47">
                  <c:v>1761.84904201476</c:v>
                </c:pt>
                <c:pt idx="48">
                  <c:v>1774.751903537264</c:v>
                </c:pt>
                <c:pt idx="49">
                  <c:v>1787.654765059768</c:v>
                </c:pt>
                <c:pt idx="50">
                  <c:v>1800.557626582273</c:v>
                </c:pt>
                <c:pt idx="51">
                  <c:v>1813.460488104777</c:v>
                </c:pt>
                <c:pt idx="52">
                  <c:v>1826.363349627281</c:v>
                </c:pt>
                <c:pt idx="53">
                  <c:v>1839.266211149785</c:v>
                </c:pt>
                <c:pt idx="54">
                  <c:v>1852.16907267229</c:v>
                </c:pt>
                <c:pt idx="55">
                  <c:v>1865.071934194794</c:v>
                </c:pt>
                <c:pt idx="56">
                  <c:v>1877.974795717299</c:v>
                </c:pt>
                <c:pt idx="57">
                  <c:v>1890.877657239803</c:v>
                </c:pt>
                <c:pt idx="58">
                  <c:v>1903.780518762307</c:v>
                </c:pt>
                <c:pt idx="59">
                  <c:v>1916.683380284812</c:v>
                </c:pt>
                <c:pt idx="60">
                  <c:v>1919.749111488866</c:v>
                </c:pt>
                <c:pt idx="61">
                  <c:v>1912.977712374469</c:v>
                </c:pt>
                <c:pt idx="62">
                  <c:v>1906.206313260073</c:v>
                </c:pt>
                <c:pt idx="63">
                  <c:v>1899.434914145676</c:v>
                </c:pt>
                <c:pt idx="64">
                  <c:v>1892.66351503128</c:v>
                </c:pt>
                <c:pt idx="65">
                  <c:v>1885.892115916884</c:v>
                </c:pt>
                <c:pt idx="66">
                  <c:v>1879.120716802487</c:v>
                </c:pt>
                <c:pt idx="67">
                  <c:v>1872.349317688091</c:v>
                </c:pt>
                <c:pt idx="68">
                  <c:v>1865.577918573695</c:v>
                </c:pt>
                <c:pt idx="69">
                  <c:v>1858.806519459298</c:v>
                </c:pt>
                <c:pt idx="70">
                  <c:v>1852.035120344902</c:v>
                </c:pt>
                <c:pt idx="71">
                  <c:v>1845.263721230506</c:v>
                </c:pt>
                <c:pt idx="72">
                  <c:v>1838.492322116109</c:v>
                </c:pt>
                <c:pt idx="73">
                  <c:v>1831.720923001713</c:v>
                </c:pt>
                <c:pt idx="74">
                  <c:v>1824.949523887316</c:v>
                </c:pt>
                <c:pt idx="75">
                  <c:v>1818.17812477292</c:v>
                </c:pt>
                <c:pt idx="76">
                  <c:v>1811.406725658524</c:v>
                </c:pt>
                <c:pt idx="77">
                  <c:v>1804.635326544127</c:v>
                </c:pt>
                <c:pt idx="78">
                  <c:v>1797.863927429731</c:v>
                </c:pt>
                <c:pt idx="79">
                  <c:v>1791.092528315335</c:v>
                </c:pt>
                <c:pt idx="80">
                  <c:v>1784.321129200938</c:v>
                </c:pt>
                <c:pt idx="81">
                  <c:v>1777.549730086542</c:v>
                </c:pt>
                <c:pt idx="82">
                  <c:v>1770.778330972146</c:v>
                </c:pt>
                <c:pt idx="83">
                  <c:v>1764.006931857749</c:v>
                </c:pt>
                <c:pt idx="84">
                  <c:v>1757.235532743353</c:v>
                </c:pt>
                <c:pt idx="85">
                  <c:v>1750.464133628956</c:v>
                </c:pt>
                <c:pt idx="86">
                  <c:v>1743.69273451456</c:v>
                </c:pt>
                <c:pt idx="87">
                  <c:v>1736.921335400164</c:v>
                </c:pt>
                <c:pt idx="88">
                  <c:v>1730.149936285767</c:v>
                </c:pt>
                <c:pt idx="89">
                  <c:v>1723.378537171371</c:v>
                </c:pt>
                <c:pt idx="90">
                  <c:v>1638.088416775403</c:v>
                </c:pt>
                <c:pt idx="91">
                  <c:v>1474.279575097863</c:v>
                </c:pt>
                <c:pt idx="92">
                  <c:v>1310.470733420322</c:v>
                </c:pt>
                <c:pt idx="93">
                  <c:v>1146.661891742782</c:v>
                </c:pt>
                <c:pt idx="94">
                  <c:v>982.8530500652416</c:v>
                </c:pt>
                <c:pt idx="95">
                  <c:v>819.0442083877015</c:v>
                </c:pt>
                <c:pt idx="96">
                  <c:v>655.235366710161</c:v>
                </c:pt>
                <c:pt idx="97">
                  <c:v>491.4265250326207</c:v>
                </c:pt>
                <c:pt idx="98">
                  <c:v>327.6176833550805</c:v>
                </c:pt>
                <c:pt idx="99">
                  <c:v>163.8088416775404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15.0</c:v>
                </c:pt>
                <c:pt idx="17">
                  <c:v>15.0</c:v>
                </c:pt>
                <c:pt idx="18">
                  <c:v>15.0</c:v>
                </c:pt>
                <c:pt idx="19">
                  <c:v>15.0</c:v>
                </c:pt>
                <c:pt idx="20">
                  <c:v>15.0</c:v>
                </c:pt>
                <c:pt idx="21">
                  <c:v>18.67088607594937</c:v>
                </c:pt>
                <c:pt idx="22">
                  <c:v>22.34177215189873</c:v>
                </c:pt>
                <c:pt idx="23">
                  <c:v>26.0126582278481</c:v>
                </c:pt>
                <c:pt idx="24">
                  <c:v>29.68354430379747</c:v>
                </c:pt>
                <c:pt idx="25">
                  <c:v>33.35443037974683</c:v>
                </c:pt>
                <c:pt idx="26">
                  <c:v>37.0253164556962</c:v>
                </c:pt>
                <c:pt idx="27">
                  <c:v>40.69620253164557</c:v>
                </c:pt>
                <c:pt idx="28">
                  <c:v>44.36708860759494</c:v>
                </c:pt>
                <c:pt idx="29">
                  <c:v>48.03797468354431</c:v>
                </c:pt>
                <c:pt idx="30">
                  <c:v>51.70886075949367</c:v>
                </c:pt>
                <c:pt idx="31">
                  <c:v>55.37974683544304</c:v>
                </c:pt>
                <c:pt idx="32">
                  <c:v>59.05063291139241</c:v>
                </c:pt>
                <c:pt idx="33">
                  <c:v>62.72151898734177</c:v>
                </c:pt>
                <c:pt idx="34">
                  <c:v>66.39240506329114</c:v>
                </c:pt>
                <c:pt idx="35">
                  <c:v>70.0632911392405</c:v>
                </c:pt>
                <c:pt idx="36">
                  <c:v>73.73417721518987</c:v>
                </c:pt>
                <c:pt idx="37">
                  <c:v>77.40506329113924</c:v>
                </c:pt>
                <c:pt idx="38">
                  <c:v>81.07594936708861</c:v>
                </c:pt>
                <c:pt idx="39">
                  <c:v>84.74683544303798</c:v>
                </c:pt>
                <c:pt idx="40">
                  <c:v>88.41772151898733</c:v>
                </c:pt>
                <c:pt idx="41">
                  <c:v>92.0886075949367</c:v>
                </c:pt>
                <c:pt idx="42">
                  <c:v>95.75949367088607</c:v>
                </c:pt>
                <c:pt idx="43">
                  <c:v>99.43037974683544</c:v>
                </c:pt>
                <c:pt idx="44">
                  <c:v>103.1012658227848</c:v>
                </c:pt>
                <c:pt idx="45">
                  <c:v>106.7721518987342</c:v>
                </c:pt>
                <c:pt idx="46">
                  <c:v>110.4430379746835</c:v>
                </c:pt>
                <c:pt idx="47">
                  <c:v>114.1139240506329</c:v>
                </c:pt>
                <c:pt idx="48">
                  <c:v>117.7848101265823</c:v>
                </c:pt>
                <c:pt idx="49">
                  <c:v>121.4556962025316</c:v>
                </c:pt>
                <c:pt idx="50">
                  <c:v>125.126582278481</c:v>
                </c:pt>
                <c:pt idx="51">
                  <c:v>128.7974683544304</c:v>
                </c:pt>
                <c:pt idx="52">
                  <c:v>132.4683544303797</c:v>
                </c:pt>
                <c:pt idx="53">
                  <c:v>136.1392405063291</c:v>
                </c:pt>
                <c:pt idx="54">
                  <c:v>139.8101265822785</c:v>
                </c:pt>
                <c:pt idx="55">
                  <c:v>143.4810126582279</c:v>
                </c:pt>
                <c:pt idx="56">
                  <c:v>147.1518987341772</c:v>
                </c:pt>
                <c:pt idx="57">
                  <c:v>150.8227848101266</c:v>
                </c:pt>
                <c:pt idx="58">
                  <c:v>154.493670886076</c:v>
                </c:pt>
                <c:pt idx="59">
                  <c:v>158.1645569620253</c:v>
                </c:pt>
                <c:pt idx="60">
                  <c:v>159.8095238095238</c:v>
                </c:pt>
                <c:pt idx="61">
                  <c:v>159.4285714285714</c:v>
                </c:pt>
                <c:pt idx="62">
                  <c:v>159.047619047619</c:v>
                </c:pt>
                <c:pt idx="63">
                  <c:v>158.6666666666667</c:v>
                </c:pt>
                <c:pt idx="64">
                  <c:v>158.2857142857143</c:v>
                </c:pt>
                <c:pt idx="65">
                  <c:v>157.9047619047619</c:v>
                </c:pt>
                <c:pt idx="66">
                  <c:v>157.5238095238095</c:v>
                </c:pt>
                <c:pt idx="67">
                  <c:v>157.1428571428571</c:v>
                </c:pt>
                <c:pt idx="68">
                  <c:v>156.7619047619048</c:v>
                </c:pt>
                <c:pt idx="69">
                  <c:v>156.3809523809524</c:v>
                </c:pt>
                <c:pt idx="70">
                  <c:v>156.0</c:v>
                </c:pt>
                <c:pt idx="71">
                  <c:v>155.6190476190476</c:v>
                </c:pt>
                <c:pt idx="72">
                  <c:v>155.2380952380952</c:v>
                </c:pt>
                <c:pt idx="73">
                  <c:v>154.8571428571429</c:v>
                </c:pt>
                <c:pt idx="74">
                  <c:v>154.4761904761905</c:v>
                </c:pt>
                <c:pt idx="75">
                  <c:v>154.0952380952381</c:v>
                </c:pt>
                <c:pt idx="76">
                  <c:v>153.7142857142857</c:v>
                </c:pt>
                <c:pt idx="77">
                  <c:v>153.3333333333333</c:v>
                </c:pt>
                <c:pt idx="78">
                  <c:v>152.952380952381</c:v>
                </c:pt>
                <c:pt idx="79">
                  <c:v>152.5714285714286</c:v>
                </c:pt>
                <c:pt idx="80">
                  <c:v>152.1904761904762</c:v>
                </c:pt>
                <c:pt idx="81">
                  <c:v>151.8095238095238</c:v>
                </c:pt>
                <c:pt idx="82">
                  <c:v>151.4285714285714</c:v>
                </c:pt>
                <c:pt idx="83">
                  <c:v>151.0476190476191</c:v>
                </c:pt>
                <c:pt idx="84">
                  <c:v>150.6666666666667</c:v>
                </c:pt>
                <c:pt idx="85">
                  <c:v>150.2857142857143</c:v>
                </c:pt>
                <c:pt idx="86">
                  <c:v>149.9047619047619</c:v>
                </c:pt>
                <c:pt idx="87">
                  <c:v>149.5238095238095</c:v>
                </c:pt>
                <c:pt idx="88">
                  <c:v>149.1428571428572</c:v>
                </c:pt>
                <c:pt idx="89">
                  <c:v>148.7619047619048</c:v>
                </c:pt>
                <c:pt idx="90">
                  <c:v>141.4965986394558</c:v>
                </c:pt>
                <c:pt idx="91">
                  <c:v>127.3469387755102</c:v>
                </c:pt>
                <c:pt idx="92">
                  <c:v>113.1972789115646</c:v>
                </c:pt>
                <c:pt idx="93">
                  <c:v>99.04761904761906</c:v>
                </c:pt>
                <c:pt idx="94">
                  <c:v>84.89795918367346</c:v>
                </c:pt>
                <c:pt idx="95">
                  <c:v>70.7482993197279</c:v>
                </c:pt>
                <c:pt idx="96">
                  <c:v>56.59863945578232</c:v>
                </c:pt>
                <c:pt idx="97">
                  <c:v>42.44897959183673</c:v>
                </c:pt>
                <c:pt idx="98">
                  <c:v>28.29931972789116</c:v>
                </c:pt>
                <c:pt idx="99">
                  <c:v>14.14965986394557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450.8680101946291</c:v>
                </c:pt>
                <c:pt idx="1">
                  <c:v>450.8680101946291</c:v>
                </c:pt>
                <c:pt idx="2">
                  <c:v>450.8680101946291</c:v>
                </c:pt>
                <c:pt idx="3">
                  <c:v>450.8680101946291</c:v>
                </c:pt>
                <c:pt idx="4">
                  <c:v>450.8680101946291</c:v>
                </c:pt>
                <c:pt idx="5">
                  <c:v>450.8680101946291</c:v>
                </c:pt>
                <c:pt idx="6">
                  <c:v>450.8680101946291</c:v>
                </c:pt>
                <c:pt idx="7">
                  <c:v>450.8680101946291</c:v>
                </c:pt>
                <c:pt idx="8">
                  <c:v>450.8680101946291</c:v>
                </c:pt>
                <c:pt idx="9">
                  <c:v>450.8680101946291</c:v>
                </c:pt>
                <c:pt idx="10">
                  <c:v>450.8680101946291</c:v>
                </c:pt>
                <c:pt idx="11">
                  <c:v>450.8680101946291</c:v>
                </c:pt>
                <c:pt idx="12">
                  <c:v>450.8680101946291</c:v>
                </c:pt>
                <c:pt idx="13">
                  <c:v>450.8680101946291</c:v>
                </c:pt>
                <c:pt idx="14">
                  <c:v>450.8680101946291</c:v>
                </c:pt>
                <c:pt idx="15">
                  <c:v>450.8680101946291</c:v>
                </c:pt>
                <c:pt idx="16">
                  <c:v>450.8680101946291</c:v>
                </c:pt>
                <c:pt idx="17">
                  <c:v>450.8680101946291</c:v>
                </c:pt>
                <c:pt idx="18">
                  <c:v>450.8680101946291</c:v>
                </c:pt>
                <c:pt idx="19">
                  <c:v>450.8680101946291</c:v>
                </c:pt>
                <c:pt idx="20">
                  <c:v>450.8680101946291</c:v>
                </c:pt>
                <c:pt idx="21">
                  <c:v>464.1356967190762</c:v>
                </c:pt>
                <c:pt idx="22">
                  <c:v>477.4033832435233</c:v>
                </c:pt>
                <c:pt idx="23">
                  <c:v>490.6710697679705</c:v>
                </c:pt>
                <c:pt idx="24">
                  <c:v>503.9387562924176</c:v>
                </c:pt>
                <c:pt idx="25">
                  <c:v>517.2064428168647</c:v>
                </c:pt>
                <c:pt idx="26">
                  <c:v>530.474129341312</c:v>
                </c:pt>
                <c:pt idx="27">
                  <c:v>543.741815865759</c:v>
                </c:pt>
                <c:pt idx="28">
                  <c:v>557.0095023902062</c:v>
                </c:pt>
                <c:pt idx="29">
                  <c:v>570.2771889146532</c:v>
                </c:pt>
                <c:pt idx="30">
                  <c:v>583.5448754391004</c:v>
                </c:pt>
                <c:pt idx="31">
                  <c:v>596.8125619635475</c:v>
                </c:pt>
                <c:pt idx="32">
                  <c:v>610.0802484879947</c:v>
                </c:pt>
                <c:pt idx="33">
                  <c:v>623.3479350124419</c:v>
                </c:pt>
                <c:pt idx="34">
                  <c:v>636.615621536889</c:v>
                </c:pt>
                <c:pt idx="35">
                  <c:v>649.883308061336</c:v>
                </c:pt>
                <c:pt idx="36">
                  <c:v>663.1509945857832</c:v>
                </c:pt>
                <c:pt idx="37">
                  <c:v>676.4186811102304</c:v>
                </c:pt>
                <c:pt idx="38">
                  <c:v>689.6863676346775</c:v>
                </c:pt>
                <c:pt idx="39">
                  <c:v>702.9540541591247</c:v>
                </c:pt>
                <c:pt idx="40">
                  <c:v>716.2217406835718</c:v>
                </c:pt>
                <c:pt idx="41">
                  <c:v>729.489427208019</c:v>
                </c:pt>
                <c:pt idx="42">
                  <c:v>742.7571137324661</c:v>
                </c:pt>
                <c:pt idx="43">
                  <c:v>756.0248002569132</c:v>
                </c:pt>
                <c:pt idx="44">
                  <c:v>769.2924867813603</c:v>
                </c:pt>
                <c:pt idx="45">
                  <c:v>782.5601733058074</c:v>
                </c:pt>
                <c:pt idx="46">
                  <c:v>795.8278598302546</c:v>
                </c:pt>
                <c:pt idx="47">
                  <c:v>809.0955463547018</c:v>
                </c:pt>
                <c:pt idx="48">
                  <c:v>822.3632328791489</c:v>
                </c:pt>
                <c:pt idx="49">
                  <c:v>835.6309194035961</c:v>
                </c:pt>
                <c:pt idx="50">
                  <c:v>848.8986059280432</c:v>
                </c:pt>
                <c:pt idx="51">
                  <c:v>862.1662924524903</c:v>
                </c:pt>
                <c:pt idx="52">
                  <c:v>875.4339789769373</c:v>
                </c:pt>
                <c:pt idx="53">
                  <c:v>888.7016655013846</c:v>
                </c:pt>
                <c:pt idx="54">
                  <c:v>901.9693520258318</c:v>
                </c:pt>
                <c:pt idx="55">
                  <c:v>915.2370385502788</c:v>
                </c:pt>
                <c:pt idx="56">
                  <c:v>928.5047250747261</c:v>
                </c:pt>
                <c:pt idx="57">
                  <c:v>941.7724115991732</c:v>
                </c:pt>
                <c:pt idx="58">
                  <c:v>955.0400981236203</c:v>
                </c:pt>
                <c:pt idx="59">
                  <c:v>968.3077846480674</c:v>
                </c:pt>
                <c:pt idx="60">
                  <c:v>981.4460950731841</c:v>
                </c:pt>
                <c:pt idx="61">
                  <c:v>994.4550293989702</c:v>
                </c:pt>
                <c:pt idx="62">
                  <c:v>1007.463963724756</c:v>
                </c:pt>
                <c:pt idx="63">
                  <c:v>1020.472898050542</c:v>
                </c:pt>
                <c:pt idx="64">
                  <c:v>1033.481832376328</c:v>
                </c:pt>
                <c:pt idx="65">
                  <c:v>1046.490766702115</c:v>
                </c:pt>
                <c:pt idx="66">
                  <c:v>1059.499701027901</c:v>
                </c:pt>
                <c:pt idx="67">
                  <c:v>1072.508635353687</c:v>
                </c:pt>
                <c:pt idx="68">
                  <c:v>1085.517569679473</c:v>
                </c:pt>
                <c:pt idx="69">
                  <c:v>1098.52650400526</c:v>
                </c:pt>
                <c:pt idx="70">
                  <c:v>1111.535438331045</c:v>
                </c:pt>
                <c:pt idx="71">
                  <c:v>1124.544372656831</c:v>
                </c:pt>
                <c:pt idx="72">
                  <c:v>1137.553306982617</c:v>
                </c:pt>
                <c:pt idx="73">
                  <c:v>1150.562241308403</c:v>
                </c:pt>
                <c:pt idx="74">
                  <c:v>1163.57117563419</c:v>
                </c:pt>
                <c:pt idx="75">
                  <c:v>1176.580109959976</c:v>
                </c:pt>
                <c:pt idx="76">
                  <c:v>1189.589044285762</c:v>
                </c:pt>
                <c:pt idx="77">
                  <c:v>1202.597978611548</c:v>
                </c:pt>
                <c:pt idx="78">
                  <c:v>1215.606912937334</c:v>
                </c:pt>
                <c:pt idx="79">
                  <c:v>1228.61584726312</c:v>
                </c:pt>
                <c:pt idx="80">
                  <c:v>1241.624781588906</c:v>
                </c:pt>
                <c:pt idx="81">
                  <c:v>1254.633715914692</c:v>
                </c:pt>
                <c:pt idx="82">
                  <c:v>1267.642650240478</c:v>
                </c:pt>
                <c:pt idx="83">
                  <c:v>1280.651584566265</c:v>
                </c:pt>
                <c:pt idx="84">
                  <c:v>1293.660518892051</c:v>
                </c:pt>
                <c:pt idx="85">
                  <c:v>1306.669453217837</c:v>
                </c:pt>
                <c:pt idx="86">
                  <c:v>1319.678387543623</c:v>
                </c:pt>
                <c:pt idx="87">
                  <c:v>1332.687321869409</c:v>
                </c:pt>
                <c:pt idx="88">
                  <c:v>1345.696256195195</c:v>
                </c:pt>
                <c:pt idx="89">
                  <c:v>1358.705190520981</c:v>
                </c:pt>
                <c:pt idx="90">
                  <c:v>1300.199673984642</c:v>
                </c:pt>
                <c:pt idx="91">
                  <c:v>1170.179706586178</c:v>
                </c:pt>
                <c:pt idx="92">
                  <c:v>1040.159739187714</c:v>
                </c:pt>
                <c:pt idx="93">
                  <c:v>910.1397717892493</c:v>
                </c:pt>
                <c:pt idx="94">
                  <c:v>780.1198043907852</c:v>
                </c:pt>
                <c:pt idx="95">
                  <c:v>650.099836992321</c:v>
                </c:pt>
                <c:pt idx="96">
                  <c:v>520.0798695938567</c:v>
                </c:pt>
                <c:pt idx="97">
                  <c:v>390.0599021953926</c:v>
                </c:pt>
                <c:pt idx="98">
                  <c:v>260.0399347969285</c:v>
                </c:pt>
                <c:pt idx="99">
                  <c:v>130.0199673984641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6300.0</c:v>
                </c:pt>
                <c:pt idx="1">
                  <c:v>6300.0</c:v>
                </c:pt>
                <c:pt idx="2">
                  <c:v>6300.0</c:v>
                </c:pt>
                <c:pt idx="3">
                  <c:v>6300.0</c:v>
                </c:pt>
                <c:pt idx="4">
                  <c:v>6300.0</c:v>
                </c:pt>
                <c:pt idx="5">
                  <c:v>6300.0</c:v>
                </c:pt>
                <c:pt idx="6">
                  <c:v>6300.0</c:v>
                </c:pt>
                <c:pt idx="7">
                  <c:v>6300.0</c:v>
                </c:pt>
                <c:pt idx="8">
                  <c:v>6300.0</c:v>
                </c:pt>
                <c:pt idx="9">
                  <c:v>6300.0</c:v>
                </c:pt>
                <c:pt idx="10">
                  <c:v>6300.0</c:v>
                </c:pt>
                <c:pt idx="11">
                  <c:v>6300.0</c:v>
                </c:pt>
                <c:pt idx="12">
                  <c:v>6300.0</c:v>
                </c:pt>
                <c:pt idx="13">
                  <c:v>6300.0</c:v>
                </c:pt>
                <c:pt idx="14">
                  <c:v>6300.0</c:v>
                </c:pt>
                <c:pt idx="15">
                  <c:v>6300.0</c:v>
                </c:pt>
                <c:pt idx="16">
                  <c:v>6300.0</c:v>
                </c:pt>
                <c:pt idx="17">
                  <c:v>6300.0</c:v>
                </c:pt>
                <c:pt idx="18">
                  <c:v>6300.0</c:v>
                </c:pt>
                <c:pt idx="19">
                  <c:v>6300.0</c:v>
                </c:pt>
                <c:pt idx="20">
                  <c:v>6300.0</c:v>
                </c:pt>
                <c:pt idx="21">
                  <c:v>6391.139240506328</c:v>
                </c:pt>
                <c:pt idx="22">
                  <c:v>6482.278481012659</c:v>
                </c:pt>
                <c:pt idx="23">
                  <c:v>6573.417721518987</c:v>
                </c:pt>
                <c:pt idx="24">
                  <c:v>6664.556962025316</c:v>
                </c:pt>
                <c:pt idx="25">
                  <c:v>6755.696202531646</c:v>
                </c:pt>
                <c:pt idx="26">
                  <c:v>6846.835443037975</c:v>
                </c:pt>
                <c:pt idx="27">
                  <c:v>6937.974683544304</c:v>
                </c:pt>
                <c:pt idx="28">
                  <c:v>7029.113924050633</c:v>
                </c:pt>
                <c:pt idx="29">
                  <c:v>7120.253164556962</c:v>
                </c:pt>
                <c:pt idx="30">
                  <c:v>7211.39240506329</c:v>
                </c:pt>
                <c:pt idx="31">
                  <c:v>7302.53164556962</c:v>
                </c:pt>
                <c:pt idx="32">
                  <c:v>7393.67088607595</c:v>
                </c:pt>
                <c:pt idx="33">
                  <c:v>7484.810126582278</c:v>
                </c:pt>
                <c:pt idx="34">
                  <c:v>7575.949367088609</c:v>
                </c:pt>
                <c:pt idx="35">
                  <c:v>7667.088607594937</c:v>
                </c:pt>
                <c:pt idx="36">
                  <c:v>7758.227848101266</c:v>
                </c:pt>
                <c:pt idx="37">
                  <c:v>7849.367088607596</c:v>
                </c:pt>
                <c:pt idx="38">
                  <c:v>7940.506329113924</c:v>
                </c:pt>
                <c:pt idx="39">
                  <c:v>8031.645569620253</c:v>
                </c:pt>
                <c:pt idx="40">
                  <c:v>8122.784810126583</c:v>
                </c:pt>
                <c:pt idx="41">
                  <c:v>8213.92405063291</c:v>
                </c:pt>
                <c:pt idx="42">
                  <c:v>8305.06329113924</c:v>
                </c:pt>
                <c:pt idx="43">
                  <c:v>8396.202531645571</c:v>
                </c:pt>
                <c:pt idx="44">
                  <c:v>8487.3417721519</c:v>
                </c:pt>
                <c:pt idx="45">
                  <c:v>8578.481012658229</c:v>
                </c:pt>
                <c:pt idx="46">
                  <c:v>8669.620253164557</c:v>
                </c:pt>
                <c:pt idx="47">
                  <c:v>8760.759493670887</c:v>
                </c:pt>
                <c:pt idx="48">
                  <c:v>8851.898734177217</c:v>
                </c:pt>
                <c:pt idx="49">
                  <c:v>8943.037974683546</c:v>
                </c:pt>
                <c:pt idx="50">
                  <c:v>9034.177215189875</c:v>
                </c:pt>
                <c:pt idx="51">
                  <c:v>9125.316455696203</c:v>
                </c:pt>
                <c:pt idx="52">
                  <c:v>9216.455696202533</c:v>
                </c:pt>
                <c:pt idx="53">
                  <c:v>9307.594936708861</c:v>
                </c:pt>
                <c:pt idx="54">
                  <c:v>9398.73417721519</c:v>
                </c:pt>
                <c:pt idx="55">
                  <c:v>9489.87341772152</c:v>
                </c:pt>
                <c:pt idx="56">
                  <c:v>9581.01265822785</c:v>
                </c:pt>
                <c:pt idx="57">
                  <c:v>9672.151898734179</c:v>
                </c:pt>
                <c:pt idx="58">
                  <c:v>9763.291139240508</c:v>
                </c:pt>
                <c:pt idx="59">
                  <c:v>9854.430379746836</c:v>
                </c:pt>
                <c:pt idx="60">
                  <c:v>9980.714285714288</c:v>
                </c:pt>
                <c:pt idx="61">
                  <c:v>10142.14285714286</c:v>
                </c:pt>
                <c:pt idx="62">
                  <c:v>10303.57142857143</c:v>
                </c:pt>
                <c:pt idx="63">
                  <c:v>10465.0</c:v>
                </c:pt>
                <c:pt idx="64">
                  <c:v>10626.42857142857</c:v>
                </c:pt>
                <c:pt idx="65">
                  <c:v>10787.85714285714</c:v>
                </c:pt>
                <c:pt idx="66">
                  <c:v>10949.28571428572</c:v>
                </c:pt>
                <c:pt idx="67">
                  <c:v>11110.71428571429</c:v>
                </c:pt>
                <c:pt idx="68">
                  <c:v>11272.14285714286</c:v>
                </c:pt>
                <c:pt idx="69">
                  <c:v>11433.57142857143</c:v>
                </c:pt>
                <c:pt idx="70">
                  <c:v>11595.0</c:v>
                </c:pt>
                <c:pt idx="71">
                  <c:v>11756.42857142857</c:v>
                </c:pt>
                <c:pt idx="72">
                  <c:v>11917.85714285714</c:v>
                </c:pt>
                <c:pt idx="73">
                  <c:v>12079.28571428572</c:v>
                </c:pt>
                <c:pt idx="74">
                  <c:v>12240.71428571429</c:v>
                </c:pt>
                <c:pt idx="75">
                  <c:v>12402.14285714286</c:v>
                </c:pt>
                <c:pt idx="76">
                  <c:v>12563.57142857143</c:v>
                </c:pt>
                <c:pt idx="77">
                  <c:v>12725.0</c:v>
                </c:pt>
                <c:pt idx="78">
                  <c:v>12886.42857142857</c:v>
                </c:pt>
                <c:pt idx="79">
                  <c:v>13047.85714285714</c:v>
                </c:pt>
                <c:pt idx="80">
                  <c:v>13209.28571428571</c:v>
                </c:pt>
                <c:pt idx="81">
                  <c:v>13370.71428571429</c:v>
                </c:pt>
                <c:pt idx="82">
                  <c:v>13532.14285714286</c:v>
                </c:pt>
                <c:pt idx="83">
                  <c:v>13693.57142857143</c:v>
                </c:pt>
                <c:pt idx="84">
                  <c:v>13855.0</c:v>
                </c:pt>
                <c:pt idx="85">
                  <c:v>14016.42857142857</c:v>
                </c:pt>
                <c:pt idx="86">
                  <c:v>14177.85714285714</c:v>
                </c:pt>
                <c:pt idx="87">
                  <c:v>14339.28571428571</c:v>
                </c:pt>
                <c:pt idx="88">
                  <c:v>14500.71428571429</c:v>
                </c:pt>
                <c:pt idx="89">
                  <c:v>14662.14285714286</c:v>
                </c:pt>
                <c:pt idx="90">
                  <c:v>14040.81632653061</c:v>
                </c:pt>
                <c:pt idx="91">
                  <c:v>12636.73469387755</c:v>
                </c:pt>
                <c:pt idx="92">
                  <c:v>11232.65306122449</c:v>
                </c:pt>
                <c:pt idx="93">
                  <c:v>9828.571428571427</c:v>
                </c:pt>
                <c:pt idx="94">
                  <c:v>8424.489795918367</c:v>
                </c:pt>
                <c:pt idx="95">
                  <c:v>7020.408163265306</c:v>
                </c:pt>
                <c:pt idx="96">
                  <c:v>5616.326530612244</c:v>
                </c:pt>
                <c:pt idx="97">
                  <c:v>4212.244897959183</c:v>
                </c:pt>
                <c:pt idx="98">
                  <c:v>2808.163265306122</c:v>
                </c:pt>
                <c:pt idx="99">
                  <c:v>1404.08163265306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77.0297810482511</c:v>
                </c:pt>
                <c:pt idx="1">
                  <c:v>77.0297810482511</c:v>
                </c:pt>
                <c:pt idx="2">
                  <c:v>77.0297810482511</c:v>
                </c:pt>
                <c:pt idx="3">
                  <c:v>77.0297810482511</c:v>
                </c:pt>
                <c:pt idx="4">
                  <c:v>77.0297810482511</c:v>
                </c:pt>
                <c:pt idx="5">
                  <c:v>77.0297810482511</c:v>
                </c:pt>
                <c:pt idx="6">
                  <c:v>77.0297810482511</c:v>
                </c:pt>
                <c:pt idx="7">
                  <c:v>77.0297810482511</c:v>
                </c:pt>
                <c:pt idx="8">
                  <c:v>77.0297810482511</c:v>
                </c:pt>
                <c:pt idx="9">
                  <c:v>77.0297810482511</c:v>
                </c:pt>
                <c:pt idx="10">
                  <c:v>77.0297810482511</c:v>
                </c:pt>
                <c:pt idx="11">
                  <c:v>77.0297810482511</c:v>
                </c:pt>
                <c:pt idx="12">
                  <c:v>77.0297810482511</c:v>
                </c:pt>
                <c:pt idx="13">
                  <c:v>77.0297810482511</c:v>
                </c:pt>
                <c:pt idx="14">
                  <c:v>77.0297810482511</c:v>
                </c:pt>
                <c:pt idx="15">
                  <c:v>77.0297810482511</c:v>
                </c:pt>
                <c:pt idx="16">
                  <c:v>77.0297810482511</c:v>
                </c:pt>
                <c:pt idx="17">
                  <c:v>77.0297810482511</c:v>
                </c:pt>
                <c:pt idx="18">
                  <c:v>77.0297810482511</c:v>
                </c:pt>
                <c:pt idx="19">
                  <c:v>77.0297810482511</c:v>
                </c:pt>
                <c:pt idx="20">
                  <c:v>77.0297810482511</c:v>
                </c:pt>
                <c:pt idx="21">
                  <c:v>77.0297810482511</c:v>
                </c:pt>
                <c:pt idx="22">
                  <c:v>77.0297810482511</c:v>
                </c:pt>
                <c:pt idx="23">
                  <c:v>77.0297810482511</c:v>
                </c:pt>
                <c:pt idx="24">
                  <c:v>77.0297810482511</c:v>
                </c:pt>
                <c:pt idx="25">
                  <c:v>77.0297810482511</c:v>
                </c:pt>
                <c:pt idx="26">
                  <c:v>77.0297810482511</c:v>
                </c:pt>
                <c:pt idx="27">
                  <c:v>77.0297810482511</c:v>
                </c:pt>
                <c:pt idx="28">
                  <c:v>77.0297810482511</c:v>
                </c:pt>
                <c:pt idx="29">
                  <c:v>77.0297810482511</c:v>
                </c:pt>
                <c:pt idx="30">
                  <c:v>77.0297810482511</c:v>
                </c:pt>
                <c:pt idx="31">
                  <c:v>77.0297810482511</c:v>
                </c:pt>
                <c:pt idx="32">
                  <c:v>77.0297810482511</c:v>
                </c:pt>
                <c:pt idx="33">
                  <c:v>77.0297810482511</c:v>
                </c:pt>
                <c:pt idx="34">
                  <c:v>77.0297810482511</c:v>
                </c:pt>
                <c:pt idx="35">
                  <c:v>77.0297810482511</c:v>
                </c:pt>
                <c:pt idx="36">
                  <c:v>77.0297810482511</c:v>
                </c:pt>
                <c:pt idx="37">
                  <c:v>77.0297810482511</c:v>
                </c:pt>
                <c:pt idx="38">
                  <c:v>77.0297810482511</c:v>
                </c:pt>
                <c:pt idx="39">
                  <c:v>77.0297810482511</c:v>
                </c:pt>
                <c:pt idx="40">
                  <c:v>77.0297810482511</c:v>
                </c:pt>
                <c:pt idx="41">
                  <c:v>77.0297810482511</c:v>
                </c:pt>
                <c:pt idx="42">
                  <c:v>77.0297810482511</c:v>
                </c:pt>
                <c:pt idx="43">
                  <c:v>77.0297810482511</c:v>
                </c:pt>
                <c:pt idx="44">
                  <c:v>77.0297810482511</c:v>
                </c:pt>
                <c:pt idx="45">
                  <c:v>77.0297810482511</c:v>
                </c:pt>
                <c:pt idx="46">
                  <c:v>77.0297810482511</c:v>
                </c:pt>
                <c:pt idx="47">
                  <c:v>77.0297810482511</c:v>
                </c:pt>
                <c:pt idx="48">
                  <c:v>77.0297810482511</c:v>
                </c:pt>
                <c:pt idx="49">
                  <c:v>77.0297810482511</c:v>
                </c:pt>
                <c:pt idx="50">
                  <c:v>77.0297810482511</c:v>
                </c:pt>
                <c:pt idx="51">
                  <c:v>77.0297810482511</c:v>
                </c:pt>
                <c:pt idx="52">
                  <c:v>77.0297810482511</c:v>
                </c:pt>
                <c:pt idx="53">
                  <c:v>77.0297810482511</c:v>
                </c:pt>
                <c:pt idx="54">
                  <c:v>77.0297810482511</c:v>
                </c:pt>
                <c:pt idx="55">
                  <c:v>77.0297810482511</c:v>
                </c:pt>
                <c:pt idx="56">
                  <c:v>77.0297810482511</c:v>
                </c:pt>
                <c:pt idx="57">
                  <c:v>77.0297810482511</c:v>
                </c:pt>
                <c:pt idx="58">
                  <c:v>77.0297810482511</c:v>
                </c:pt>
                <c:pt idx="59">
                  <c:v>77.0297810482511</c:v>
                </c:pt>
                <c:pt idx="60">
                  <c:v>77.7022632637517</c:v>
                </c:pt>
                <c:pt idx="61">
                  <c:v>79.0472276947529</c:v>
                </c:pt>
                <c:pt idx="62">
                  <c:v>80.39219212575412</c:v>
                </c:pt>
                <c:pt idx="63">
                  <c:v>81.73715655675532</c:v>
                </c:pt>
                <c:pt idx="64">
                  <c:v>83.08212098775654</c:v>
                </c:pt>
                <c:pt idx="65">
                  <c:v>84.42708541875774</c:v>
                </c:pt>
                <c:pt idx="66">
                  <c:v>85.77204984975896</c:v>
                </c:pt>
                <c:pt idx="67">
                  <c:v>87.11701428076017</c:v>
                </c:pt>
                <c:pt idx="68">
                  <c:v>88.46197871176138</c:v>
                </c:pt>
                <c:pt idx="69">
                  <c:v>89.80694314276258</c:v>
                </c:pt>
                <c:pt idx="70">
                  <c:v>91.15190757376379</c:v>
                </c:pt>
                <c:pt idx="71">
                  <c:v>92.49687200476501</c:v>
                </c:pt>
                <c:pt idx="72">
                  <c:v>93.84183643576621</c:v>
                </c:pt>
                <c:pt idx="73">
                  <c:v>95.18680086676743</c:v>
                </c:pt>
                <c:pt idx="74">
                  <c:v>96.53176529776863</c:v>
                </c:pt>
                <c:pt idx="75">
                  <c:v>97.87672972876985</c:v>
                </c:pt>
                <c:pt idx="76">
                  <c:v>99.22169415977104</c:v>
                </c:pt>
                <c:pt idx="77">
                  <c:v>100.5666585907723</c:v>
                </c:pt>
                <c:pt idx="78">
                  <c:v>101.9116230217735</c:v>
                </c:pt>
                <c:pt idx="79">
                  <c:v>103.2565874527747</c:v>
                </c:pt>
                <c:pt idx="80">
                  <c:v>104.6015518837759</c:v>
                </c:pt>
                <c:pt idx="81">
                  <c:v>105.9465163147771</c:v>
                </c:pt>
                <c:pt idx="82">
                  <c:v>107.2914807457783</c:v>
                </c:pt>
                <c:pt idx="83">
                  <c:v>108.6364451767795</c:v>
                </c:pt>
                <c:pt idx="84">
                  <c:v>109.9814096077807</c:v>
                </c:pt>
                <c:pt idx="85">
                  <c:v>111.3263740387819</c:v>
                </c:pt>
                <c:pt idx="86">
                  <c:v>112.6713384697831</c:v>
                </c:pt>
                <c:pt idx="87">
                  <c:v>114.0163029007844</c:v>
                </c:pt>
                <c:pt idx="88">
                  <c:v>115.3612673317856</c:v>
                </c:pt>
                <c:pt idx="89">
                  <c:v>116.7062317627868</c:v>
                </c:pt>
                <c:pt idx="90">
                  <c:v>111.7892514078927</c:v>
                </c:pt>
                <c:pt idx="91">
                  <c:v>100.6103262671035</c:v>
                </c:pt>
                <c:pt idx="92">
                  <c:v>89.4314011263142</c:v>
                </c:pt>
                <c:pt idx="93">
                  <c:v>78.25247598552491</c:v>
                </c:pt>
                <c:pt idx="94">
                  <c:v>67.07355084473565</c:v>
                </c:pt>
                <c:pt idx="95">
                  <c:v>55.89462570394637</c:v>
                </c:pt>
                <c:pt idx="96">
                  <c:v>44.7157005631571</c:v>
                </c:pt>
                <c:pt idx="97">
                  <c:v>33.53677542236782</c:v>
                </c:pt>
                <c:pt idx="98">
                  <c:v>22.35785028157855</c:v>
                </c:pt>
                <c:pt idx="99">
                  <c:v>11.17892514078926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1620.0</c:v>
                </c:pt>
                <c:pt idx="1">
                  <c:v>1620.0</c:v>
                </c:pt>
                <c:pt idx="2">
                  <c:v>1620.0</c:v>
                </c:pt>
                <c:pt idx="3">
                  <c:v>1620.0</c:v>
                </c:pt>
                <c:pt idx="4">
                  <c:v>1620.0</c:v>
                </c:pt>
                <c:pt idx="5">
                  <c:v>1620.0</c:v>
                </c:pt>
                <c:pt idx="6">
                  <c:v>1620.0</c:v>
                </c:pt>
                <c:pt idx="7">
                  <c:v>1620.0</c:v>
                </c:pt>
                <c:pt idx="8">
                  <c:v>1620.0</c:v>
                </c:pt>
                <c:pt idx="9">
                  <c:v>1620.0</c:v>
                </c:pt>
                <c:pt idx="10">
                  <c:v>1620.0</c:v>
                </c:pt>
                <c:pt idx="11">
                  <c:v>1620.0</c:v>
                </c:pt>
                <c:pt idx="12">
                  <c:v>1620.0</c:v>
                </c:pt>
                <c:pt idx="13">
                  <c:v>1620.0</c:v>
                </c:pt>
                <c:pt idx="14">
                  <c:v>1620.0</c:v>
                </c:pt>
                <c:pt idx="15">
                  <c:v>1620.0</c:v>
                </c:pt>
                <c:pt idx="16">
                  <c:v>1620.0</c:v>
                </c:pt>
                <c:pt idx="17">
                  <c:v>1620.0</c:v>
                </c:pt>
                <c:pt idx="18">
                  <c:v>1620.0</c:v>
                </c:pt>
                <c:pt idx="19">
                  <c:v>1620.0</c:v>
                </c:pt>
                <c:pt idx="20">
                  <c:v>1620.0</c:v>
                </c:pt>
                <c:pt idx="21">
                  <c:v>1606.329113924051</c:v>
                </c:pt>
                <c:pt idx="22">
                  <c:v>1592.658227848101</c:v>
                </c:pt>
                <c:pt idx="23">
                  <c:v>1578.987341772152</c:v>
                </c:pt>
                <c:pt idx="24">
                  <c:v>1565.316455696203</c:v>
                </c:pt>
                <c:pt idx="25">
                  <c:v>1551.645569620253</c:v>
                </c:pt>
                <c:pt idx="26">
                  <c:v>1537.974683544304</c:v>
                </c:pt>
                <c:pt idx="27">
                  <c:v>1524.303797468354</c:v>
                </c:pt>
                <c:pt idx="28">
                  <c:v>1510.632911392405</c:v>
                </c:pt>
                <c:pt idx="29">
                  <c:v>1496.962025316456</c:v>
                </c:pt>
                <c:pt idx="30">
                  <c:v>1483.291139240506</c:v>
                </c:pt>
                <c:pt idx="31">
                  <c:v>1469.620253164557</c:v>
                </c:pt>
                <c:pt idx="32">
                  <c:v>1455.949367088608</c:v>
                </c:pt>
                <c:pt idx="33">
                  <c:v>1442.278481012658</c:v>
                </c:pt>
                <c:pt idx="34">
                  <c:v>1428.607594936709</c:v>
                </c:pt>
                <c:pt idx="35">
                  <c:v>1414.93670886076</c:v>
                </c:pt>
                <c:pt idx="36">
                  <c:v>1401.26582278481</c:v>
                </c:pt>
                <c:pt idx="37">
                  <c:v>1387.594936708861</c:v>
                </c:pt>
                <c:pt idx="38">
                  <c:v>1373.924050632911</c:v>
                </c:pt>
                <c:pt idx="39">
                  <c:v>1360.253164556962</c:v>
                </c:pt>
                <c:pt idx="40">
                  <c:v>1346.582278481013</c:v>
                </c:pt>
                <c:pt idx="41">
                  <c:v>1332.911392405063</c:v>
                </c:pt>
                <c:pt idx="42">
                  <c:v>1319.240506329114</c:v>
                </c:pt>
                <c:pt idx="43">
                  <c:v>1305.569620253164</c:v>
                </c:pt>
                <c:pt idx="44">
                  <c:v>1291.898734177215</c:v>
                </c:pt>
                <c:pt idx="45">
                  <c:v>1278.227848101266</c:v>
                </c:pt>
                <c:pt idx="46">
                  <c:v>1264.556962025316</c:v>
                </c:pt>
                <c:pt idx="47">
                  <c:v>1250.886075949367</c:v>
                </c:pt>
                <c:pt idx="48">
                  <c:v>1237.215189873418</c:v>
                </c:pt>
                <c:pt idx="49">
                  <c:v>1223.544303797468</c:v>
                </c:pt>
                <c:pt idx="50">
                  <c:v>1209.873417721519</c:v>
                </c:pt>
                <c:pt idx="51">
                  <c:v>1196.20253164557</c:v>
                </c:pt>
                <c:pt idx="52">
                  <c:v>1182.53164556962</c:v>
                </c:pt>
                <c:pt idx="53">
                  <c:v>1168.860759493671</c:v>
                </c:pt>
                <c:pt idx="54">
                  <c:v>1155.189873417722</c:v>
                </c:pt>
                <c:pt idx="55">
                  <c:v>1141.518987341772</c:v>
                </c:pt>
                <c:pt idx="56">
                  <c:v>1127.848101265823</c:v>
                </c:pt>
                <c:pt idx="57">
                  <c:v>1114.177215189874</c:v>
                </c:pt>
                <c:pt idx="58">
                  <c:v>1100.506329113924</c:v>
                </c:pt>
                <c:pt idx="59">
                  <c:v>1086.835443037975</c:v>
                </c:pt>
                <c:pt idx="60">
                  <c:v>1062.0</c:v>
                </c:pt>
                <c:pt idx="61">
                  <c:v>1026.0</c:v>
                </c:pt>
                <c:pt idx="62">
                  <c:v>990.0</c:v>
                </c:pt>
                <c:pt idx="63">
                  <c:v>954.0</c:v>
                </c:pt>
                <c:pt idx="64">
                  <c:v>918.0</c:v>
                </c:pt>
                <c:pt idx="65">
                  <c:v>882.0</c:v>
                </c:pt>
                <c:pt idx="66">
                  <c:v>846.0</c:v>
                </c:pt>
                <c:pt idx="67">
                  <c:v>810.0</c:v>
                </c:pt>
                <c:pt idx="68">
                  <c:v>774.0</c:v>
                </c:pt>
                <c:pt idx="69">
                  <c:v>738.0</c:v>
                </c:pt>
                <c:pt idx="70">
                  <c:v>702.0</c:v>
                </c:pt>
                <c:pt idx="71">
                  <c:v>666.0</c:v>
                </c:pt>
                <c:pt idx="72">
                  <c:v>630.0</c:v>
                </c:pt>
                <c:pt idx="73">
                  <c:v>594.0</c:v>
                </c:pt>
                <c:pt idx="74">
                  <c:v>558.0</c:v>
                </c:pt>
                <c:pt idx="75">
                  <c:v>522.0</c:v>
                </c:pt>
                <c:pt idx="76">
                  <c:v>486.0</c:v>
                </c:pt>
                <c:pt idx="77">
                  <c:v>450.0</c:v>
                </c:pt>
                <c:pt idx="78">
                  <c:v>414.0</c:v>
                </c:pt>
                <c:pt idx="79">
                  <c:v>378.0</c:v>
                </c:pt>
                <c:pt idx="80">
                  <c:v>342.0</c:v>
                </c:pt>
                <c:pt idx="81">
                  <c:v>306.0</c:v>
                </c:pt>
                <c:pt idx="82">
                  <c:v>270.0</c:v>
                </c:pt>
                <c:pt idx="83">
                  <c:v>234.0</c:v>
                </c:pt>
                <c:pt idx="84">
                  <c:v>198.0</c:v>
                </c:pt>
                <c:pt idx="85">
                  <c:v>162.0</c:v>
                </c:pt>
                <c:pt idx="86">
                  <c:v>126.0</c:v>
                </c:pt>
                <c:pt idx="87">
                  <c:v>90.0</c:v>
                </c:pt>
                <c:pt idx="88">
                  <c:v>54.0</c:v>
                </c:pt>
                <c:pt idx="89">
                  <c:v>18.0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841.1428571428571</c:v>
                </c:pt>
                <c:pt idx="61">
                  <c:v>2523.428571428572</c:v>
                </c:pt>
                <c:pt idx="62">
                  <c:v>4205.714285714285</c:v>
                </c:pt>
                <c:pt idx="63">
                  <c:v>5888.0</c:v>
                </c:pt>
                <c:pt idx="64">
                  <c:v>7570.285714285714</c:v>
                </c:pt>
                <c:pt idx="65">
                  <c:v>9252.571428571427</c:v>
                </c:pt>
                <c:pt idx="66">
                  <c:v>10934.85714285714</c:v>
                </c:pt>
                <c:pt idx="67">
                  <c:v>12617.14285714286</c:v>
                </c:pt>
                <c:pt idx="68">
                  <c:v>14299.42857142857</c:v>
                </c:pt>
                <c:pt idx="69">
                  <c:v>15981.71428571429</c:v>
                </c:pt>
                <c:pt idx="70">
                  <c:v>17664.0</c:v>
                </c:pt>
                <c:pt idx="71">
                  <c:v>19346.28571428571</c:v>
                </c:pt>
                <c:pt idx="72">
                  <c:v>21028.57142857143</c:v>
                </c:pt>
                <c:pt idx="73">
                  <c:v>22710.85714285714</c:v>
                </c:pt>
                <c:pt idx="74">
                  <c:v>24393.14285714286</c:v>
                </c:pt>
                <c:pt idx="75">
                  <c:v>26075.42857142857</c:v>
                </c:pt>
                <c:pt idx="76">
                  <c:v>27757.71428571428</c:v>
                </c:pt>
                <c:pt idx="77">
                  <c:v>29440.0</c:v>
                </c:pt>
                <c:pt idx="78">
                  <c:v>31122.28571428571</c:v>
                </c:pt>
                <c:pt idx="79">
                  <c:v>32804.57142857143</c:v>
                </c:pt>
                <c:pt idx="80">
                  <c:v>34486.85714285714</c:v>
                </c:pt>
                <c:pt idx="81">
                  <c:v>36169.14285714285</c:v>
                </c:pt>
                <c:pt idx="82">
                  <c:v>37851.42857142856</c:v>
                </c:pt>
                <c:pt idx="83">
                  <c:v>39533.71428571429</c:v>
                </c:pt>
                <c:pt idx="84">
                  <c:v>41216.0</c:v>
                </c:pt>
                <c:pt idx="85">
                  <c:v>42898.28571428571</c:v>
                </c:pt>
                <c:pt idx="86">
                  <c:v>44580.57142857143</c:v>
                </c:pt>
                <c:pt idx="87">
                  <c:v>46262.85714285714</c:v>
                </c:pt>
                <c:pt idx="88">
                  <c:v>47945.14285714285</c:v>
                </c:pt>
                <c:pt idx="89">
                  <c:v>49627.42857142856</c:v>
                </c:pt>
                <c:pt idx="90">
                  <c:v>48065.30612244897</c:v>
                </c:pt>
                <c:pt idx="91">
                  <c:v>43258.77551020408</c:v>
                </c:pt>
                <c:pt idx="92">
                  <c:v>38452.24489795918</c:v>
                </c:pt>
                <c:pt idx="93">
                  <c:v>33645.71428571429</c:v>
                </c:pt>
                <c:pt idx="94">
                  <c:v>28839.18367346939</c:v>
                </c:pt>
                <c:pt idx="95">
                  <c:v>24032.65306122449</c:v>
                </c:pt>
                <c:pt idx="96">
                  <c:v>19226.12244897959</c:v>
                </c:pt>
                <c:pt idx="97">
                  <c:v>14419.5918367347</c:v>
                </c:pt>
                <c:pt idx="98">
                  <c:v>9613.061224489793</c:v>
                </c:pt>
                <c:pt idx="99">
                  <c:v>4806.530612244896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70.88607594936708</c:v>
                </c:pt>
                <c:pt idx="22">
                  <c:v>141.7721518987342</c:v>
                </c:pt>
                <c:pt idx="23">
                  <c:v>212.6582278481013</c:v>
                </c:pt>
                <c:pt idx="24">
                  <c:v>283.5443037974683</c:v>
                </c:pt>
                <c:pt idx="25">
                  <c:v>354.4303797468355</c:v>
                </c:pt>
                <c:pt idx="26">
                  <c:v>425.3164556962025</c:v>
                </c:pt>
                <c:pt idx="27">
                  <c:v>496.2025316455696</c:v>
                </c:pt>
                <c:pt idx="28">
                  <c:v>567.0886075949367</c:v>
                </c:pt>
                <c:pt idx="29">
                  <c:v>637.9746835443038</c:v>
                </c:pt>
                <c:pt idx="30">
                  <c:v>708.8607594936709</c:v>
                </c:pt>
                <c:pt idx="31">
                  <c:v>779.746835443038</c:v>
                </c:pt>
                <c:pt idx="32">
                  <c:v>850.632911392405</c:v>
                </c:pt>
                <c:pt idx="33">
                  <c:v>921.518987341772</c:v>
                </c:pt>
                <c:pt idx="34">
                  <c:v>992.4050632911392</c:v>
                </c:pt>
                <c:pt idx="35">
                  <c:v>1063.291139240506</c:v>
                </c:pt>
                <c:pt idx="36">
                  <c:v>1134.177215189873</c:v>
                </c:pt>
                <c:pt idx="37">
                  <c:v>1205.063291139241</c:v>
                </c:pt>
                <c:pt idx="38">
                  <c:v>1275.949367088608</c:v>
                </c:pt>
                <c:pt idx="39">
                  <c:v>1346.835443037975</c:v>
                </c:pt>
                <c:pt idx="40">
                  <c:v>1417.721518987342</c:v>
                </c:pt>
                <c:pt idx="41">
                  <c:v>1488.607594936709</c:v>
                </c:pt>
                <c:pt idx="42">
                  <c:v>1559.493670886076</c:v>
                </c:pt>
                <c:pt idx="43">
                  <c:v>1630.379746835443</c:v>
                </c:pt>
                <c:pt idx="44">
                  <c:v>1701.26582278481</c:v>
                </c:pt>
                <c:pt idx="45">
                  <c:v>1772.151898734177</c:v>
                </c:pt>
                <c:pt idx="46">
                  <c:v>1843.037974683544</c:v>
                </c:pt>
                <c:pt idx="47">
                  <c:v>1913.924050632911</c:v>
                </c:pt>
                <c:pt idx="48">
                  <c:v>1984.810126582278</c:v>
                </c:pt>
                <c:pt idx="49">
                  <c:v>2055.696202531646</c:v>
                </c:pt>
                <c:pt idx="50">
                  <c:v>2126.582278481013</c:v>
                </c:pt>
                <c:pt idx="51">
                  <c:v>2197.46835443038</c:v>
                </c:pt>
                <c:pt idx="52">
                  <c:v>2268.354430379747</c:v>
                </c:pt>
                <c:pt idx="53">
                  <c:v>2339.240506329114</c:v>
                </c:pt>
                <c:pt idx="54">
                  <c:v>2410.126582278481</c:v>
                </c:pt>
                <c:pt idx="55">
                  <c:v>2481.012658227848</c:v>
                </c:pt>
                <c:pt idx="56">
                  <c:v>2551.898734177215</c:v>
                </c:pt>
                <c:pt idx="57">
                  <c:v>2622.784810126582</c:v>
                </c:pt>
                <c:pt idx="58">
                  <c:v>2693.67088607595</c:v>
                </c:pt>
                <c:pt idx="59">
                  <c:v>2764.556962025316</c:v>
                </c:pt>
                <c:pt idx="60">
                  <c:v>2753.333333333333</c:v>
                </c:pt>
                <c:pt idx="61">
                  <c:v>2660.0</c:v>
                </c:pt>
                <c:pt idx="62">
                  <c:v>2566.666666666667</c:v>
                </c:pt>
                <c:pt idx="63">
                  <c:v>2473.333333333333</c:v>
                </c:pt>
                <c:pt idx="64">
                  <c:v>2380.0</c:v>
                </c:pt>
                <c:pt idx="65">
                  <c:v>2286.666666666667</c:v>
                </c:pt>
                <c:pt idx="66">
                  <c:v>2193.333333333333</c:v>
                </c:pt>
                <c:pt idx="67">
                  <c:v>2100.0</c:v>
                </c:pt>
                <c:pt idx="68">
                  <c:v>2006.666666666667</c:v>
                </c:pt>
                <c:pt idx="69">
                  <c:v>1913.333333333333</c:v>
                </c:pt>
                <c:pt idx="70">
                  <c:v>1820.0</c:v>
                </c:pt>
                <c:pt idx="71">
                  <c:v>1726.666666666667</c:v>
                </c:pt>
                <c:pt idx="72">
                  <c:v>1633.333333333333</c:v>
                </c:pt>
                <c:pt idx="73">
                  <c:v>1540.0</c:v>
                </c:pt>
                <c:pt idx="74">
                  <c:v>1446.666666666667</c:v>
                </c:pt>
                <c:pt idx="75">
                  <c:v>1353.333333333333</c:v>
                </c:pt>
                <c:pt idx="76">
                  <c:v>1260.0</c:v>
                </c:pt>
                <c:pt idx="77">
                  <c:v>1166.666666666667</c:v>
                </c:pt>
                <c:pt idx="78">
                  <c:v>1073.333333333333</c:v>
                </c:pt>
                <c:pt idx="79">
                  <c:v>980.0</c:v>
                </c:pt>
                <c:pt idx="80">
                  <c:v>886.6666666666667</c:v>
                </c:pt>
                <c:pt idx="81">
                  <c:v>793.3333333333332</c:v>
                </c:pt>
                <c:pt idx="82">
                  <c:v>700.0</c:v>
                </c:pt>
                <c:pt idx="83">
                  <c:v>606.6666666666665</c:v>
                </c:pt>
                <c:pt idx="84">
                  <c:v>513.3333333333334</c:v>
                </c:pt>
                <c:pt idx="85">
                  <c:v>420.0</c:v>
                </c:pt>
                <c:pt idx="86">
                  <c:v>326.6666666666665</c:v>
                </c:pt>
                <c:pt idx="87">
                  <c:v>233.3333333333335</c:v>
                </c:pt>
                <c:pt idx="88">
                  <c:v>140.0</c:v>
                </c:pt>
                <c:pt idx="89">
                  <c:v>46.66666666666651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1160.548504291824</c:v>
                </c:pt>
                <c:pt idx="1">
                  <c:v>1160.548504291824</c:v>
                </c:pt>
                <c:pt idx="2">
                  <c:v>1160.548504291824</c:v>
                </c:pt>
                <c:pt idx="3">
                  <c:v>1160.548504291824</c:v>
                </c:pt>
                <c:pt idx="4">
                  <c:v>1160.548504291824</c:v>
                </c:pt>
                <c:pt idx="5">
                  <c:v>1160.548504291824</c:v>
                </c:pt>
                <c:pt idx="6">
                  <c:v>1160.548504291824</c:v>
                </c:pt>
                <c:pt idx="7">
                  <c:v>1160.548504291824</c:v>
                </c:pt>
                <c:pt idx="8">
                  <c:v>1160.548504291824</c:v>
                </c:pt>
                <c:pt idx="9">
                  <c:v>1160.548504291824</c:v>
                </c:pt>
                <c:pt idx="10">
                  <c:v>1160.548504291824</c:v>
                </c:pt>
                <c:pt idx="11">
                  <c:v>1160.548504291824</c:v>
                </c:pt>
                <c:pt idx="12">
                  <c:v>1160.548504291824</c:v>
                </c:pt>
                <c:pt idx="13">
                  <c:v>1160.548504291824</c:v>
                </c:pt>
                <c:pt idx="14">
                  <c:v>1160.548504291824</c:v>
                </c:pt>
                <c:pt idx="15">
                  <c:v>1160.548504291824</c:v>
                </c:pt>
                <c:pt idx="16">
                  <c:v>1160.548504291824</c:v>
                </c:pt>
                <c:pt idx="17">
                  <c:v>1160.548504291824</c:v>
                </c:pt>
                <c:pt idx="18">
                  <c:v>1160.548504291824</c:v>
                </c:pt>
                <c:pt idx="19">
                  <c:v>1160.548504291824</c:v>
                </c:pt>
                <c:pt idx="20">
                  <c:v>1160.548504291824</c:v>
                </c:pt>
                <c:pt idx="21">
                  <c:v>1160.548504291824</c:v>
                </c:pt>
                <c:pt idx="22">
                  <c:v>1160.548504291824</c:v>
                </c:pt>
                <c:pt idx="23">
                  <c:v>1160.548504291824</c:v>
                </c:pt>
                <c:pt idx="24">
                  <c:v>1160.548504291824</c:v>
                </c:pt>
                <c:pt idx="25">
                  <c:v>1160.548504291824</c:v>
                </c:pt>
                <c:pt idx="26">
                  <c:v>1160.548504291824</c:v>
                </c:pt>
                <c:pt idx="27">
                  <c:v>1160.548504291824</c:v>
                </c:pt>
                <c:pt idx="28">
                  <c:v>1160.548504291824</c:v>
                </c:pt>
                <c:pt idx="29">
                  <c:v>1160.548504291824</c:v>
                </c:pt>
                <c:pt idx="30">
                  <c:v>1160.548504291824</c:v>
                </c:pt>
                <c:pt idx="31">
                  <c:v>1160.548504291824</c:v>
                </c:pt>
                <c:pt idx="32">
                  <c:v>1160.548504291824</c:v>
                </c:pt>
                <c:pt idx="33">
                  <c:v>1160.548504291824</c:v>
                </c:pt>
                <c:pt idx="34">
                  <c:v>1160.548504291824</c:v>
                </c:pt>
                <c:pt idx="35">
                  <c:v>1160.548504291824</c:v>
                </c:pt>
                <c:pt idx="36">
                  <c:v>1160.548504291824</c:v>
                </c:pt>
                <c:pt idx="37">
                  <c:v>1160.548504291824</c:v>
                </c:pt>
                <c:pt idx="38">
                  <c:v>1160.548504291824</c:v>
                </c:pt>
                <c:pt idx="39">
                  <c:v>1160.548504291824</c:v>
                </c:pt>
                <c:pt idx="40">
                  <c:v>1160.548504291824</c:v>
                </c:pt>
                <c:pt idx="41">
                  <c:v>1160.548504291824</c:v>
                </c:pt>
                <c:pt idx="42">
                  <c:v>1160.548504291824</c:v>
                </c:pt>
                <c:pt idx="43">
                  <c:v>1160.548504291824</c:v>
                </c:pt>
                <c:pt idx="44">
                  <c:v>1160.548504291824</c:v>
                </c:pt>
                <c:pt idx="45">
                  <c:v>1160.548504291824</c:v>
                </c:pt>
                <c:pt idx="46">
                  <c:v>1160.548504291824</c:v>
                </c:pt>
                <c:pt idx="47">
                  <c:v>1160.548504291824</c:v>
                </c:pt>
                <c:pt idx="48">
                  <c:v>1160.548504291824</c:v>
                </c:pt>
                <c:pt idx="49">
                  <c:v>1160.548504291824</c:v>
                </c:pt>
                <c:pt idx="50">
                  <c:v>1160.548504291824</c:v>
                </c:pt>
                <c:pt idx="51">
                  <c:v>1160.548504291824</c:v>
                </c:pt>
                <c:pt idx="52">
                  <c:v>1160.548504291824</c:v>
                </c:pt>
                <c:pt idx="53">
                  <c:v>1160.548504291824</c:v>
                </c:pt>
                <c:pt idx="54">
                  <c:v>1160.548504291824</c:v>
                </c:pt>
                <c:pt idx="55">
                  <c:v>1160.548504291824</c:v>
                </c:pt>
                <c:pt idx="56">
                  <c:v>1160.548504291824</c:v>
                </c:pt>
                <c:pt idx="57">
                  <c:v>1160.548504291824</c:v>
                </c:pt>
                <c:pt idx="58">
                  <c:v>1160.548504291824</c:v>
                </c:pt>
                <c:pt idx="59">
                  <c:v>1160.548504291824</c:v>
                </c:pt>
                <c:pt idx="60">
                  <c:v>1158.890577857121</c:v>
                </c:pt>
                <c:pt idx="61">
                  <c:v>1155.574724987716</c:v>
                </c:pt>
                <c:pt idx="62">
                  <c:v>1152.258872118311</c:v>
                </c:pt>
                <c:pt idx="63">
                  <c:v>1148.943019248906</c:v>
                </c:pt>
                <c:pt idx="64">
                  <c:v>1145.6271663795</c:v>
                </c:pt>
                <c:pt idx="65">
                  <c:v>1142.311313510095</c:v>
                </c:pt>
                <c:pt idx="66">
                  <c:v>1138.99546064069</c:v>
                </c:pt>
                <c:pt idx="67">
                  <c:v>1135.679607771285</c:v>
                </c:pt>
                <c:pt idx="68">
                  <c:v>1132.363754901879</c:v>
                </c:pt>
                <c:pt idx="69">
                  <c:v>1129.047902032474</c:v>
                </c:pt>
                <c:pt idx="70">
                  <c:v>1125.732049163069</c:v>
                </c:pt>
                <c:pt idx="71">
                  <c:v>1122.416196293664</c:v>
                </c:pt>
                <c:pt idx="72">
                  <c:v>1119.100343424258</c:v>
                </c:pt>
                <c:pt idx="73">
                  <c:v>1115.784490554853</c:v>
                </c:pt>
                <c:pt idx="74">
                  <c:v>1112.468637685448</c:v>
                </c:pt>
                <c:pt idx="75">
                  <c:v>1109.152784816043</c:v>
                </c:pt>
                <c:pt idx="76">
                  <c:v>1105.836931946638</c:v>
                </c:pt>
                <c:pt idx="77">
                  <c:v>1102.521079077233</c:v>
                </c:pt>
                <c:pt idx="78">
                  <c:v>1099.205226207827</c:v>
                </c:pt>
                <c:pt idx="79">
                  <c:v>1095.889373338422</c:v>
                </c:pt>
                <c:pt idx="80">
                  <c:v>1092.573520469017</c:v>
                </c:pt>
                <c:pt idx="81">
                  <c:v>1089.257667599612</c:v>
                </c:pt>
                <c:pt idx="82">
                  <c:v>1085.941814730206</c:v>
                </c:pt>
                <c:pt idx="83">
                  <c:v>1082.625961860801</c:v>
                </c:pt>
                <c:pt idx="84">
                  <c:v>1079.310108991396</c:v>
                </c:pt>
                <c:pt idx="85">
                  <c:v>1075.994256121991</c:v>
                </c:pt>
                <c:pt idx="86">
                  <c:v>1072.678403252585</c:v>
                </c:pt>
                <c:pt idx="87">
                  <c:v>1069.36255038318</c:v>
                </c:pt>
                <c:pt idx="88">
                  <c:v>1066.046697513775</c:v>
                </c:pt>
                <c:pt idx="89">
                  <c:v>1062.73084464437</c:v>
                </c:pt>
                <c:pt idx="90">
                  <c:v>1010.545636390159</c:v>
                </c:pt>
                <c:pt idx="91">
                  <c:v>909.4910727511434</c:v>
                </c:pt>
                <c:pt idx="92">
                  <c:v>808.4365091121274</c:v>
                </c:pt>
                <c:pt idx="93">
                  <c:v>707.3819454731115</c:v>
                </c:pt>
                <c:pt idx="94">
                  <c:v>606.3273818340956</c:v>
                </c:pt>
                <c:pt idx="95">
                  <c:v>505.2728181950796</c:v>
                </c:pt>
                <c:pt idx="96">
                  <c:v>404.2182545560637</c:v>
                </c:pt>
                <c:pt idx="97">
                  <c:v>303.1636909170478</c:v>
                </c:pt>
                <c:pt idx="98">
                  <c:v>202.109127278032</c:v>
                </c:pt>
                <c:pt idx="99">
                  <c:v>101.054563639016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21444.0</c:v>
                </c:pt>
                <c:pt idx="1">
                  <c:v>21444.0</c:v>
                </c:pt>
                <c:pt idx="2">
                  <c:v>21444.0</c:v>
                </c:pt>
                <c:pt idx="3">
                  <c:v>21444.0</c:v>
                </c:pt>
                <c:pt idx="4">
                  <c:v>21444.0</c:v>
                </c:pt>
                <c:pt idx="5">
                  <c:v>21444.0</c:v>
                </c:pt>
                <c:pt idx="6">
                  <c:v>21444.0</c:v>
                </c:pt>
                <c:pt idx="7">
                  <c:v>21444.0</c:v>
                </c:pt>
                <c:pt idx="8">
                  <c:v>21444.0</c:v>
                </c:pt>
                <c:pt idx="9">
                  <c:v>21444.0</c:v>
                </c:pt>
                <c:pt idx="10">
                  <c:v>21444.0</c:v>
                </c:pt>
                <c:pt idx="11">
                  <c:v>21444.0</c:v>
                </c:pt>
                <c:pt idx="12">
                  <c:v>21444.0</c:v>
                </c:pt>
                <c:pt idx="13">
                  <c:v>21444.0</c:v>
                </c:pt>
                <c:pt idx="14">
                  <c:v>21444.0</c:v>
                </c:pt>
                <c:pt idx="15">
                  <c:v>21444.0</c:v>
                </c:pt>
                <c:pt idx="16">
                  <c:v>21444.0</c:v>
                </c:pt>
                <c:pt idx="17">
                  <c:v>21444.0</c:v>
                </c:pt>
                <c:pt idx="18">
                  <c:v>21444.0</c:v>
                </c:pt>
                <c:pt idx="19">
                  <c:v>21444.0</c:v>
                </c:pt>
                <c:pt idx="20">
                  <c:v>21444.0</c:v>
                </c:pt>
                <c:pt idx="21">
                  <c:v>21447.49367088608</c:v>
                </c:pt>
                <c:pt idx="22">
                  <c:v>21450.98734177215</c:v>
                </c:pt>
                <c:pt idx="23">
                  <c:v>21454.48101265823</c:v>
                </c:pt>
                <c:pt idx="24">
                  <c:v>21457.9746835443</c:v>
                </c:pt>
                <c:pt idx="25">
                  <c:v>21461.46835443038</c:v>
                </c:pt>
                <c:pt idx="26">
                  <c:v>21464.96202531645</c:v>
                </c:pt>
                <c:pt idx="27">
                  <c:v>21468.45569620253</c:v>
                </c:pt>
                <c:pt idx="28">
                  <c:v>21471.94936708861</c:v>
                </c:pt>
                <c:pt idx="29">
                  <c:v>21475.44303797468</c:v>
                </c:pt>
                <c:pt idx="30">
                  <c:v>21478.93670886076</c:v>
                </c:pt>
                <c:pt idx="31">
                  <c:v>21482.43037974683</c:v>
                </c:pt>
                <c:pt idx="32">
                  <c:v>21485.92405063291</c:v>
                </c:pt>
                <c:pt idx="33">
                  <c:v>21489.41772151899</c:v>
                </c:pt>
                <c:pt idx="34">
                  <c:v>21492.91139240506</c:v>
                </c:pt>
                <c:pt idx="35">
                  <c:v>21496.40506329114</c:v>
                </c:pt>
                <c:pt idx="36">
                  <c:v>21499.89873417722</c:v>
                </c:pt>
                <c:pt idx="37">
                  <c:v>21503.3924050633</c:v>
                </c:pt>
                <c:pt idx="38">
                  <c:v>21506.88607594937</c:v>
                </c:pt>
                <c:pt idx="39">
                  <c:v>21510.37974683544</c:v>
                </c:pt>
                <c:pt idx="40">
                  <c:v>21513.87341772152</c:v>
                </c:pt>
                <c:pt idx="41">
                  <c:v>21517.3670886076</c:v>
                </c:pt>
                <c:pt idx="42">
                  <c:v>21520.86075949367</c:v>
                </c:pt>
                <c:pt idx="43">
                  <c:v>21524.35443037975</c:v>
                </c:pt>
                <c:pt idx="44">
                  <c:v>21527.84810126582</c:v>
                </c:pt>
                <c:pt idx="45">
                  <c:v>21531.3417721519</c:v>
                </c:pt>
                <c:pt idx="46">
                  <c:v>21534.83544303797</c:v>
                </c:pt>
                <c:pt idx="47">
                  <c:v>21538.32911392405</c:v>
                </c:pt>
                <c:pt idx="48">
                  <c:v>21541.82278481013</c:v>
                </c:pt>
                <c:pt idx="49">
                  <c:v>21545.3164556962</c:v>
                </c:pt>
                <c:pt idx="50">
                  <c:v>21548.81012658228</c:v>
                </c:pt>
                <c:pt idx="51">
                  <c:v>21552.30379746835</c:v>
                </c:pt>
                <c:pt idx="52">
                  <c:v>21555.79746835443</c:v>
                </c:pt>
                <c:pt idx="53">
                  <c:v>21559.29113924051</c:v>
                </c:pt>
                <c:pt idx="54">
                  <c:v>21562.78481012658</c:v>
                </c:pt>
                <c:pt idx="55">
                  <c:v>21566.27848101265</c:v>
                </c:pt>
                <c:pt idx="56">
                  <c:v>21569.77215189873</c:v>
                </c:pt>
                <c:pt idx="57">
                  <c:v>21573.26582278481</c:v>
                </c:pt>
                <c:pt idx="58">
                  <c:v>21576.75949367088</c:v>
                </c:pt>
                <c:pt idx="59">
                  <c:v>21580.25316455696</c:v>
                </c:pt>
                <c:pt idx="60">
                  <c:v>21601.95714285714</c:v>
                </c:pt>
                <c:pt idx="61">
                  <c:v>21641.87142857143</c:v>
                </c:pt>
                <c:pt idx="62">
                  <c:v>21681.78571428571</c:v>
                </c:pt>
                <c:pt idx="63">
                  <c:v>21721.7</c:v>
                </c:pt>
                <c:pt idx="64">
                  <c:v>21761.61428571428</c:v>
                </c:pt>
                <c:pt idx="65">
                  <c:v>21801.52857142857</c:v>
                </c:pt>
                <c:pt idx="66">
                  <c:v>21841.44285714286</c:v>
                </c:pt>
                <c:pt idx="67">
                  <c:v>21881.35714285714</c:v>
                </c:pt>
                <c:pt idx="68">
                  <c:v>21921.27142857143</c:v>
                </c:pt>
                <c:pt idx="69">
                  <c:v>21961.18571428572</c:v>
                </c:pt>
                <c:pt idx="70">
                  <c:v>22001.1</c:v>
                </c:pt>
                <c:pt idx="71">
                  <c:v>22041.01428571428</c:v>
                </c:pt>
                <c:pt idx="72">
                  <c:v>22080.92857142857</c:v>
                </c:pt>
                <c:pt idx="73">
                  <c:v>22120.84285714286</c:v>
                </c:pt>
                <c:pt idx="74">
                  <c:v>22160.75714285714</c:v>
                </c:pt>
                <c:pt idx="75">
                  <c:v>22200.67142857143</c:v>
                </c:pt>
                <c:pt idx="76">
                  <c:v>22240.58571428571</c:v>
                </c:pt>
                <c:pt idx="77">
                  <c:v>22280.5</c:v>
                </c:pt>
                <c:pt idx="78">
                  <c:v>22320.41428571428</c:v>
                </c:pt>
                <c:pt idx="79">
                  <c:v>22360.32857142857</c:v>
                </c:pt>
                <c:pt idx="80">
                  <c:v>22400.24285714286</c:v>
                </c:pt>
                <c:pt idx="81">
                  <c:v>22440.15714285714</c:v>
                </c:pt>
                <c:pt idx="82">
                  <c:v>22480.07142857143</c:v>
                </c:pt>
                <c:pt idx="83">
                  <c:v>22519.98571428571</c:v>
                </c:pt>
                <c:pt idx="84">
                  <c:v>22559.9</c:v>
                </c:pt>
                <c:pt idx="85">
                  <c:v>22599.81428571429</c:v>
                </c:pt>
                <c:pt idx="86">
                  <c:v>22639.72857142857</c:v>
                </c:pt>
                <c:pt idx="87">
                  <c:v>22679.64285714286</c:v>
                </c:pt>
                <c:pt idx="88">
                  <c:v>22719.55714285715</c:v>
                </c:pt>
                <c:pt idx="89">
                  <c:v>22759.47142857143</c:v>
                </c:pt>
                <c:pt idx="90">
                  <c:v>21694.69387755102</c:v>
                </c:pt>
                <c:pt idx="91">
                  <c:v>19525.22448979592</c:v>
                </c:pt>
                <c:pt idx="92">
                  <c:v>17355.75510204082</c:v>
                </c:pt>
                <c:pt idx="93">
                  <c:v>15186.28571428572</c:v>
                </c:pt>
                <c:pt idx="94">
                  <c:v>13016.81632653061</c:v>
                </c:pt>
                <c:pt idx="95">
                  <c:v>10847.34693877551</c:v>
                </c:pt>
                <c:pt idx="96">
                  <c:v>8677.87755102041</c:v>
                </c:pt>
                <c:pt idx="97">
                  <c:v>6508.408163265306</c:v>
                </c:pt>
                <c:pt idx="98">
                  <c:v>4338.938775510203</c:v>
                </c:pt>
                <c:pt idx="99">
                  <c:v>2169.4693877551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7728984"/>
        <c:axId val="184763928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19489.3442104319</c:v>
                </c:pt>
                <c:pt idx="1">
                  <c:v>19489.3442104319</c:v>
                </c:pt>
                <c:pt idx="2">
                  <c:v>19489.3442104319</c:v>
                </c:pt>
                <c:pt idx="3">
                  <c:v>19489.3442104319</c:v>
                </c:pt>
                <c:pt idx="4">
                  <c:v>19489.3442104319</c:v>
                </c:pt>
                <c:pt idx="5">
                  <c:v>19489.3442104319</c:v>
                </c:pt>
                <c:pt idx="6">
                  <c:v>19489.3442104319</c:v>
                </c:pt>
                <c:pt idx="7">
                  <c:v>19489.3442104319</c:v>
                </c:pt>
                <c:pt idx="8">
                  <c:v>19489.3442104319</c:v>
                </c:pt>
                <c:pt idx="9">
                  <c:v>19489.3442104319</c:v>
                </c:pt>
                <c:pt idx="10">
                  <c:v>19489.3442104319</c:v>
                </c:pt>
                <c:pt idx="11">
                  <c:v>19489.3442104319</c:v>
                </c:pt>
                <c:pt idx="12">
                  <c:v>19489.3442104319</c:v>
                </c:pt>
                <c:pt idx="13">
                  <c:v>19489.3442104319</c:v>
                </c:pt>
                <c:pt idx="14">
                  <c:v>19489.3442104319</c:v>
                </c:pt>
                <c:pt idx="15">
                  <c:v>19489.3442104319</c:v>
                </c:pt>
                <c:pt idx="16">
                  <c:v>19489.3442104319</c:v>
                </c:pt>
                <c:pt idx="17">
                  <c:v>19489.3442104319</c:v>
                </c:pt>
                <c:pt idx="18">
                  <c:v>19489.3442104319</c:v>
                </c:pt>
                <c:pt idx="19">
                  <c:v>19489.3442104319</c:v>
                </c:pt>
                <c:pt idx="20">
                  <c:v>19489.3442104319</c:v>
                </c:pt>
                <c:pt idx="21">
                  <c:v>19489.3442104319</c:v>
                </c:pt>
                <c:pt idx="22">
                  <c:v>19489.3442104319</c:v>
                </c:pt>
                <c:pt idx="23">
                  <c:v>19489.3442104319</c:v>
                </c:pt>
                <c:pt idx="24">
                  <c:v>19489.3442104319</c:v>
                </c:pt>
                <c:pt idx="25">
                  <c:v>19489.3442104319</c:v>
                </c:pt>
                <c:pt idx="26">
                  <c:v>19489.3442104319</c:v>
                </c:pt>
                <c:pt idx="27">
                  <c:v>19489.3442104319</c:v>
                </c:pt>
                <c:pt idx="28">
                  <c:v>19489.3442104319</c:v>
                </c:pt>
                <c:pt idx="29">
                  <c:v>19489.3442104319</c:v>
                </c:pt>
                <c:pt idx="30">
                  <c:v>19489.3442104319</c:v>
                </c:pt>
                <c:pt idx="31">
                  <c:v>19489.3442104319</c:v>
                </c:pt>
                <c:pt idx="32">
                  <c:v>19489.3442104319</c:v>
                </c:pt>
                <c:pt idx="33">
                  <c:v>19489.3442104319</c:v>
                </c:pt>
                <c:pt idx="34">
                  <c:v>19489.3442104319</c:v>
                </c:pt>
                <c:pt idx="35">
                  <c:v>19489.3442104319</c:v>
                </c:pt>
                <c:pt idx="36">
                  <c:v>19489.3442104319</c:v>
                </c:pt>
                <c:pt idx="37">
                  <c:v>19489.3442104319</c:v>
                </c:pt>
                <c:pt idx="38">
                  <c:v>19489.3442104319</c:v>
                </c:pt>
                <c:pt idx="39">
                  <c:v>19489.3442104319</c:v>
                </c:pt>
                <c:pt idx="40">
                  <c:v>19489.3442104319</c:v>
                </c:pt>
                <c:pt idx="41">
                  <c:v>19489.3442104319</c:v>
                </c:pt>
                <c:pt idx="42">
                  <c:v>19489.3442104319</c:v>
                </c:pt>
                <c:pt idx="43">
                  <c:v>19489.3442104319</c:v>
                </c:pt>
                <c:pt idx="44">
                  <c:v>19489.3442104319</c:v>
                </c:pt>
                <c:pt idx="45">
                  <c:v>19489.3442104319</c:v>
                </c:pt>
                <c:pt idx="46">
                  <c:v>19489.3442104319</c:v>
                </c:pt>
                <c:pt idx="47">
                  <c:v>19489.3442104319</c:v>
                </c:pt>
                <c:pt idx="48">
                  <c:v>19489.3442104319</c:v>
                </c:pt>
                <c:pt idx="49">
                  <c:v>19489.3442104319</c:v>
                </c:pt>
                <c:pt idx="50">
                  <c:v>19489.3442104319</c:v>
                </c:pt>
                <c:pt idx="51">
                  <c:v>19489.3442104319</c:v>
                </c:pt>
                <c:pt idx="52">
                  <c:v>19489.3442104319</c:v>
                </c:pt>
                <c:pt idx="53">
                  <c:v>19489.3442104319</c:v>
                </c:pt>
                <c:pt idx="54">
                  <c:v>19489.3442104319</c:v>
                </c:pt>
                <c:pt idx="55">
                  <c:v>19489.3442104319</c:v>
                </c:pt>
                <c:pt idx="56">
                  <c:v>19489.3442104319</c:v>
                </c:pt>
                <c:pt idx="57">
                  <c:v>19489.3442104319</c:v>
                </c:pt>
                <c:pt idx="58">
                  <c:v>19489.3442104319</c:v>
                </c:pt>
                <c:pt idx="59">
                  <c:v>19489.3442104319</c:v>
                </c:pt>
                <c:pt idx="60">
                  <c:v>19489.3442104319</c:v>
                </c:pt>
                <c:pt idx="61">
                  <c:v>19489.3442104319</c:v>
                </c:pt>
                <c:pt idx="62">
                  <c:v>19489.3442104319</c:v>
                </c:pt>
                <c:pt idx="63">
                  <c:v>19489.3442104319</c:v>
                </c:pt>
                <c:pt idx="64">
                  <c:v>19489.3442104319</c:v>
                </c:pt>
                <c:pt idx="65">
                  <c:v>19489.3442104319</c:v>
                </c:pt>
                <c:pt idx="66">
                  <c:v>19489.3442104319</c:v>
                </c:pt>
                <c:pt idx="67">
                  <c:v>19489.3442104319</c:v>
                </c:pt>
                <c:pt idx="68">
                  <c:v>19489.3442104319</c:v>
                </c:pt>
                <c:pt idx="69">
                  <c:v>19489.3442104319</c:v>
                </c:pt>
                <c:pt idx="70">
                  <c:v>19489.3442104319</c:v>
                </c:pt>
                <c:pt idx="71">
                  <c:v>19489.3442104319</c:v>
                </c:pt>
                <c:pt idx="72">
                  <c:v>19489.3442104319</c:v>
                </c:pt>
                <c:pt idx="73">
                  <c:v>19489.3442104319</c:v>
                </c:pt>
                <c:pt idx="74">
                  <c:v>19489.3442104319</c:v>
                </c:pt>
                <c:pt idx="75">
                  <c:v>19489.3442104319</c:v>
                </c:pt>
                <c:pt idx="76">
                  <c:v>19489.3442104319</c:v>
                </c:pt>
                <c:pt idx="77">
                  <c:v>19489.3442104319</c:v>
                </c:pt>
                <c:pt idx="78">
                  <c:v>19489.3442104319</c:v>
                </c:pt>
                <c:pt idx="79">
                  <c:v>19489.34421043189</c:v>
                </c:pt>
                <c:pt idx="80">
                  <c:v>19489.34421043189</c:v>
                </c:pt>
                <c:pt idx="81">
                  <c:v>19489.34421043189</c:v>
                </c:pt>
                <c:pt idx="82">
                  <c:v>19489.34421043189</c:v>
                </c:pt>
                <c:pt idx="83">
                  <c:v>19489.34421043189</c:v>
                </c:pt>
                <c:pt idx="84">
                  <c:v>19489.34421043189</c:v>
                </c:pt>
                <c:pt idx="85">
                  <c:v>19489.34421043189</c:v>
                </c:pt>
                <c:pt idx="86">
                  <c:v>19489.34421043189</c:v>
                </c:pt>
                <c:pt idx="87">
                  <c:v>19489.34421043189</c:v>
                </c:pt>
                <c:pt idx="88">
                  <c:v>19489.34421043189</c:v>
                </c:pt>
                <c:pt idx="89">
                  <c:v>19489.34421043189</c:v>
                </c:pt>
                <c:pt idx="90">
                  <c:v>19489.34421043189</c:v>
                </c:pt>
                <c:pt idx="91">
                  <c:v>19489.34421043189</c:v>
                </c:pt>
                <c:pt idx="92">
                  <c:v>19489.34421043189</c:v>
                </c:pt>
                <c:pt idx="93">
                  <c:v>19489.34421043189</c:v>
                </c:pt>
                <c:pt idx="94">
                  <c:v>19489.34421043189</c:v>
                </c:pt>
                <c:pt idx="95">
                  <c:v>19489.34421043189</c:v>
                </c:pt>
                <c:pt idx="96">
                  <c:v>19489.34421043189</c:v>
                </c:pt>
                <c:pt idx="97">
                  <c:v>19489.34421043189</c:v>
                </c:pt>
                <c:pt idx="98">
                  <c:v>19489.34421043189</c:v>
                </c:pt>
                <c:pt idx="99">
                  <c:v>19489.34421043189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728984"/>
        <c:axId val="1847639288"/>
      </c:lineChart>
      <c:catAx>
        <c:axId val="18477289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76392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476392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772898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12.90286152250433</c:v>
                </c:pt>
                <c:pt idx="1">
                  <c:v>-6.77139911439636</c:v>
                </c:pt>
                <c:pt idx="2">
                  <c:v>-163.8088416775403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3.670886075949367</c:v>
                </c:pt>
                <c:pt idx="1">
                  <c:v>-0.38095238095238</c:v>
                </c:pt>
                <c:pt idx="2">
                  <c:v>-14.14965986394558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1.344964431001209</c:v>
                </c:pt>
                <c:pt idx="2">
                  <c:v>-11.17892514078927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-3.315852869405217</c:v>
                </c:pt>
                <c:pt idx="2">
                  <c:v>-101.054563639016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3.493670886075949</c:v>
                </c:pt>
                <c:pt idx="1">
                  <c:v>39.91428571428575</c:v>
                </c:pt>
                <c:pt idx="2">
                  <c:v>-2169.469387755102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164584"/>
        <c:axId val="184816786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13.26768652444714</c:v>
                </c:pt>
                <c:pt idx="1">
                  <c:v>13.00893432578611</c:v>
                </c:pt>
                <c:pt idx="2">
                  <c:v>-130.0199673984642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91.13924050632916</c:v>
                </c:pt>
                <c:pt idx="1">
                  <c:v>161.4285714285714</c:v>
                </c:pt>
                <c:pt idx="2">
                  <c:v>-1404.081632653061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-13.67088607594937</c:v>
                </c:pt>
                <c:pt idx="1">
                  <c:v>-36.0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1682.285714285714</c:v>
                </c:pt>
                <c:pt idx="2">
                  <c:v>-4806.530612244898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70.88607594936708</c:v>
                </c:pt>
                <c:pt idx="1">
                  <c:v>-93.33333333333333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161480"/>
        <c:axId val="1848157816"/>
      </c:scatterChart>
      <c:valAx>
        <c:axId val="184816458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8167864"/>
        <c:crosses val="autoZero"/>
        <c:crossBetween val="midCat"/>
      </c:valAx>
      <c:valAx>
        <c:axId val="18481678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8164584"/>
        <c:crosses val="autoZero"/>
        <c:crossBetween val="midCat"/>
      </c:valAx>
      <c:valAx>
        <c:axId val="184816148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848157816"/>
        <c:crosses val="autoZero"/>
        <c:crossBetween val="midCat"/>
      </c:valAx>
      <c:valAx>
        <c:axId val="184815781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816148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1413.471780907143</c:v>
                </c:pt>
                <c:pt idx="1">
                  <c:v>1413.471780907143</c:v>
                </c:pt>
                <c:pt idx="2">
                  <c:v>1413.471780907143</c:v>
                </c:pt>
                <c:pt idx="3">
                  <c:v>1413.471780907143</c:v>
                </c:pt>
                <c:pt idx="4">
                  <c:v>1413.471780907143</c:v>
                </c:pt>
                <c:pt idx="5">
                  <c:v>1413.471780907143</c:v>
                </c:pt>
                <c:pt idx="6">
                  <c:v>1413.471780907143</c:v>
                </c:pt>
                <c:pt idx="7">
                  <c:v>1413.471780907143</c:v>
                </c:pt>
                <c:pt idx="8">
                  <c:v>1413.471780907143</c:v>
                </c:pt>
                <c:pt idx="9">
                  <c:v>1413.471780907143</c:v>
                </c:pt>
                <c:pt idx="10">
                  <c:v>1413.471780907143</c:v>
                </c:pt>
                <c:pt idx="11">
                  <c:v>1413.471780907143</c:v>
                </c:pt>
                <c:pt idx="12">
                  <c:v>1413.471780907143</c:v>
                </c:pt>
                <c:pt idx="13">
                  <c:v>1413.471780907143</c:v>
                </c:pt>
                <c:pt idx="14">
                  <c:v>1413.471780907143</c:v>
                </c:pt>
                <c:pt idx="15">
                  <c:v>1413.471780907143</c:v>
                </c:pt>
                <c:pt idx="16">
                  <c:v>1413.471780907143</c:v>
                </c:pt>
                <c:pt idx="17">
                  <c:v>1413.471780907143</c:v>
                </c:pt>
                <c:pt idx="18">
                  <c:v>1413.471780907143</c:v>
                </c:pt>
                <c:pt idx="19">
                  <c:v>1413.471780907143</c:v>
                </c:pt>
                <c:pt idx="20">
                  <c:v>1413.471780907143</c:v>
                </c:pt>
                <c:pt idx="21">
                  <c:v>1426.374642429647</c:v>
                </c:pt>
                <c:pt idx="22">
                  <c:v>1439.277503952151</c:v>
                </c:pt>
                <c:pt idx="23">
                  <c:v>1452.180365474656</c:v>
                </c:pt>
                <c:pt idx="24">
                  <c:v>1465.08322699716</c:v>
                </c:pt>
                <c:pt idx="25">
                  <c:v>1477.986088519664</c:v>
                </c:pt>
                <c:pt idx="26">
                  <c:v>1490.888950042169</c:v>
                </c:pt>
                <c:pt idx="27">
                  <c:v>1503.791811564673</c:v>
                </c:pt>
                <c:pt idx="28">
                  <c:v>1516.694673087177</c:v>
                </c:pt>
                <c:pt idx="29">
                  <c:v>1529.597534609682</c:v>
                </c:pt>
                <c:pt idx="30">
                  <c:v>1542.500396132186</c:v>
                </c:pt>
                <c:pt idx="31">
                  <c:v>1555.40325765469</c:v>
                </c:pt>
                <c:pt idx="32">
                  <c:v>1568.306119177195</c:v>
                </c:pt>
                <c:pt idx="33">
                  <c:v>1581.208980699699</c:v>
                </c:pt>
                <c:pt idx="34">
                  <c:v>1594.111842222203</c:v>
                </c:pt>
                <c:pt idx="35">
                  <c:v>1607.014703744708</c:v>
                </c:pt>
                <c:pt idx="36">
                  <c:v>1619.917565267212</c:v>
                </c:pt>
                <c:pt idx="37">
                  <c:v>1632.820426789716</c:v>
                </c:pt>
                <c:pt idx="38">
                  <c:v>1645.723288312221</c:v>
                </c:pt>
                <c:pt idx="39">
                  <c:v>1658.626149834725</c:v>
                </c:pt>
                <c:pt idx="40">
                  <c:v>1671.52901135723</c:v>
                </c:pt>
                <c:pt idx="41">
                  <c:v>1684.431872879734</c:v>
                </c:pt>
                <c:pt idx="42">
                  <c:v>1697.334734402238</c:v>
                </c:pt>
                <c:pt idx="43">
                  <c:v>1710.237595924742</c:v>
                </c:pt>
                <c:pt idx="44">
                  <c:v>1723.140457447247</c:v>
                </c:pt>
                <c:pt idx="45">
                  <c:v>1736.043318969751</c:v>
                </c:pt>
                <c:pt idx="46">
                  <c:v>1748.946180492255</c:v>
                </c:pt>
                <c:pt idx="47">
                  <c:v>1761.84904201476</c:v>
                </c:pt>
                <c:pt idx="48">
                  <c:v>1774.751903537264</c:v>
                </c:pt>
                <c:pt idx="49">
                  <c:v>1787.654765059768</c:v>
                </c:pt>
                <c:pt idx="50">
                  <c:v>1800.557626582273</c:v>
                </c:pt>
                <c:pt idx="51">
                  <c:v>1813.460488104777</c:v>
                </c:pt>
                <c:pt idx="52">
                  <c:v>1826.363349627281</c:v>
                </c:pt>
                <c:pt idx="53">
                  <c:v>1839.266211149786</c:v>
                </c:pt>
                <c:pt idx="54">
                  <c:v>1852.16907267229</c:v>
                </c:pt>
                <c:pt idx="55">
                  <c:v>1865.071934194794</c:v>
                </c:pt>
                <c:pt idx="56">
                  <c:v>1877.974795717299</c:v>
                </c:pt>
                <c:pt idx="57">
                  <c:v>1890.877657239803</c:v>
                </c:pt>
                <c:pt idx="58">
                  <c:v>1903.780518762307</c:v>
                </c:pt>
                <c:pt idx="59">
                  <c:v>1916.683380284812</c:v>
                </c:pt>
                <c:pt idx="60">
                  <c:v>1919.749111488866</c:v>
                </c:pt>
                <c:pt idx="61">
                  <c:v>1912.977712374469</c:v>
                </c:pt>
                <c:pt idx="62">
                  <c:v>1906.206313260073</c:v>
                </c:pt>
                <c:pt idx="63">
                  <c:v>1899.434914145676</c:v>
                </c:pt>
                <c:pt idx="64">
                  <c:v>1892.66351503128</c:v>
                </c:pt>
                <c:pt idx="65">
                  <c:v>1885.892115916884</c:v>
                </c:pt>
                <c:pt idx="66">
                  <c:v>1879.120716802487</c:v>
                </c:pt>
                <c:pt idx="67">
                  <c:v>1872.349317688091</c:v>
                </c:pt>
                <c:pt idx="68">
                  <c:v>1865.577918573695</c:v>
                </c:pt>
                <c:pt idx="69">
                  <c:v>1858.806519459298</c:v>
                </c:pt>
                <c:pt idx="70">
                  <c:v>1852.035120344902</c:v>
                </c:pt>
                <c:pt idx="71">
                  <c:v>1845.263721230506</c:v>
                </c:pt>
                <c:pt idx="72">
                  <c:v>1838.492322116109</c:v>
                </c:pt>
                <c:pt idx="73">
                  <c:v>1831.720923001713</c:v>
                </c:pt>
                <c:pt idx="74">
                  <c:v>1824.949523887316</c:v>
                </c:pt>
                <c:pt idx="75">
                  <c:v>1818.17812477292</c:v>
                </c:pt>
                <c:pt idx="76">
                  <c:v>1811.406725658524</c:v>
                </c:pt>
                <c:pt idx="77">
                  <c:v>1804.635326544127</c:v>
                </c:pt>
                <c:pt idx="78">
                  <c:v>1797.863927429731</c:v>
                </c:pt>
                <c:pt idx="79">
                  <c:v>1791.092528315335</c:v>
                </c:pt>
                <c:pt idx="80">
                  <c:v>1784.321129200938</c:v>
                </c:pt>
                <c:pt idx="81">
                  <c:v>1777.549730086542</c:v>
                </c:pt>
                <c:pt idx="82">
                  <c:v>1770.778330972146</c:v>
                </c:pt>
                <c:pt idx="83">
                  <c:v>1764.006931857749</c:v>
                </c:pt>
                <c:pt idx="84">
                  <c:v>1757.235532743353</c:v>
                </c:pt>
                <c:pt idx="85">
                  <c:v>1750.464133628956</c:v>
                </c:pt>
                <c:pt idx="86">
                  <c:v>1743.69273451456</c:v>
                </c:pt>
                <c:pt idx="87">
                  <c:v>1736.921335400164</c:v>
                </c:pt>
                <c:pt idx="88">
                  <c:v>1730.149936285768</c:v>
                </c:pt>
                <c:pt idx="89">
                  <c:v>1723.378537171371</c:v>
                </c:pt>
                <c:pt idx="90">
                  <c:v>1638.088416775403</c:v>
                </c:pt>
                <c:pt idx="91">
                  <c:v>1474.279575097863</c:v>
                </c:pt>
                <c:pt idx="92">
                  <c:v>1310.470733420322</c:v>
                </c:pt>
                <c:pt idx="93">
                  <c:v>1146.661891742782</c:v>
                </c:pt>
                <c:pt idx="94">
                  <c:v>982.8530500652416</c:v>
                </c:pt>
                <c:pt idx="95">
                  <c:v>819.0442083877015</c:v>
                </c:pt>
                <c:pt idx="96">
                  <c:v>655.235366710161</c:v>
                </c:pt>
                <c:pt idx="97">
                  <c:v>491.4265250326209</c:v>
                </c:pt>
                <c:pt idx="98">
                  <c:v>327.6176833550805</c:v>
                </c:pt>
                <c:pt idx="99">
                  <c:v>163.8088416775404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6820.2</c:v>
                </c:pt>
                <c:pt idx="1">
                  <c:v>6479.94</c:v>
                </c:pt>
                <c:pt idx="2">
                  <c:v>6139.68</c:v>
                </c:pt>
                <c:pt idx="3">
                  <c:v>5799.42</c:v>
                </c:pt>
                <c:pt idx="4">
                  <c:v>5459.16</c:v>
                </c:pt>
                <c:pt idx="5">
                  <c:v>5118.9</c:v>
                </c:pt>
                <c:pt idx="6">
                  <c:v>4778.64</c:v>
                </c:pt>
                <c:pt idx="7">
                  <c:v>4438.38</c:v>
                </c:pt>
                <c:pt idx="8">
                  <c:v>4098.12</c:v>
                </c:pt>
                <c:pt idx="9">
                  <c:v>3757.86</c:v>
                </c:pt>
                <c:pt idx="10">
                  <c:v>3417.6</c:v>
                </c:pt>
                <c:pt idx="11">
                  <c:v>3077.34</c:v>
                </c:pt>
                <c:pt idx="12">
                  <c:v>2737.08</c:v>
                </c:pt>
                <c:pt idx="13">
                  <c:v>2396.82</c:v>
                </c:pt>
                <c:pt idx="14">
                  <c:v>2056.56</c:v>
                </c:pt>
                <c:pt idx="15">
                  <c:v>1716.3</c:v>
                </c:pt>
                <c:pt idx="16">
                  <c:v>1376.04</c:v>
                </c:pt>
                <c:pt idx="17">
                  <c:v>1035.78</c:v>
                </c:pt>
                <c:pt idx="18">
                  <c:v>695.52</c:v>
                </c:pt>
                <c:pt idx="19">
                  <c:v>355.26</c:v>
                </c:pt>
                <c:pt idx="20">
                  <c:v>15.0</c:v>
                </c:pt>
                <c:pt idx="21">
                  <c:v>18.67088607594937</c:v>
                </c:pt>
                <c:pt idx="22">
                  <c:v>22.34177215189873</c:v>
                </c:pt>
                <c:pt idx="23">
                  <c:v>26.0126582278481</c:v>
                </c:pt>
                <c:pt idx="24">
                  <c:v>29.68354430379747</c:v>
                </c:pt>
                <c:pt idx="25">
                  <c:v>33.35443037974684</c:v>
                </c:pt>
                <c:pt idx="26">
                  <c:v>37.0253164556962</c:v>
                </c:pt>
                <c:pt idx="27">
                  <c:v>40.69620253164557</c:v>
                </c:pt>
                <c:pt idx="28">
                  <c:v>44.36708860759494</c:v>
                </c:pt>
                <c:pt idx="29">
                  <c:v>48.03797468354431</c:v>
                </c:pt>
                <c:pt idx="30">
                  <c:v>51.70886075949367</c:v>
                </c:pt>
                <c:pt idx="31">
                  <c:v>55.37974683544304</c:v>
                </c:pt>
                <c:pt idx="32">
                  <c:v>59.05063291139241</c:v>
                </c:pt>
                <c:pt idx="33">
                  <c:v>62.72151898734177</c:v>
                </c:pt>
                <c:pt idx="34">
                  <c:v>66.39240506329114</c:v>
                </c:pt>
                <c:pt idx="35">
                  <c:v>70.0632911392405</c:v>
                </c:pt>
                <c:pt idx="36">
                  <c:v>73.73417721518987</c:v>
                </c:pt>
                <c:pt idx="37">
                  <c:v>77.40506329113924</c:v>
                </c:pt>
                <c:pt idx="38">
                  <c:v>81.07594936708861</c:v>
                </c:pt>
                <c:pt idx="39">
                  <c:v>84.74683544303798</c:v>
                </c:pt>
                <c:pt idx="40">
                  <c:v>88.41772151898734</c:v>
                </c:pt>
                <c:pt idx="41">
                  <c:v>92.0886075949367</c:v>
                </c:pt>
                <c:pt idx="42">
                  <c:v>95.75949367088607</c:v>
                </c:pt>
                <c:pt idx="43">
                  <c:v>99.43037974683544</c:v>
                </c:pt>
                <c:pt idx="44">
                  <c:v>103.1012658227848</c:v>
                </c:pt>
                <c:pt idx="45">
                  <c:v>106.7721518987342</c:v>
                </c:pt>
                <c:pt idx="46">
                  <c:v>110.4430379746835</c:v>
                </c:pt>
                <c:pt idx="47">
                  <c:v>114.1139240506329</c:v>
                </c:pt>
                <c:pt idx="48">
                  <c:v>117.7848101265823</c:v>
                </c:pt>
                <c:pt idx="49">
                  <c:v>121.4556962025316</c:v>
                </c:pt>
                <c:pt idx="50">
                  <c:v>125.126582278481</c:v>
                </c:pt>
                <c:pt idx="51">
                  <c:v>128.7974683544304</c:v>
                </c:pt>
                <c:pt idx="52">
                  <c:v>132.4683544303797</c:v>
                </c:pt>
                <c:pt idx="53">
                  <c:v>136.1392405063291</c:v>
                </c:pt>
                <c:pt idx="54">
                  <c:v>139.8101265822785</c:v>
                </c:pt>
                <c:pt idx="55">
                  <c:v>143.4810126582279</c:v>
                </c:pt>
                <c:pt idx="56">
                  <c:v>147.1518987341772</c:v>
                </c:pt>
                <c:pt idx="57">
                  <c:v>150.8227848101266</c:v>
                </c:pt>
                <c:pt idx="58">
                  <c:v>154.493670886076</c:v>
                </c:pt>
                <c:pt idx="59">
                  <c:v>158.1645569620253</c:v>
                </c:pt>
                <c:pt idx="60">
                  <c:v>159.8095238095238</c:v>
                </c:pt>
                <c:pt idx="61">
                  <c:v>159.4285714285714</c:v>
                </c:pt>
                <c:pt idx="62">
                  <c:v>159.047619047619</c:v>
                </c:pt>
                <c:pt idx="63">
                  <c:v>158.6666666666667</c:v>
                </c:pt>
                <c:pt idx="64">
                  <c:v>158.2857142857143</c:v>
                </c:pt>
                <c:pt idx="65">
                  <c:v>157.9047619047619</c:v>
                </c:pt>
                <c:pt idx="66">
                  <c:v>157.5238095238095</c:v>
                </c:pt>
                <c:pt idx="67">
                  <c:v>157.1428571428571</c:v>
                </c:pt>
                <c:pt idx="68">
                  <c:v>156.7619047619048</c:v>
                </c:pt>
                <c:pt idx="69">
                  <c:v>156.3809523809524</c:v>
                </c:pt>
                <c:pt idx="70">
                  <c:v>156.0</c:v>
                </c:pt>
                <c:pt idx="71">
                  <c:v>155.6190476190476</c:v>
                </c:pt>
                <c:pt idx="72">
                  <c:v>155.2380952380952</c:v>
                </c:pt>
                <c:pt idx="73">
                  <c:v>154.8571428571429</c:v>
                </c:pt>
                <c:pt idx="74">
                  <c:v>154.4761904761905</c:v>
                </c:pt>
                <c:pt idx="75">
                  <c:v>154.0952380952381</c:v>
                </c:pt>
                <c:pt idx="76">
                  <c:v>153.7142857142857</c:v>
                </c:pt>
                <c:pt idx="77">
                  <c:v>153.3333333333333</c:v>
                </c:pt>
                <c:pt idx="78">
                  <c:v>152.952380952381</c:v>
                </c:pt>
                <c:pt idx="79">
                  <c:v>152.5714285714286</c:v>
                </c:pt>
                <c:pt idx="80">
                  <c:v>152.1904761904762</c:v>
                </c:pt>
                <c:pt idx="81">
                  <c:v>151.8095238095238</c:v>
                </c:pt>
                <c:pt idx="82">
                  <c:v>151.4285714285714</c:v>
                </c:pt>
                <c:pt idx="83">
                  <c:v>151.0476190476191</c:v>
                </c:pt>
                <c:pt idx="84">
                  <c:v>150.6666666666667</c:v>
                </c:pt>
                <c:pt idx="85">
                  <c:v>150.2857142857143</c:v>
                </c:pt>
                <c:pt idx="86">
                  <c:v>149.9047619047619</c:v>
                </c:pt>
                <c:pt idx="87">
                  <c:v>149.5238095238095</c:v>
                </c:pt>
                <c:pt idx="88">
                  <c:v>149.1428571428572</c:v>
                </c:pt>
                <c:pt idx="89">
                  <c:v>148.7619047619048</c:v>
                </c:pt>
                <c:pt idx="90">
                  <c:v>141.4965986394558</c:v>
                </c:pt>
                <c:pt idx="91">
                  <c:v>127.3469387755102</c:v>
                </c:pt>
                <c:pt idx="92">
                  <c:v>113.1972789115646</c:v>
                </c:pt>
                <c:pt idx="93">
                  <c:v>99.04761904761905</c:v>
                </c:pt>
                <c:pt idx="94">
                  <c:v>84.89795918367347</c:v>
                </c:pt>
                <c:pt idx="95">
                  <c:v>70.7482993197279</c:v>
                </c:pt>
                <c:pt idx="96">
                  <c:v>56.59863945578232</c:v>
                </c:pt>
                <c:pt idx="97">
                  <c:v>42.44897959183673</c:v>
                </c:pt>
                <c:pt idx="98">
                  <c:v>28.29931972789116</c:v>
                </c:pt>
                <c:pt idx="99">
                  <c:v>14.14965986394557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450.8680101946291</c:v>
                </c:pt>
                <c:pt idx="1">
                  <c:v>450.8680101946291</c:v>
                </c:pt>
                <c:pt idx="2">
                  <c:v>450.8680101946291</c:v>
                </c:pt>
                <c:pt idx="3">
                  <c:v>450.8680101946291</c:v>
                </c:pt>
                <c:pt idx="4">
                  <c:v>450.8680101946291</c:v>
                </c:pt>
                <c:pt idx="5">
                  <c:v>450.8680101946291</c:v>
                </c:pt>
                <c:pt idx="6">
                  <c:v>450.8680101946291</c:v>
                </c:pt>
                <c:pt idx="7">
                  <c:v>450.8680101946291</c:v>
                </c:pt>
                <c:pt idx="8">
                  <c:v>450.8680101946291</c:v>
                </c:pt>
                <c:pt idx="9">
                  <c:v>450.8680101946291</c:v>
                </c:pt>
                <c:pt idx="10">
                  <c:v>450.8680101946291</c:v>
                </c:pt>
                <c:pt idx="11">
                  <c:v>450.8680101946291</c:v>
                </c:pt>
                <c:pt idx="12">
                  <c:v>450.8680101946291</c:v>
                </c:pt>
                <c:pt idx="13">
                  <c:v>450.8680101946291</c:v>
                </c:pt>
                <c:pt idx="14">
                  <c:v>450.8680101946291</c:v>
                </c:pt>
                <c:pt idx="15">
                  <c:v>450.8680101946291</c:v>
                </c:pt>
                <c:pt idx="16">
                  <c:v>450.8680101946291</c:v>
                </c:pt>
                <c:pt idx="17">
                  <c:v>450.8680101946291</c:v>
                </c:pt>
                <c:pt idx="18">
                  <c:v>450.8680101946291</c:v>
                </c:pt>
                <c:pt idx="19">
                  <c:v>450.8680101946291</c:v>
                </c:pt>
                <c:pt idx="20">
                  <c:v>450.8680101946291</c:v>
                </c:pt>
                <c:pt idx="21">
                  <c:v>464.1356967190762</c:v>
                </c:pt>
                <c:pt idx="22">
                  <c:v>477.4033832435233</c:v>
                </c:pt>
                <c:pt idx="23">
                  <c:v>490.6710697679705</c:v>
                </c:pt>
                <c:pt idx="24">
                  <c:v>503.9387562924176</c:v>
                </c:pt>
                <c:pt idx="25">
                  <c:v>517.2064428168647</c:v>
                </c:pt>
                <c:pt idx="26">
                  <c:v>530.474129341312</c:v>
                </c:pt>
                <c:pt idx="27">
                  <c:v>543.741815865759</c:v>
                </c:pt>
                <c:pt idx="28">
                  <c:v>557.0095023902062</c:v>
                </c:pt>
                <c:pt idx="29">
                  <c:v>570.2771889146532</c:v>
                </c:pt>
                <c:pt idx="30">
                  <c:v>583.5448754391004</c:v>
                </c:pt>
                <c:pt idx="31">
                  <c:v>596.8125619635475</c:v>
                </c:pt>
                <c:pt idx="32">
                  <c:v>610.0802484879947</c:v>
                </c:pt>
                <c:pt idx="33">
                  <c:v>623.3479350124419</c:v>
                </c:pt>
                <c:pt idx="34">
                  <c:v>636.615621536889</c:v>
                </c:pt>
                <c:pt idx="35">
                  <c:v>649.883308061336</c:v>
                </c:pt>
                <c:pt idx="36">
                  <c:v>663.1509945857832</c:v>
                </c:pt>
                <c:pt idx="37">
                  <c:v>676.4186811102304</c:v>
                </c:pt>
                <c:pt idx="38">
                  <c:v>689.6863676346774</c:v>
                </c:pt>
                <c:pt idx="39">
                  <c:v>702.9540541591247</c:v>
                </c:pt>
                <c:pt idx="40">
                  <c:v>716.2217406835718</c:v>
                </c:pt>
                <c:pt idx="41">
                  <c:v>729.489427208019</c:v>
                </c:pt>
                <c:pt idx="42">
                  <c:v>742.757113732466</c:v>
                </c:pt>
                <c:pt idx="43">
                  <c:v>756.0248002569132</c:v>
                </c:pt>
                <c:pt idx="44">
                  <c:v>769.2924867813603</c:v>
                </c:pt>
                <c:pt idx="45">
                  <c:v>782.5601733058074</c:v>
                </c:pt>
                <c:pt idx="46">
                  <c:v>795.8278598302546</c:v>
                </c:pt>
                <c:pt idx="47">
                  <c:v>809.0955463547018</c:v>
                </c:pt>
                <c:pt idx="48">
                  <c:v>822.3632328791489</c:v>
                </c:pt>
                <c:pt idx="49">
                  <c:v>835.6309194035961</c:v>
                </c:pt>
                <c:pt idx="50">
                  <c:v>848.8986059280432</c:v>
                </c:pt>
                <c:pt idx="51">
                  <c:v>862.1662924524903</c:v>
                </c:pt>
                <c:pt idx="52">
                  <c:v>875.4339789769373</c:v>
                </c:pt>
                <c:pt idx="53">
                  <c:v>888.7016655013846</c:v>
                </c:pt>
                <c:pt idx="54">
                  <c:v>901.9693520258318</c:v>
                </c:pt>
                <c:pt idx="55">
                  <c:v>915.2370385502788</c:v>
                </c:pt>
                <c:pt idx="56">
                  <c:v>928.504725074726</c:v>
                </c:pt>
                <c:pt idx="57">
                  <c:v>941.7724115991732</c:v>
                </c:pt>
                <c:pt idx="58">
                  <c:v>955.0400981236203</c:v>
                </c:pt>
                <c:pt idx="59">
                  <c:v>968.3077846480674</c:v>
                </c:pt>
                <c:pt idx="60">
                  <c:v>981.4460950731841</c:v>
                </c:pt>
                <c:pt idx="61">
                  <c:v>994.4550293989702</c:v>
                </c:pt>
                <c:pt idx="62">
                  <c:v>1007.463963724756</c:v>
                </c:pt>
                <c:pt idx="63">
                  <c:v>1020.472898050542</c:v>
                </c:pt>
                <c:pt idx="64">
                  <c:v>1033.481832376328</c:v>
                </c:pt>
                <c:pt idx="65">
                  <c:v>1046.490766702115</c:v>
                </c:pt>
                <c:pt idx="66">
                  <c:v>1059.499701027901</c:v>
                </c:pt>
                <c:pt idx="67">
                  <c:v>1072.508635353687</c:v>
                </c:pt>
                <c:pt idx="68">
                  <c:v>1085.517569679473</c:v>
                </c:pt>
                <c:pt idx="69">
                  <c:v>1098.52650400526</c:v>
                </c:pt>
                <c:pt idx="70">
                  <c:v>1111.535438331045</c:v>
                </c:pt>
                <c:pt idx="71">
                  <c:v>1124.544372656831</c:v>
                </c:pt>
                <c:pt idx="72">
                  <c:v>1137.553306982617</c:v>
                </c:pt>
                <c:pt idx="73">
                  <c:v>1150.562241308403</c:v>
                </c:pt>
                <c:pt idx="74">
                  <c:v>1163.57117563419</c:v>
                </c:pt>
                <c:pt idx="75">
                  <c:v>1176.580109959976</c:v>
                </c:pt>
                <c:pt idx="76">
                  <c:v>1189.589044285762</c:v>
                </c:pt>
                <c:pt idx="77">
                  <c:v>1202.597978611548</c:v>
                </c:pt>
                <c:pt idx="78">
                  <c:v>1215.606912937334</c:v>
                </c:pt>
                <c:pt idx="79">
                  <c:v>1228.61584726312</c:v>
                </c:pt>
                <c:pt idx="80">
                  <c:v>1241.624781588906</c:v>
                </c:pt>
                <c:pt idx="81">
                  <c:v>1254.633715914692</c:v>
                </c:pt>
                <c:pt idx="82">
                  <c:v>1267.642650240478</c:v>
                </c:pt>
                <c:pt idx="83">
                  <c:v>1280.651584566265</c:v>
                </c:pt>
                <c:pt idx="84">
                  <c:v>1293.660518892051</c:v>
                </c:pt>
                <c:pt idx="85">
                  <c:v>1306.669453217837</c:v>
                </c:pt>
                <c:pt idx="86">
                  <c:v>1319.678387543623</c:v>
                </c:pt>
                <c:pt idx="87">
                  <c:v>1332.687321869409</c:v>
                </c:pt>
                <c:pt idx="88">
                  <c:v>1345.696256195195</c:v>
                </c:pt>
                <c:pt idx="89">
                  <c:v>1358.705190520981</c:v>
                </c:pt>
                <c:pt idx="90">
                  <c:v>1300.199673984642</c:v>
                </c:pt>
                <c:pt idx="91">
                  <c:v>1170.179706586178</c:v>
                </c:pt>
                <c:pt idx="92">
                  <c:v>1040.159739187714</c:v>
                </c:pt>
                <c:pt idx="93">
                  <c:v>910.1397717892493</c:v>
                </c:pt>
                <c:pt idx="94">
                  <c:v>780.1198043907852</c:v>
                </c:pt>
                <c:pt idx="95">
                  <c:v>650.099836992321</c:v>
                </c:pt>
                <c:pt idx="96">
                  <c:v>520.0798695938567</c:v>
                </c:pt>
                <c:pt idx="97">
                  <c:v>390.0599021953925</c:v>
                </c:pt>
                <c:pt idx="98">
                  <c:v>260.0399347969283</c:v>
                </c:pt>
                <c:pt idx="99">
                  <c:v>130.0199673984641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6300.0</c:v>
                </c:pt>
                <c:pt idx="1">
                  <c:v>6300.0</c:v>
                </c:pt>
                <c:pt idx="2">
                  <c:v>6300.0</c:v>
                </c:pt>
                <c:pt idx="3">
                  <c:v>6300.0</c:v>
                </c:pt>
                <c:pt idx="4">
                  <c:v>6300.0</c:v>
                </c:pt>
                <c:pt idx="5">
                  <c:v>6300.0</c:v>
                </c:pt>
                <c:pt idx="6">
                  <c:v>6300.0</c:v>
                </c:pt>
                <c:pt idx="7">
                  <c:v>6300.0</c:v>
                </c:pt>
                <c:pt idx="8">
                  <c:v>6300.0</c:v>
                </c:pt>
                <c:pt idx="9">
                  <c:v>6300.0</c:v>
                </c:pt>
                <c:pt idx="10">
                  <c:v>6300.0</c:v>
                </c:pt>
                <c:pt idx="11">
                  <c:v>6300.0</c:v>
                </c:pt>
                <c:pt idx="12">
                  <c:v>6300.0</c:v>
                </c:pt>
                <c:pt idx="13">
                  <c:v>6300.0</c:v>
                </c:pt>
                <c:pt idx="14">
                  <c:v>6300.0</c:v>
                </c:pt>
                <c:pt idx="15">
                  <c:v>6300.0</c:v>
                </c:pt>
                <c:pt idx="16">
                  <c:v>6300.0</c:v>
                </c:pt>
                <c:pt idx="17">
                  <c:v>6300.0</c:v>
                </c:pt>
                <c:pt idx="18">
                  <c:v>6300.0</c:v>
                </c:pt>
                <c:pt idx="19">
                  <c:v>6300.0</c:v>
                </c:pt>
                <c:pt idx="20">
                  <c:v>6300.0</c:v>
                </c:pt>
                <c:pt idx="21">
                  <c:v>6391.139240506328</c:v>
                </c:pt>
                <c:pt idx="22">
                  <c:v>6482.278481012659</c:v>
                </c:pt>
                <c:pt idx="23">
                  <c:v>6573.417721518987</c:v>
                </c:pt>
                <c:pt idx="24">
                  <c:v>6664.556962025316</c:v>
                </c:pt>
                <c:pt idx="25">
                  <c:v>6755.696202531646</c:v>
                </c:pt>
                <c:pt idx="26">
                  <c:v>6846.835443037975</c:v>
                </c:pt>
                <c:pt idx="27">
                  <c:v>6937.974683544304</c:v>
                </c:pt>
                <c:pt idx="28">
                  <c:v>7029.113924050633</c:v>
                </c:pt>
                <c:pt idx="29">
                  <c:v>7120.253164556962</c:v>
                </c:pt>
                <c:pt idx="30">
                  <c:v>7211.39240506329</c:v>
                </c:pt>
                <c:pt idx="31">
                  <c:v>7302.53164556962</c:v>
                </c:pt>
                <c:pt idx="32">
                  <c:v>7393.67088607595</c:v>
                </c:pt>
                <c:pt idx="33">
                  <c:v>7484.810126582278</c:v>
                </c:pt>
                <c:pt idx="34">
                  <c:v>7575.949367088608</c:v>
                </c:pt>
                <c:pt idx="35">
                  <c:v>7667.088607594937</c:v>
                </c:pt>
                <c:pt idx="36">
                  <c:v>7758.227848101266</c:v>
                </c:pt>
                <c:pt idx="37">
                  <c:v>7849.367088607596</c:v>
                </c:pt>
                <c:pt idx="38">
                  <c:v>7940.506329113924</c:v>
                </c:pt>
                <c:pt idx="39">
                  <c:v>8031.645569620253</c:v>
                </c:pt>
                <c:pt idx="40">
                  <c:v>8122.784810126583</c:v>
                </c:pt>
                <c:pt idx="41">
                  <c:v>8213.92405063291</c:v>
                </c:pt>
                <c:pt idx="42">
                  <c:v>8305.06329113924</c:v>
                </c:pt>
                <c:pt idx="43">
                  <c:v>8396.202531645571</c:v>
                </c:pt>
                <c:pt idx="44">
                  <c:v>8487.3417721519</c:v>
                </c:pt>
                <c:pt idx="45">
                  <c:v>8578.481012658229</c:v>
                </c:pt>
                <c:pt idx="46">
                  <c:v>8669.620253164557</c:v>
                </c:pt>
                <c:pt idx="47">
                  <c:v>8760.759493670888</c:v>
                </c:pt>
                <c:pt idx="48">
                  <c:v>8851.898734177215</c:v>
                </c:pt>
                <c:pt idx="49">
                  <c:v>8943.037974683546</c:v>
                </c:pt>
                <c:pt idx="50">
                  <c:v>9034.177215189875</c:v>
                </c:pt>
                <c:pt idx="51">
                  <c:v>9125.316455696203</c:v>
                </c:pt>
                <c:pt idx="52">
                  <c:v>9216.455696202533</c:v>
                </c:pt>
                <c:pt idx="53">
                  <c:v>9307.594936708861</c:v>
                </c:pt>
                <c:pt idx="54">
                  <c:v>9398.73417721519</c:v>
                </c:pt>
                <c:pt idx="55">
                  <c:v>9489.87341772152</c:v>
                </c:pt>
                <c:pt idx="56">
                  <c:v>9581.01265822785</c:v>
                </c:pt>
                <c:pt idx="57">
                  <c:v>9672.151898734179</c:v>
                </c:pt>
                <c:pt idx="58">
                  <c:v>9763.291139240508</c:v>
                </c:pt>
                <c:pt idx="59">
                  <c:v>9854.430379746838</c:v>
                </c:pt>
                <c:pt idx="60">
                  <c:v>9980.714285714288</c:v>
                </c:pt>
                <c:pt idx="61">
                  <c:v>10142.14285714286</c:v>
                </c:pt>
                <c:pt idx="62">
                  <c:v>10303.57142857143</c:v>
                </c:pt>
                <c:pt idx="63">
                  <c:v>10465.0</c:v>
                </c:pt>
                <c:pt idx="64">
                  <c:v>10626.42857142857</c:v>
                </c:pt>
                <c:pt idx="65">
                  <c:v>10787.85714285714</c:v>
                </c:pt>
                <c:pt idx="66">
                  <c:v>10949.28571428572</c:v>
                </c:pt>
                <c:pt idx="67">
                  <c:v>11110.71428571429</c:v>
                </c:pt>
                <c:pt idx="68">
                  <c:v>11272.14285714286</c:v>
                </c:pt>
                <c:pt idx="69">
                  <c:v>11433.57142857143</c:v>
                </c:pt>
                <c:pt idx="70">
                  <c:v>11595.0</c:v>
                </c:pt>
                <c:pt idx="71">
                  <c:v>11756.42857142857</c:v>
                </c:pt>
                <c:pt idx="72">
                  <c:v>11917.85714285714</c:v>
                </c:pt>
                <c:pt idx="73">
                  <c:v>12079.28571428572</c:v>
                </c:pt>
                <c:pt idx="74">
                  <c:v>12240.71428571429</c:v>
                </c:pt>
                <c:pt idx="75">
                  <c:v>12402.14285714286</c:v>
                </c:pt>
                <c:pt idx="76">
                  <c:v>12563.57142857143</c:v>
                </c:pt>
                <c:pt idx="77">
                  <c:v>12725.0</c:v>
                </c:pt>
                <c:pt idx="78">
                  <c:v>12886.42857142857</c:v>
                </c:pt>
                <c:pt idx="79">
                  <c:v>13047.85714285714</c:v>
                </c:pt>
                <c:pt idx="80">
                  <c:v>13209.28571428572</c:v>
                </c:pt>
                <c:pt idx="81">
                  <c:v>13370.71428571429</c:v>
                </c:pt>
                <c:pt idx="82">
                  <c:v>13532.14285714286</c:v>
                </c:pt>
                <c:pt idx="83">
                  <c:v>13693.57142857143</c:v>
                </c:pt>
                <c:pt idx="84">
                  <c:v>13855.0</c:v>
                </c:pt>
                <c:pt idx="85">
                  <c:v>14016.42857142857</c:v>
                </c:pt>
                <c:pt idx="86">
                  <c:v>14177.85714285714</c:v>
                </c:pt>
                <c:pt idx="87">
                  <c:v>14339.28571428571</c:v>
                </c:pt>
                <c:pt idx="88">
                  <c:v>14500.71428571429</c:v>
                </c:pt>
                <c:pt idx="89">
                  <c:v>14662.14285714286</c:v>
                </c:pt>
                <c:pt idx="90">
                  <c:v>14040.81632653061</c:v>
                </c:pt>
                <c:pt idx="91">
                  <c:v>12636.73469387755</c:v>
                </c:pt>
                <c:pt idx="92">
                  <c:v>11232.65306122449</c:v>
                </c:pt>
                <c:pt idx="93">
                  <c:v>9828.57142857143</c:v>
                </c:pt>
                <c:pt idx="94">
                  <c:v>8424.489795918367</c:v>
                </c:pt>
                <c:pt idx="95">
                  <c:v>7020.408163265306</c:v>
                </c:pt>
                <c:pt idx="96">
                  <c:v>5616.326530612244</c:v>
                </c:pt>
                <c:pt idx="97">
                  <c:v>4212.244897959185</c:v>
                </c:pt>
                <c:pt idx="98">
                  <c:v>2808.163265306122</c:v>
                </c:pt>
                <c:pt idx="99">
                  <c:v>1404.081632653062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77.0297810482511</c:v>
                </c:pt>
                <c:pt idx="1">
                  <c:v>77.0297810482511</c:v>
                </c:pt>
                <c:pt idx="2">
                  <c:v>77.0297810482511</c:v>
                </c:pt>
                <c:pt idx="3">
                  <c:v>77.0297810482511</c:v>
                </c:pt>
                <c:pt idx="4">
                  <c:v>77.0297810482511</c:v>
                </c:pt>
                <c:pt idx="5">
                  <c:v>77.0297810482511</c:v>
                </c:pt>
                <c:pt idx="6">
                  <c:v>77.0297810482511</c:v>
                </c:pt>
                <c:pt idx="7">
                  <c:v>77.0297810482511</c:v>
                </c:pt>
                <c:pt idx="8">
                  <c:v>77.0297810482511</c:v>
                </c:pt>
                <c:pt idx="9">
                  <c:v>77.0297810482511</c:v>
                </c:pt>
                <c:pt idx="10">
                  <c:v>77.0297810482511</c:v>
                </c:pt>
                <c:pt idx="11">
                  <c:v>77.0297810482511</c:v>
                </c:pt>
                <c:pt idx="12">
                  <c:v>77.0297810482511</c:v>
                </c:pt>
                <c:pt idx="13">
                  <c:v>77.0297810482511</c:v>
                </c:pt>
                <c:pt idx="14">
                  <c:v>77.0297810482511</c:v>
                </c:pt>
                <c:pt idx="15">
                  <c:v>77.0297810482511</c:v>
                </c:pt>
                <c:pt idx="16">
                  <c:v>77.0297810482511</c:v>
                </c:pt>
                <c:pt idx="17">
                  <c:v>77.0297810482511</c:v>
                </c:pt>
                <c:pt idx="18">
                  <c:v>77.0297810482511</c:v>
                </c:pt>
                <c:pt idx="19">
                  <c:v>77.0297810482511</c:v>
                </c:pt>
                <c:pt idx="20">
                  <c:v>77.0297810482511</c:v>
                </c:pt>
                <c:pt idx="21">
                  <c:v>77.0297810482511</c:v>
                </c:pt>
                <c:pt idx="22">
                  <c:v>77.0297810482511</c:v>
                </c:pt>
                <c:pt idx="23">
                  <c:v>77.0297810482511</c:v>
                </c:pt>
                <c:pt idx="24">
                  <c:v>77.0297810482511</c:v>
                </c:pt>
                <c:pt idx="25">
                  <c:v>77.0297810482511</c:v>
                </c:pt>
                <c:pt idx="26">
                  <c:v>77.0297810482511</c:v>
                </c:pt>
                <c:pt idx="27">
                  <c:v>77.0297810482511</c:v>
                </c:pt>
                <c:pt idx="28">
                  <c:v>77.0297810482511</c:v>
                </c:pt>
                <c:pt idx="29">
                  <c:v>77.0297810482511</c:v>
                </c:pt>
                <c:pt idx="30">
                  <c:v>77.0297810482511</c:v>
                </c:pt>
                <c:pt idx="31">
                  <c:v>77.0297810482511</c:v>
                </c:pt>
                <c:pt idx="32">
                  <c:v>77.0297810482511</c:v>
                </c:pt>
                <c:pt idx="33">
                  <c:v>77.0297810482511</c:v>
                </c:pt>
                <c:pt idx="34">
                  <c:v>77.0297810482511</c:v>
                </c:pt>
                <c:pt idx="35">
                  <c:v>77.0297810482511</c:v>
                </c:pt>
                <c:pt idx="36">
                  <c:v>77.0297810482511</c:v>
                </c:pt>
                <c:pt idx="37">
                  <c:v>77.0297810482511</c:v>
                </c:pt>
                <c:pt idx="38">
                  <c:v>77.0297810482511</c:v>
                </c:pt>
                <c:pt idx="39">
                  <c:v>77.0297810482511</c:v>
                </c:pt>
                <c:pt idx="40">
                  <c:v>77.0297810482511</c:v>
                </c:pt>
                <c:pt idx="41">
                  <c:v>77.0297810482511</c:v>
                </c:pt>
                <c:pt idx="42">
                  <c:v>77.0297810482511</c:v>
                </c:pt>
                <c:pt idx="43">
                  <c:v>77.0297810482511</c:v>
                </c:pt>
                <c:pt idx="44">
                  <c:v>77.0297810482511</c:v>
                </c:pt>
                <c:pt idx="45">
                  <c:v>77.0297810482511</c:v>
                </c:pt>
                <c:pt idx="46">
                  <c:v>77.0297810482511</c:v>
                </c:pt>
                <c:pt idx="47">
                  <c:v>77.0297810482511</c:v>
                </c:pt>
                <c:pt idx="48">
                  <c:v>77.0297810482511</c:v>
                </c:pt>
                <c:pt idx="49">
                  <c:v>77.0297810482511</c:v>
                </c:pt>
                <c:pt idx="50">
                  <c:v>77.0297810482511</c:v>
                </c:pt>
                <c:pt idx="51">
                  <c:v>77.0297810482511</c:v>
                </c:pt>
                <c:pt idx="52">
                  <c:v>77.0297810482511</c:v>
                </c:pt>
                <c:pt idx="53">
                  <c:v>77.0297810482511</c:v>
                </c:pt>
                <c:pt idx="54">
                  <c:v>77.0297810482511</c:v>
                </c:pt>
                <c:pt idx="55">
                  <c:v>77.0297810482511</c:v>
                </c:pt>
                <c:pt idx="56">
                  <c:v>77.0297810482511</c:v>
                </c:pt>
                <c:pt idx="57">
                  <c:v>77.0297810482511</c:v>
                </c:pt>
                <c:pt idx="58">
                  <c:v>77.0297810482511</c:v>
                </c:pt>
                <c:pt idx="59">
                  <c:v>77.0297810482511</c:v>
                </c:pt>
                <c:pt idx="60">
                  <c:v>77.7022632637517</c:v>
                </c:pt>
                <c:pt idx="61">
                  <c:v>79.0472276947529</c:v>
                </c:pt>
                <c:pt idx="62">
                  <c:v>80.39219212575412</c:v>
                </c:pt>
                <c:pt idx="63">
                  <c:v>81.73715655675532</c:v>
                </c:pt>
                <c:pt idx="64">
                  <c:v>83.08212098775654</c:v>
                </c:pt>
                <c:pt idx="65">
                  <c:v>84.42708541875774</c:v>
                </c:pt>
                <c:pt idx="66">
                  <c:v>85.77204984975896</c:v>
                </c:pt>
                <c:pt idx="67">
                  <c:v>87.11701428076017</c:v>
                </c:pt>
                <c:pt idx="68">
                  <c:v>88.46197871176138</c:v>
                </c:pt>
                <c:pt idx="69">
                  <c:v>89.80694314276258</c:v>
                </c:pt>
                <c:pt idx="70">
                  <c:v>91.15190757376379</c:v>
                </c:pt>
                <c:pt idx="71">
                  <c:v>92.49687200476501</c:v>
                </c:pt>
                <c:pt idx="72">
                  <c:v>93.84183643576621</c:v>
                </c:pt>
                <c:pt idx="73">
                  <c:v>95.18680086676743</c:v>
                </c:pt>
                <c:pt idx="74">
                  <c:v>96.53176529776863</c:v>
                </c:pt>
                <c:pt idx="75">
                  <c:v>97.87672972876985</c:v>
                </c:pt>
                <c:pt idx="76">
                  <c:v>99.22169415977104</c:v>
                </c:pt>
                <c:pt idx="77">
                  <c:v>100.5666585907723</c:v>
                </c:pt>
                <c:pt idx="78">
                  <c:v>101.9116230217735</c:v>
                </c:pt>
                <c:pt idx="79">
                  <c:v>103.2565874527747</c:v>
                </c:pt>
                <c:pt idx="80">
                  <c:v>104.6015518837759</c:v>
                </c:pt>
                <c:pt idx="81">
                  <c:v>105.9465163147771</c:v>
                </c:pt>
                <c:pt idx="82">
                  <c:v>107.2914807457783</c:v>
                </c:pt>
                <c:pt idx="83">
                  <c:v>108.6364451767795</c:v>
                </c:pt>
                <c:pt idx="84">
                  <c:v>109.9814096077807</c:v>
                </c:pt>
                <c:pt idx="85">
                  <c:v>111.3263740387819</c:v>
                </c:pt>
                <c:pt idx="86">
                  <c:v>112.6713384697831</c:v>
                </c:pt>
                <c:pt idx="87">
                  <c:v>114.0163029007844</c:v>
                </c:pt>
                <c:pt idx="88">
                  <c:v>115.3612673317856</c:v>
                </c:pt>
                <c:pt idx="89">
                  <c:v>116.7062317627868</c:v>
                </c:pt>
                <c:pt idx="90">
                  <c:v>111.7892514078927</c:v>
                </c:pt>
                <c:pt idx="91">
                  <c:v>100.6103262671035</c:v>
                </c:pt>
                <c:pt idx="92">
                  <c:v>89.4314011263142</c:v>
                </c:pt>
                <c:pt idx="93">
                  <c:v>78.25247598552491</c:v>
                </c:pt>
                <c:pt idx="94">
                  <c:v>67.07355084473565</c:v>
                </c:pt>
                <c:pt idx="95">
                  <c:v>55.89462570394637</c:v>
                </c:pt>
                <c:pt idx="96">
                  <c:v>44.7157005631571</c:v>
                </c:pt>
                <c:pt idx="97">
                  <c:v>33.53677542236781</c:v>
                </c:pt>
                <c:pt idx="98">
                  <c:v>22.35785028157855</c:v>
                </c:pt>
                <c:pt idx="99">
                  <c:v>11.17892514078926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1620.0</c:v>
                </c:pt>
                <c:pt idx="1">
                  <c:v>1620.0</c:v>
                </c:pt>
                <c:pt idx="2">
                  <c:v>1620.0</c:v>
                </c:pt>
                <c:pt idx="3">
                  <c:v>1620.0</c:v>
                </c:pt>
                <c:pt idx="4">
                  <c:v>1620.0</c:v>
                </c:pt>
                <c:pt idx="5">
                  <c:v>1620.0</c:v>
                </c:pt>
                <c:pt idx="6">
                  <c:v>1620.0</c:v>
                </c:pt>
                <c:pt idx="7">
                  <c:v>1620.0</c:v>
                </c:pt>
                <c:pt idx="8">
                  <c:v>1620.0</c:v>
                </c:pt>
                <c:pt idx="9">
                  <c:v>1620.0</c:v>
                </c:pt>
                <c:pt idx="10">
                  <c:v>1620.0</c:v>
                </c:pt>
                <c:pt idx="11">
                  <c:v>1620.0</c:v>
                </c:pt>
                <c:pt idx="12">
                  <c:v>1620.0</c:v>
                </c:pt>
                <c:pt idx="13">
                  <c:v>1620.0</c:v>
                </c:pt>
                <c:pt idx="14">
                  <c:v>1620.0</c:v>
                </c:pt>
                <c:pt idx="15">
                  <c:v>1620.0</c:v>
                </c:pt>
                <c:pt idx="16">
                  <c:v>1620.0</c:v>
                </c:pt>
                <c:pt idx="17">
                  <c:v>1620.0</c:v>
                </c:pt>
                <c:pt idx="18">
                  <c:v>1620.0</c:v>
                </c:pt>
                <c:pt idx="19">
                  <c:v>1620.0</c:v>
                </c:pt>
                <c:pt idx="20">
                  <c:v>1620.0</c:v>
                </c:pt>
                <c:pt idx="21">
                  <c:v>1606.329113924051</c:v>
                </c:pt>
                <c:pt idx="22">
                  <c:v>1592.658227848101</c:v>
                </c:pt>
                <c:pt idx="23">
                  <c:v>1578.987341772152</c:v>
                </c:pt>
                <c:pt idx="24">
                  <c:v>1565.316455696203</c:v>
                </c:pt>
                <c:pt idx="25">
                  <c:v>1551.645569620253</c:v>
                </c:pt>
                <c:pt idx="26">
                  <c:v>1537.974683544304</c:v>
                </c:pt>
                <c:pt idx="27">
                  <c:v>1524.303797468354</c:v>
                </c:pt>
                <c:pt idx="28">
                  <c:v>1510.632911392405</c:v>
                </c:pt>
                <c:pt idx="29">
                  <c:v>1496.962025316456</c:v>
                </c:pt>
                <c:pt idx="30">
                  <c:v>1483.291139240506</c:v>
                </c:pt>
                <c:pt idx="31">
                  <c:v>1469.620253164557</c:v>
                </c:pt>
                <c:pt idx="32">
                  <c:v>1455.949367088608</c:v>
                </c:pt>
                <c:pt idx="33">
                  <c:v>1442.278481012658</c:v>
                </c:pt>
                <c:pt idx="34">
                  <c:v>1428.607594936709</c:v>
                </c:pt>
                <c:pt idx="35">
                  <c:v>1414.93670886076</c:v>
                </c:pt>
                <c:pt idx="36">
                  <c:v>1401.26582278481</c:v>
                </c:pt>
                <c:pt idx="37">
                  <c:v>1387.594936708861</c:v>
                </c:pt>
                <c:pt idx="38">
                  <c:v>1373.924050632911</c:v>
                </c:pt>
                <c:pt idx="39">
                  <c:v>1360.253164556962</c:v>
                </c:pt>
                <c:pt idx="40">
                  <c:v>1346.582278481013</c:v>
                </c:pt>
                <c:pt idx="41">
                  <c:v>1332.911392405063</c:v>
                </c:pt>
                <c:pt idx="42">
                  <c:v>1319.240506329114</c:v>
                </c:pt>
                <c:pt idx="43">
                  <c:v>1305.569620253164</c:v>
                </c:pt>
                <c:pt idx="44">
                  <c:v>1291.898734177215</c:v>
                </c:pt>
                <c:pt idx="45">
                  <c:v>1278.227848101266</c:v>
                </c:pt>
                <c:pt idx="46">
                  <c:v>1264.556962025316</c:v>
                </c:pt>
                <c:pt idx="47">
                  <c:v>1250.886075949367</c:v>
                </c:pt>
                <c:pt idx="48">
                  <c:v>1237.215189873418</c:v>
                </c:pt>
                <c:pt idx="49">
                  <c:v>1223.544303797468</c:v>
                </c:pt>
                <c:pt idx="50">
                  <c:v>1209.873417721519</c:v>
                </c:pt>
                <c:pt idx="51">
                  <c:v>1196.20253164557</c:v>
                </c:pt>
                <c:pt idx="52">
                  <c:v>1182.53164556962</c:v>
                </c:pt>
                <c:pt idx="53">
                  <c:v>1168.860759493671</c:v>
                </c:pt>
                <c:pt idx="54">
                  <c:v>1155.189873417722</c:v>
                </c:pt>
                <c:pt idx="55">
                  <c:v>1141.518987341772</c:v>
                </c:pt>
                <c:pt idx="56">
                  <c:v>1127.848101265823</c:v>
                </c:pt>
                <c:pt idx="57">
                  <c:v>1114.177215189874</c:v>
                </c:pt>
                <c:pt idx="58">
                  <c:v>1100.506329113924</c:v>
                </c:pt>
                <c:pt idx="59">
                  <c:v>1086.835443037975</c:v>
                </c:pt>
                <c:pt idx="60">
                  <c:v>1062.0</c:v>
                </c:pt>
                <c:pt idx="61">
                  <c:v>1026.0</c:v>
                </c:pt>
                <c:pt idx="62">
                  <c:v>990.0</c:v>
                </c:pt>
                <c:pt idx="63">
                  <c:v>954.0</c:v>
                </c:pt>
                <c:pt idx="64">
                  <c:v>918.0</c:v>
                </c:pt>
                <c:pt idx="65">
                  <c:v>882.0</c:v>
                </c:pt>
                <c:pt idx="66">
                  <c:v>846.0</c:v>
                </c:pt>
                <c:pt idx="67">
                  <c:v>810.0</c:v>
                </c:pt>
                <c:pt idx="68">
                  <c:v>774.0</c:v>
                </c:pt>
                <c:pt idx="69">
                  <c:v>738.0</c:v>
                </c:pt>
                <c:pt idx="70">
                  <c:v>702.0</c:v>
                </c:pt>
                <c:pt idx="71">
                  <c:v>666.0</c:v>
                </c:pt>
                <c:pt idx="72">
                  <c:v>630.0</c:v>
                </c:pt>
                <c:pt idx="73">
                  <c:v>594.0</c:v>
                </c:pt>
                <c:pt idx="74">
                  <c:v>558.0</c:v>
                </c:pt>
                <c:pt idx="75">
                  <c:v>522.0</c:v>
                </c:pt>
                <c:pt idx="76">
                  <c:v>486.0</c:v>
                </c:pt>
                <c:pt idx="77">
                  <c:v>450.0</c:v>
                </c:pt>
                <c:pt idx="78">
                  <c:v>414.0</c:v>
                </c:pt>
                <c:pt idx="79">
                  <c:v>378.0</c:v>
                </c:pt>
                <c:pt idx="80">
                  <c:v>342.0</c:v>
                </c:pt>
                <c:pt idx="81">
                  <c:v>306.0</c:v>
                </c:pt>
                <c:pt idx="82">
                  <c:v>270.0</c:v>
                </c:pt>
                <c:pt idx="83">
                  <c:v>234.0</c:v>
                </c:pt>
                <c:pt idx="84">
                  <c:v>198.0</c:v>
                </c:pt>
                <c:pt idx="85">
                  <c:v>162.0</c:v>
                </c:pt>
                <c:pt idx="86">
                  <c:v>126.0</c:v>
                </c:pt>
                <c:pt idx="87">
                  <c:v>90.0</c:v>
                </c:pt>
                <c:pt idx="88">
                  <c:v>54.0</c:v>
                </c:pt>
                <c:pt idx="89">
                  <c:v>18.0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841.1428571428571</c:v>
                </c:pt>
                <c:pt idx="61">
                  <c:v>2523.428571428572</c:v>
                </c:pt>
                <c:pt idx="62">
                  <c:v>4205.714285714285</c:v>
                </c:pt>
                <c:pt idx="63">
                  <c:v>5888.0</c:v>
                </c:pt>
                <c:pt idx="64">
                  <c:v>7570.285714285714</c:v>
                </c:pt>
                <c:pt idx="65">
                  <c:v>9252.571428571427</c:v>
                </c:pt>
                <c:pt idx="66">
                  <c:v>10934.85714285714</c:v>
                </c:pt>
                <c:pt idx="67">
                  <c:v>12617.14285714286</c:v>
                </c:pt>
                <c:pt idx="68">
                  <c:v>14299.42857142857</c:v>
                </c:pt>
                <c:pt idx="69">
                  <c:v>15981.71428571428</c:v>
                </c:pt>
                <c:pt idx="70">
                  <c:v>17664.0</c:v>
                </c:pt>
                <c:pt idx="71">
                  <c:v>19346.28571428571</c:v>
                </c:pt>
                <c:pt idx="72">
                  <c:v>21028.57142857143</c:v>
                </c:pt>
                <c:pt idx="73">
                  <c:v>22710.85714285714</c:v>
                </c:pt>
                <c:pt idx="74">
                  <c:v>24393.14285714286</c:v>
                </c:pt>
                <c:pt idx="75">
                  <c:v>26075.42857142857</c:v>
                </c:pt>
                <c:pt idx="76">
                  <c:v>27757.71428571428</c:v>
                </c:pt>
                <c:pt idx="77">
                  <c:v>29440.0</c:v>
                </c:pt>
                <c:pt idx="78">
                  <c:v>31122.28571428571</c:v>
                </c:pt>
                <c:pt idx="79">
                  <c:v>32804.57142857143</c:v>
                </c:pt>
                <c:pt idx="80">
                  <c:v>34486.85714285714</c:v>
                </c:pt>
                <c:pt idx="81">
                  <c:v>36169.14285714285</c:v>
                </c:pt>
                <c:pt idx="82">
                  <c:v>37851.42857142857</c:v>
                </c:pt>
                <c:pt idx="83">
                  <c:v>39533.71428571428</c:v>
                </c:pt>
                <c:pt idx="84">
                  <c:v>41216.0</c:v>
                </c:pt>
                <c:pt idx="85">
                  <c:v>42898.28571428571</c:v>
                </c:pt>
                <c:pt idx="86">
                  <c:v>44580.57142857143</c:v>
                </c:pt>
                <c:pt idx="87">
                  <c:v>46262.85714285714</c:v>
                </c:pt>
                <c:pt idx="88">
                  <c:v>47945.14285714285</c:v>
                </c:pt>
                <c:pt idx="89">
                  <c:v>49627.42857142857</c:v>
                </c:pt>
                <c:pt idx="90">
                  <c:v>48065.30612244897</c:v>
                </c:pt>
                <c:pt idx="91">
                  <c:v>43258.77551020408</c:v>
                </c:pt>
                <c:pt idx="92">
                  <c:v>38452.24489795918</c:v>
                </c:pt>
                <c:pt idx="93">
                  <c:v>33645.71428571428</c:v>
                </c:pt>
                <c:pt idx="94">
                  <c:v>28839.18367346939</c:v>
                </c:pt>
                <c:pt idx="95">
                  <c:v>24032.65306122449</c:v>
                </c:pt>
                <c:pt idx="96">
                  <c:v>19226.12244897959</c:v>
                </c:pt>
                <c:pt idx="97">
                  <c:v>14419.59183673469</c:v>
                </c:pt>
                <c:pt idx="98">
                  <c:v>9613.061224489793</c:v>
                </c:pt>
                <c:pt idx="99">
                  <c:v>4806.530612244896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70.88607594936708</c:v>
                </c:pt>
                <c:pt idx="22">
                  <c:v>141.7721518987342</c:v>
                </c:pt>
                <c:pt idx="23">
                  <c:v>212.6582278481013</c:v>
                </c:pt>
                <c:pt idx="24">
                  <c:v>283.5443037974683</c:v>
                </c:pt>
                <c:pt idx="25">
                  <c:v>354.4303797468354</c:v>
                </c:pt>
                <c:pt idx="26">
                  <c:v>425.3164556962025</c:v>
                </c:pt>
                <c:pt idx="27">
                  <c:v>496.2025316455696</c:v>
                </c:pt>
                <c:pt idx="28">
                  <c:v>567.0886075949367</c:v>
                </c:pt>
                <c:pt idx="29">
                  <c:v>637.9746835443037</c:v>
                </c:pt>
                <c:pt idx="30">
                  <c:v>708.8607594936708</c:v>
                </c:pt>
                <c:pt idx="31">
                  <c:v>779.7468354430378</c:v>
                </c:pt>
                <c:pt idx="32">
                  <c:v>850.632911392405</c:v>
                </c:pt>
                <c:pt idx="33">
                  <c:v>921.518987341772</c:v>
                </c:pt>
                <c:pt idx="34">
                  <c:v>992.4050632911392</c:v>
                </c:pt>
                <c:pt idx="35">
                  <c:v>1063.291139240506</c:v>
                </c:pt>
                <c:pt idx="36">
                  <c:v>1134.177215189873</c:v>
                </c:pt>
                <c:pt idx="37">
                  <c:v>1205.06329113924</c:v>
                </c:pt>
                <c:pt idx="38">
                  <c:v>1275.949367088607</c:v>
                </c:pt>
                <c:pt idx="39">
                  <c:v>1346.835443037975</c:v>
                </c:pt>
                <c:pt idx="40">
                  <c:v>1417.721518987342</c:v>
                </c:pt>
                <c:pt idx="41">
                  <c:v>1488.607594936709</c:v>
                </c:pt>
                <c:pt idx="42">
                  <c:v>1559.493670886076</c:v>
                </c:pt>
                <c:pt idx="43">
                  <c:v>1630.379746835443</c:v>
                </c:pt>
                <c:pt idx="44">
                  <c:v>1701.26582278481</c:v>
                </c:pt>
                <c:pt idx="45">
                  <c:v>1772.151898734177</c:v>
                </c:pt>
                <c:pt idx="46">
                  <c:v>1843.037974683544</c:v>
                </c:pt>
                <c:pt idx="47">
                  <c:v>1913.924050632911</c:v>
                </c:pt>
                <c:pt idx="48">
                  <c:v>1984.810126582278</c:v>
                </c:pt>
                <c:pt idx="49">
                  <c:v>2055.696202531645</c:v>
                </c:pt>
                <c:pt idx="50">
                  <c:v>2126.582278481013</c:v>
                </c:pt>
                <c:pt idx="51">
                  <c:v>2197.46835443038</c:v>
                </c:pt>
                <c:pt idx="52">
                  <c:v>2268.354430379747</c:v>
                </c:pt>
                <c:pt idx="53">
                  <c:v>2339.240506329114</c:v>
                </c:pt>
                <c:pt idx="54">
                  <c:v>2410.126582278481</c:v>
                </c:pt>
                <c:pt idx="55">
                  <c:v>2481.012658227848</c:v>
                </c:pt>
                <c:pt idx="56">
                  <c:v>2551.898734177215</c:v>
                </c:pt>
                <c:pt idx="57">
                  <c:v>2622.784810126582</c:v>
                </c:pt>
                <c:pt idx="58">
                  <c:v>2693.67088607595</c:v>
                </c:pt>
                <c:pt idx="59">
                  <c:v>2764.556962025316</c:v>
                </c:pt>
                <c:pt idx="60">
                  <c:v>2753.333333333333</c:v>
                </c:pt>
                <c:pt idx="61">
                  <c:v>2660.0</c:v>
                </c:pt>
                <c:pt idx="62">
                  <c:v>2566.666666666667</c:v>
                </c:pt>
                <c:pt idx="63">
                  <c:v>2473.333333333333</c:v>
                </c:pt>
                <c:pt idx="64">
                  <c:v>2380.0</c:v>
                </c:pt>
                <c:pt idx="65">
                  <c:v>2286.666666666667</c:v>
                </c:pt>
                <c:pt idx="66">
                  <c:v>2193.333333333333</c:v>
                </c:pt>
                <c:pt idx="67">
                  <c:v>2100.0</c:v>
                </c:pt>
                <c:pt idx="68">
                  <c:v>2006.666666666667</c:v>
                </c:pt>
                <c:pt idx="69">
                  <c:v>1913.333333333333</c:v>
                </c:pt>
                <c:pt idx="70">
                  <c:v>1820.0</c:v>
                </c:pt>
                <c:pt idx="71">
                  <c:v>1726.666666666667</c:v>
                </c:pt>
                <c:pt idx="72">
                  <c:v>1633.333333333333</c:v>
                </c:pt>
                <c:pt idx="73">
                  <c:v>1540.0</c:v>
                </c:pt>
                <c:pt idx="74">
                  <c:v>1446.666666666667</c:v>
                </c:pt>
                <c:pt idx="75">
                  <c:v>1353.333333333333</c:v>
                </c:pt>
                <c:pt idx="76">
                  <c:v>1260.0</c:v>
                </c:pt>
                <c:pt idx="77">
                  <c:v>1166.666666666667</c:v>
                </c:pt>
                <c:pt idx="78">
                  <c:v>1073.333333333333</c:v>
                </c:pt>
                <c:pt idx="79">
                  <c:v>980.0</c:v>
                </c:pt>
                <c:pt idx="80">
                  <c:v>886.6666666666667</c:v>
                </c:pt>
                <c:pt idx="81">
                  <c:v>793.3333333333334</c:v>
                </c:pt>
                <c:pt idx="82">
                  <c:v>700.0</c:v>
                </c:pt>
                <c:pt idx="83">
                  <c:v>606.666666666667</c:v>
                </c:pt>
                <c:pt idx="84">
                  <c:v>513.3333333333334</c:v>
                </c:pt>
                <c:pt idx="85">
                  <c:v>420.0</c:v>
                </c:pt>
                <c:pt idx="86">
                  <c:v>326.666666666667</c:v>
                </c:pt>
                <c:pt idx="87">
                  <c:v>233.3333333333335</c:v>
                </c:pt>
                <c:pt idx="88">
                  <c:v>140.0</c:v>
                </c:pt>
                <c:pt idx="89">
                  <c:v>46.66666666666697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1160.548504291824</c:v>
                </c:pt>
                <c:pt idx="1">
                  <c:v>1160.548504291824</c:v>
                </c:pt>
                <c:pt idx="2">
                  <c:v>1160.548504291824</c:v>
                </c:pt>
                <c:pt idx="3">
                  <c:v>1160.548504291824</c:v>
                </c:pt>
                <c:pt idx="4">
                  <c:v>1160.548504291824</c:v>
                </c:pt>
                <c:pt idx="5">
                  <c:v>1160.548504291824</c:v>
                </c:pt>
                <c:pt idx="6">
                  <c:v>1160.548504291824</c:v>
                </c:pt>
                <c:pt idx="7">
                  <c:v>1160.548504291824</c:v>
                </c:pt>
                <c:pt idx="8">
                  <c:v>1160.548504291824</c:v>
                </c:pt>
                <c:pt idx="9">
                  <c:v>1160.548504291824</c:v>
                </c:pt>
                <c:pt idx="10">
                  <c:v>1160.548504291824</c:v>
                </c:pt>
                <c:pt idx="11">
                  <c:v>1160.548504291824</c:v>
                </c:pt>
                <c:pt idx="12">
                  <c:v>1160.548504291824</c:v>
                </c:pt>
                <c:pt idx="13">
                  <c:v>1160.548504291824</c:v>
                </c:pt>
                <c:pt idx="14">
                  <c:v>1160.548504291824</c:v>
                </c:pt>
                <c:pt idx="15">
                  <c:v>1160.548504291824</c:v>
                </c:pt>
                <c:pt idx="16">
                  <c:v>1160.548504291824</c:v>
                </c:pt>
                <c:pt idx="17">
                  <c:v>1160.548504291824</c:v>
                </c:pt>
                <c:pt idx="18">
                  <c:v>1160.548504291824</c:v>
                </c:pt>
                <c:pt idx="19">
                  <c:v>1160.548504291824</c:v>
                </c:pt>
                <c:pt idx="20">
                  <c:v>1160.548504291824</c:v>
                </c:pt>
                <c:pt idx="21">
                  <c:v>1160.548504291824</c:v>
                </c:pt>
                <c:pt idx="22">
                  <c:v>1160.548504291824</c:v>
                </c:pt>
                <c:pt idx="23">
                  <c:v>1160.548504291824</c:v>
                </c:pt>
                <c:pt idx="24">
                  <c:v>1160.548504291824</c:v>
                </c:pt>
                <c:pt idx="25">
                  <c:v>1160.548504291824</c:v>
                </c:pt>
                <c:pt idx="26">
                  <c:v>1160.548504291824</c:v>
                </c:pt>
                <c:pt idx="27">
                  <c:v>1160.548504291824</c:v>
                </c:pt>
                <c:pt idx="28">
                  <c:v>1160.548504291824</c:v>
                </c:pt>
                <c:pt idx="29">
                  <c:v>1160.548504291824</c:v>
                </c:pt>
                <c:pt idx="30">
                  <c:v>1160.548504291824</c:v>
                </c:pt>
                <c:pt idx="31">
                  <c:v>1160.548504291824</c:v>
                </c:pt>
                <c:pt idx="32">
                  <c:v>1160.548504291824</c:v>
                </c:pt>
                <c:pt idx="33">
                  <c:v>1160.548504291824</c:v>
                </c:pt>
                <c:pt idx="34">
                  <c:v>1160.548504291824</c:v>
                </c:pt>
                <c:pt idx="35">
                  <c:v>1160.548504291824</c:v>
                </c:pt>
                <c:pt idx="36">
                  <c:v>1160.548504291824</c:v>
                </c:pt>
                <c:pt idx="37">
                  <c:v>1160.548504291824</c:v>
                </c:pt>
                <c:pt idx="38">
                  <c:v>1160.548504291824</c:v>
                </c:pt>
                <c:pt idx="39">
                  <c:v>1160.548504291824</c:v>
                </c:pt>
                <c:pt idx="40">
                  <c:v>1160.548504291824</c:v>
                </c:pt>
                <c:pt idx="41">
                  <c:v>1160.548504291824</c:v>
                </c:pt>
                <c:pt idx="42">
                  <c:v>1160.548504291824</c:v>
                </c:pt>
                <c:pt idx="43">
                  <c:v>1160.548504291824</c:v>
                </c:pt>
                <c:pt idx="44">
                  <c:v>1160.548504291824</c:v>
                </c:pt>
                <c:pt idx="45">
                  <c:v>1160.548504291824</c:v>
                </c:pt>
                <c:pt idx="46">
                  <c:v>1160.548504291824</c:v>
                </c:pt>
                <c:pt idx="47">
                  <c:v>1160.548504291824</c:v>
                </c:pt>
                <c:pt idx="48">
                  <c:v>1160.548504291824</c:v>
                </c:pt>
                <c:pt idx="49">
                  <c:v>1160.548504291824</c:v>
                </c:pt>
                <c:pt idx="50">
                  <c:v>1160.548504291824</c:v>
                </c:pt>
                <c:pt idx="51">
                  <c:v>1160.548504291824</c:v>
                </c:pt>
                <c:pt idx="52">
                  <c:v>1160.548504291824</c:v>
                </c:pt>
                <c:pt idx="53">
                  <c:v>1160.548504291824</c:v>
                </c:pt>
                <c:pt idx="54">
                  <c:v>1160.548504291824</c:v>
                </c:pt>
                <c:pt idx="55">
                  <c:v>1160.548504291824</c:v>
                </c:pt>
                <c:pt idx="56">
                  <c:v>1160.548504291824</c:v>
                </c:pt>
                <c:pt idx="57">
                  <c:v>1160.548504291824</c:v>
                </c:pt>
                <c:pt idx="58">
                  <c:v>1160.548504291824</c:v>
                </c:pt>
                <c:pt idx="59">
                  <c:v>1160.548504291824</c:v>
                </c:pt>
                <c:pt idx="60">
                  <c:v>1158.890577857121</c:v>
                </c:pt>
                <c:pt idx="61">
                  <c:v>1155.574724987716</c:v>
                </c:pt>
                <c:pt idx="62">
                  <c:v>1152.258872118311</c:v>
                </c:pt>
                <c:pt idx="63">
                  <c:v>1148.943019248906</c:v>
                </c:pt>
                <c:pt idx="64">
                  <c:v>1145.6271663795</c:v>
                </c:pt>
                <c:pt idx="65">
                  <c:v>1142.311313510095</c:v>
                </c:pt>
                <c:pt idx="66">
                  <c:v>1138.99546064069</c:v>
                </c:pt>
                <c:pt idx="67">
                  <c:v>1135.679607771285</c:v>
                </c:pt>
                <c:pt idx="68">
                  <c:v>1132.363754901879</c:v>
                </c:pt>
                <c:pt idx="69">
                  <c:v>1129.047902032474</c:v>
                </c:pt>
                <c:pt idx="70">
                  <c:v>1125.732049163069</c:v>
                </c:pt>
                <c:pt idx="71">
                  <c:v>1122.416196293664</c:v>
                </c:pt>
                <c:pt idx="72">
                  <c:v>1119.100343424258</c:v>
                </c:pt>
                <c:pt idx="73">
                  <c:v>1115.784490554853</c:v>
                </c:pt>
                <c:pt idx="74">
                  <c:v>1112.468637685448</c:v>
                </c:pt>
                <c:pt idx="75">
                  <c:v>1109.152784816043</c:v>
                </c:pt>
                <c:pt idx="76">
                  <c:v>1105.836931946638</c:v>
                </c:pt>
                <c:pt idx="77">
                  <c:v>1102.521079077233</c:v>
                </c:pt>
                <c:pt idx="78">
                  <c:v>1099.205226207827</c:v>
                </c:pt>
                <c:pt idx="79">
                  <c:v>1095.889373338422</c:v>
                </c:pt>
                <c:pt idx="80">
                  <c:v>1092.573520469017</c:v>
                </c:pt>
                <c:pt idx="81">
                  <c:v>1089.257667599612</c:v>
                </c:pt>
                <c:pt idx="82">
                  <c:v>1085.941814730206</c:v>
                </c:pt>
                <c:pt idx="83">
                  <c:v>1082.625961860801</c:v>
                </c:pt>
                <c:pt idx="84">
                  <c:v>1079.310108991396</c:v>
                </c:pt>
                <c:pt idx="85">
                  <c:v>1075.994256121991</c:v>
                </c:pt>
                <c:pt idx="86">
                  <c:v>1072.678403252585</c:v>
                </c:pt>
                <c:pt idx="87">
                  <c:v>1069.36255038318</c:v>
                </c:pt>
                <c:pt idx="88">
                  <c:v>1066.046697513775</c:v>
                </c:pt>
                <c:pt idx="89">
                  <c:v>1062.73084464437</c:v>
                </c:pt>
                <c:pt idx="90">
                  <c:v>1010.545636390159</c:v>
                </c:pt>
                <c:pt idx="91">
                  <c:v>909.4910727511432</c:v>
                </c:pt>
                <c:pt idx="92">
                  <c:v>808.4365091121274</c:v>
                </c:pt>
                <c:pt idx="93">
                  <c:v>707.3819454731115</c:v>
                </c:pt>
                <c:pt idx="94">
                  <c:v>606.3273818340956</c:v>
                </c:pt>
                <c:pt idx="95">
                  <c:v>505.2728181950797</c:v>
                </c:pt>
                <c:pt idx="96">
                  <c:v>404.2182545560637</c:v>
                </c:pt>
                <c:pt idx="97">
                  <c:v>303.1636909170478</c:v>
                </c:pt>
                <c:pt idx="98">
                  <c:v>202.109127278032</c:v>
                </c:pt>
                <c:pt idx="99">
                  <c:v>101.054563639016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21444.0</c:v>
                </c:pt>
                <c:pt idx="1">
                  <c:v>21444.0</c:v>
                </c:pt>
                <c:pt idx="2">
                  <c:v>21444.0</c:v>
                </c:pt>
                <c:pt idx="3">
                  <c:v>21444.0</c:v>
                </c:pt>
                <c:pt idx="4">
                  <c:v>21444.0</c:v>
                </c:pt>
                <c:pt idx="5">
                  <c:v>21444.0</c:v>
                </c:pt>
                <c:pt idx="6">
                  <c:v>21444.0</c:v>
                </c:pt>
                <c:pt idx="7">
                  <c:v>21444.0</c:v>
                </c:pt>
                <c:pt idx="8">
                  <c:v>21444.0</c:v>
                </c:pt>
                <c:pt idx="9">
                  <c:v>21444.0</c:v>
                </c:pt>
                <c:pt idx="10">
                  <c:v>21444.0</c:v>
                </c:pt>
                <c:pt idx="11">
                  <c:v>21444.0</c:v>
                </c:pt>
                <c:pt idx="12">
                  <c:v>21444.0</c:v>
                </c:pt>
                <c:pt idx="13">
                  <c:v>21444.0</c:v>
                </c:pt>
                <c:pt idx="14">
                  <c:v>21444.0</c:v>
                </c:pt>
                <c:pt idx="15">
                  <c:v>21444.0</c:v>
                </c:pt>
                <c:pt idx="16">
                  <c:v>21444.0</c:v>
                </c:pt>
                <c:pt idx="17">
                  <c:v>21444.0</c:v>
                </c:pt>
                <c:pt idx="18">
                  <c:v>21444.0</c:v>
                </c:pt>
                <c:pt idx="19">
                  <c:v>21444.0</c:v>
                </c:pt>
                <c:pt idx="20">
                  <c:v>21444.0</c:v>
                </c:pt>
                <c:pt idx="21">
                  <c:v>21447.49367088608</c:v>
                </c:pt>
                <c:pt idx="22">
                  <c:v>21450.98734177215</c:v>
                </c:pt>
                <c:pt idx="23">
                  <c:v>21454.48101265823</c:v>
                </c:pt>
                <c:pt idx="24">
                  <c:v>21457.9746835443</c:v>
                </c:pt>
                <c:pt idx="25">
                  <c:v>21461.46835443038</c:v>
                </c:pt>
                <c:pt idx="26">
                  <c:v>21464.96202531645</c:v>
                </c:pt>
                <c:pt idx="27">
                  <c:v>21468.45569620253</c:v>
                </c:pt>
                <c:pt idx="28">
                  <c:v>21471.94936708861</c:v>
                </c:pt>
                <c:pt idx="29">
                  <c:v>21475.44303797468</c:v>
                </c:pt>
                <c:pt idx="30">
                  <c:v>21478.93670886076</c:v>
                </c:pt>
                <c:pt idx="31">
                  <c:v>21482.43037974683</c:v>
                </c:pt>
                <c:pt idx="32">
                  <c:v>21485.92405063291</c:v>
                </c:pt>
                <c:pt idx="33">
                  <c:v>21489.41772151899</c:v>
                </c:pt>
                <c:pt idx="34">
                  <c:v>21492.91139240506</c:v>
                </c:pt>
                <c:pt idx="35">
                  <c:v>21496.40506329114</c:v>
                </c:pt>
                <c:pt idx="36">
                  <c:v>21499.89873417722</c:v>
                </c:pt>
                <c:pt idx="37">
                  <c:v>21503.3924050633</c:v>
                </c:pt>
                <c:pt idx="38">
                  <c:v>21506.88607594937</c:v>
                </c:pt>
                <c:pt idx="39">
                  <c:v>21510.37974683544</c:v>
                </c:pt>
                <c:pt idx="40">
                  <c:v>21513.87341772152</c:v>
                </c:pt>
                <c:pt idx="41">
                  <c:v>21517.3670886076</c:v>
                </c:pt>
                <c:pt idx="42">
                  <c:v>21520.86075949367</c:v>
                </c:pt>
                <c:pt idx="43">
                  <c:v>21524.35443037975</c:v>
                </c:pt>
                <c:pt idx="44">
                  <c:v>21527.84810126582</c:v>
                </c:pt>
                <c:pt idx="45">
                  <c:v>21531.3417721519</c:v>
                </c:pt>
                <c:pt idx="46">
                  <c:v>21534.83544303797</c:v>
                </c:pt>
                <c:pt idx="47">
                  <c:v>21538.32911392405</c:v>
                </c:pt>
                <c:pt idx="48">
                  <c:v>21541.82278481013</c:v>
                </c:pt>
                <c:pt idx="49">
                  <c:v>21545.3164556962</c:v>
                </c:pt>
                <c:pt idx="50">
                  <c:v>21548.81012658228</c:v>
                </c:pt>
                <c:pt idx="51">
                  <c:v>21552.30379746835</c:v>
                </c:pt>
                <c:pt idx="52">
                  <c:v>21555.79746835443</c:v>
                </c:pt>
                <c:pt idx="53">
                  <c:v>21559.29113924051</c:v>
                </c:pt>
                <c:pt idx="54">
                  <c:v>21562.78481012658</c:v>
                </c:pt>
                <c:pt idx="55">
                  <c:v>21566.27848101265</c:v>
                </c:pt>
                <c:pt idx="56">
                  <c:v>21569.77215189873</c:v>
                </c:pt>
                <c:pt idx="57">
                  <c:v>21573.26582278481</c:v>
                </c:pt>
                <c:pt idx="58">
                  <c:v>21576.75949367088</c:v>
                </c:pt>
                <c:pt idx="59">
                  <c:v>21580.25316455696</c:v>
                </c:pt>
                <c:pt idx="60">
                  <c:v>21601.95714285714</c:v>
                </c:pt>
                <c:pt idx="61">
                  <c:v>21641.87142857143</c:v>
                </c:pt>
                <c:pt idx="62">
                  <c:v>21681.78571428571</c:v>
                </c:pt>
                <c:pt idx="63">
                  <c:v>21721.7</c:v>
                </c:pt>
                <c:pt idx="64">
                  <c:v>21761.61428571428</c:v>
                </c:pt>
                <c:pt idx="65">
                  <c:v>21801.52857142857</c:v>
                </c:pt>
                <c:pt idx="66">
                  <c:v>21841.44285714286</c:v>
                </c:pt>
                <c:pt idx="67">
                  <c:v>21881.35714285714</c:v>
                </c:pt>
                <c:pt idx="68">
                  <c:v>21921.27142857143</c:v>
                </c:pt>
                <c:pt idx="69">
                  <c:v>21961.18571428572</c:v>
                </c:pt>
                <c:pt idx="70">
                  <c:v>22001.1</c:v>
                </c:pt>
                <c:pt idx="71">
                  <c:v>22041.01428571428</c:v>
                </c:pt>
                <c:pt idx="72">
                  <c:v>22080.92857142857</c:v>
                </c:pt>
                <c:pt idx="73">
                  <c:v>22120.84285714286</c:v>
                </c:pt>
                <c:pt idx="74">
                  <c:v>22160.75714285714</c:v>
                </c:pt>
                <c:pt idx="75">
                  <c:v>22200.67142857143</c:v>
                </c:pt>
                <c:pt idx="76">
                  <c:v>22240.58571428571</c:v>
                </c:pt>
                <c:pt idx="77">
                  <c:v>22280.5</c:v>
                </c:pt>
                <c:pt idx="78">
                  <c:v>22320.41428571428</c:v>
                </c:pt>
                <c:pt idx="79">
                  <c:v>22360.32857142857</c:v>
                </c:pt>
                <c:pt idx="80">
                  <c:v>22400.24285714286</c:v>
                </c:pt>
                <c:pt idx="81">
                  <c:v>22440.15714285714</c:v>
                </c:pt>
                <c:pt idx="82">
                  <c:v>22480.07142857143</c:v>
                </c:pt>
                <c:pt idx="83">
                  <c:v>22519.98571428571</c:v>
                </c:pt>
                <c:pt idx="84">
                  <c:v>22559.9</c:v>
                </c:pt>
                <c:pt idx="85">
                  <c:v>22599.81428571428</c:v>
                </c:pt>
                <c:pt idx="86">
                  <c:v>22639.72857142857</c:v>
                </c:pt>
                <c:pt idx="87">
                  <c:v>22679.64285714286</c:v>
                </c:pt>
                <c:pt idx="88">
                  <c:v>22719.55714285714</c:v>
                </c:pt>
                <c:pt idx="89">
                  <c:v>22759.47142857143</c:v>
                </c:pt>
                <c:pt idx="90">
                  <c:v>21694.69387755102</c:v>
                </c:pt>
                <c:pt idx="91">
                  <c:v>19525.22448979592</c:v>
                </c:pt>
                <c:pt idx="92">
                  <c:v>17355.75510204082</c:v>
                </c:pt>
                <c:pt idx="93">
                  <c:v>15186.28571428571</c:v>
                </c:pt>
                <c:pt idx="94">
                  <c:v>13016.81632653061</c:v>
                </c:pt>
                <c:pt idx="95">
                  <c:v>10847.34693877551</c:v>
                </c:pt>
                <c:pt idx="96">
                  <c:v>8677.877551020409</c:v>
                </c:pt>
                <c:pt idx="97">
                  <c:v>6508.408163265306</c:v>
                </c:pt>
                <c:pt idx="98">
                  <c:v>4338.938775510203</c:v>
                </c:pt>
                <c:pt idx="99">
                  <c:v>2169.469387755104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829528"/>
        <c:axId val="184779640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19489.3442104319</c:v>
                </c:pt>
                <c:pt idx="1">
                  <c:v>19489.3442104319</c:v>
                </c:pt>
                <c:pt idx="2">
                  <c:v>19489.3442104319</c:v>
                </c:pt>
                <c:pt idx="3">
                  <c:v>19489.3442104319</c:v>
                </c:pt>
                <c:pt idx="4">
                  <c:v>19489.3442104319</c:v>
                </c:pt>
                <c:pt idx="5">
                  <c:v>19489.3442104319</c:v>
                </c:pt>
                <c:pt idx="6">
                  <c:v>19489.3442104319</c:v>
                </c:pt>
                <c:pt idx="7">
                  <c:v>19489.3442104319</c:v>
                </c:pt>
                <c:pt idx="8">
                  <c:v>19489.3442104319</c:v>
                </c:pt>
                <c:pt idx="9">
                  <c:v>19489.3442104319</c:v>
                </c:pt>
                <c:pt idx="10">
                  <c:v>19489.3442104319</c:v>
                </c:pt>
                <c:pt idx="11">
                  <c:v>19489.3442104319</c:v>
                </c:pt>
                <c:pt idx="12">
                  <c:v>19489.3442104319</c:v>
                </c:pt>
                <c:pt idx="13">
                  <c:v>19489.3442104319</c:v>
                </c:pt>
                <c:pt idx="14">
                  <c:v>19489.3442104319</c:v>
                </c:pt>
                <c:pt idx="15">
                  <c:v>19489.3442104319</c:v>
                </c:pt>
                <c:pt idx="16">
                  <c:v>19489.3442104319</c:v>
                </c:pt>
                <c:pt idx="17">
                  <c:v>19489.3442104319</c:v>
                </c:pt>
                <c:pt idx="18">
                  <c:v>19489.3442104319</c:v>
                </c:pt>
                <c:pt idx="19">
                  <c:v>19489.3442104319</c:v>
                </c:pt>
                <c:pt idx="20">
                  <c:v>19489.3442104319</c:v>
                </c:pt>
                <c:pt idx="21">
                  <c:v>19489.3442104319</c:v>
                </c:pt>
                <c:pt idx="22">
                  <c:v>19489.3442104319</c:v>
                </c:pt>
                <c:pt idx="23">
                  <c:v>19489.3442104319</c:v>
                </c:pt>
                <c:pt idx="24">
                  <c:v>19489.3442104319</c:v>
                </c:pt>
                <c:pt idx="25">
                  <c:v>19489.3442104319</c:v>
                </c:pt>
                <c:pt idx="26">
                  <c:v>19489.3442104319</c:v>
                </c:pt>
                <c:pt idx="27">
                  <c:v>19489.3442104319</c:v>
                </c:pt>
                <c:pt idx="28">
                  <c:v>19489.3442104319</c:v>
                </c:pt>
                <c:pt idx="29">
                  <c:v>19489.3442104319</c:v>
                </c:pt>
                <c:pt idx="30">
                  <c:v>19489.3442104319</c:v>
                </c:pt>
                <c:pt idx="31">
                  <c:v>19489.3442104319</c:v>
                </c:pt>
                <c:pt idx="32">
                  <c:v>19489.3442104319</c:v>
                </c:pt>
                <c:pt idx="33">
                  <c:v>19489.3442104319</c:v>
                </c:pt>
                <c:pt idx="34">
                  <c:v>19489.3442104319</c:v>
                </c:pt>
                <c:pt idx="35">
                  <c:v>19489.3442104319</c:v>
                </c:pt>
                <c:pt idx="36">
                  <c:v>19489.3442104319</c:v>
                </c:pt>
                <c:pt idx="37">
                  <c:v>19489.3442104319</c:v>
                </c:pt>
                <c:pt idx="38">
                  <c:v>19489.3442104319</c:v>
                </c:pt>
                <c:pt idx="39">
                  <c:v>19489.3442104319</c:v>
                </c:pt>
                <c:pt idx="40">
                  <c:v>19489.3442104319</c:v>
                </c:pt>
                <c:pt idx="41">
                  <c:v>19489.3442104319</c:v>
                </c:pt>
                <c:pt idx="42">
                  <c:v>19489.3442104319</c:v>
                </c:pt>
                <c:pt idx="43">
                  <c:v>19489.3442104319</c:v>
                </c:pt>
                <c:pt idx="44">
                  <c:v>19489.3442104319</c:v>
                </c:pt>
                <c:pt idx="45">
                  <c:v>19489.3442104319</c:v>
                </c:pt>
                <c:pt idx="46">
                  <c:v>19489.3442104319</c:v>
                </c:pt>
                <c:pt idx="47">
                  <c:v>19489.3442104319</c:v>
                </c:pt>
                <c:pt idx="48">
                  <c:v>19489.3442104319</c:v>
                </c:pt>
                <c:pt idx="49">
                  <c:v>19489.3442104319</c:v>
                </c:pt>
                <c:pt idx="50">
                  <c:v>19489.3442104319</c:v>
                </c:pt>
                <c:pt idx="51">
                  <c:v>19489.3442104319</c:v>
                </c:pt>
                <c:pt idx="52">
                  <c:v>19489.3442104319</c:v>
                </c:pt>
                <c:pt idx="53">
                  <c:v>19489.3442104319</c:v>
                </c:pt>
                <c:pt idx="54">
                  <c:v>19489.3442104319</c:v>
                </c:pt>
                <c:pt idx="55">
                  <c:v>19489.3442104319</c:v>
                </c:pt>
                <c:pt idx="56">
                  <c:v>19489.3442104319</c:v>
                </c:pt>
                <c:pt idx="57">
                  <c:v>19489.3442104319</c:v>
                </c:pt>
                <c:pt idx="58">
                  <c:v>19489.3442104319</c:v>
                </c:pt>
                <c:pt idx="59">
                  <c:v>19489.3442104319</c:v>
                </c:pt>
                <c:pt idx="60">
                  <c:v>19489.3442104319</c:v>
                </c:pt>
                <c:pt idx="61">
                  <c:v>19489.3442104319</c:v>
                </c:pt>
                <c:pt idx="62">
                  <c:v>19489.3442104319</c:v>
                </c:pt>
                <c:pt idx="63">
                  <c:v>19489.3442104319</c:v>
                </c:pt>
                <c:pt idx="64">
                  <c:v>19489.3442104319</c:v>
                </c:pt>
                <c:pt idx="65">
                  <c:v>19489.3442104319</c:v>
                </c:pt>
                <c:pt idx="66">
                  <c:v>19489.3442104319</c:v>
                </c:pt>
                <c:pt idx="67">
                  <c:v>19489.3442104319</c:v>
                </c:pt>
                <c:pt idx="68">
                  <c:v>19489.3442104319</c:v>
                </c:pt>
                <c:pt idx="69">
                  <c:v>19489.3442104319</c:v>
                </c:pt>
                <c:pt idx="70">
                  <c:v>19489.3442104319</c:v>
                </c:pt>
                <c:pt idx="71">
                  <c:v>19489.3442104319</c:v>
                </c:pt>
                <c:pt idx="72">
                  <c:v>19489.3442104319</c:v>
                </c:pt>
                <c:pt idx="73">
                  <c:v>19489.3442104319</c:v>
                </c:pt>
                <c:pt idx="74">
                  <c:v>19489.3442104319</c:v>
                </c:pt>
                <c:pt idx="75">
                  <c:v>19489.3442104319</c:v>
                </c:pt>
                <c:pt idx="76">
                  <c:v>19489.3442104319</c:v>
                </c:pt>
                <c:pt idx="77">
                  <c:v>19489.3442104319</c:v>
                </c:pt>
                <c:pt idx="78">
                  <c:v>19489.3442104319</c:v>
                </c:pt>
                <c:pt idx="79">
                  <c:v>19489.34421043189</c:v>
                </c:pt>
                <c:pt idx="80">
                  <c:v>19489.34421043189</c:v>
                </c:pt>
                <c:pt idx="81">
                  <c:v>19489.34421043189</c:v>
                </c:pt>
                <c:pt idx="82">
                  <c:v>19489.34421043189</c:v>
                </c:pt>
                <c:pt idx="83">
                  <c:v>19489.34421043189</c:v>
                </c:pt>
                <c:pt idx="84">
                  <c:v>19489.34421043189</c:v>
                </c:pt>
                <c:pt idx="85">
                  <c:v>19489.34421043189</c:v>
                </c:pt>
                <c:pt idx="86">
                  <c:v>19489.34421043189</c:v>
                </c:pt>
                <c:pt idx="87">
                  <c:v>19489.34421043189</c:v>
                </c:pt>
                <c:pt idx="88">
                  <c:v>19489.34421043189</c:v>
                </c:pt>
                <c:pt idx="89">
                  <c:v>19489.34421043189</c:v>
                </c:pt>
                <c:pt idx="90">
                  <c:v>19489.34421043189</c:v>
                </c:pt>
                <c:pt idx="91">
                  <c:v>19489.34421043189</c:v>
                </c:pt>
                <c:pt idx="92">
                  <c:v>19489.34421043189</c:v>
                </c:pt>
                <c:pt idx="93">
                  <c:v>19489.34421043189</c:v>
                </c:pt>
                <c:pt idx="94">
                  <c:v>19489.34421043189</c:v>
                </c:pt>
                <c:pt idx="95">
                  <c:v>19489.34421043189</c:v>
                </c:pt>
                <c:pt idx="96">
                  <c:v>19489.34421043189</c:v>
                </c:pt>
                <c:pt idx="97">
                  <c:v>19489.34421043189</c:v>
                </c:pt>
                <c:pt idx="98">
                  <c:v>19489.34421043189</c:v>
                </c:pt>
                <c:pt idx="99">
                  <c:v>19489.34421043189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39286.11807644184</c:v>
                </c:pt>
                <c:pt idx="1">
                  <c:v>38945.85807644184</c:v>
                </c:pt>
                <c:pt idx="2">
                  <c:v>38605.59807644185</c:v>
                </c:pt>
                <c:pt idx="3">
                  <c:v>38265.33807644184</c:v>
                </c:pt>
                <c:pt idx="4">
                  <c:v>37925.07807644184</c:v>
                </c:pt>
                <c:pt idx="5">
                  <c:v>37584.81807644185</c:v>
                </c:pt>
                <c:pt idx="6">
                  <c:v>37244.55807644184</c:v>
                </c:pt>
                <c:pt idx="7">
                  <c:v>36904.29807644185</c:v>
                </c:pt>
                <c:pt idx="8">
                  <c:v>36564.03807644185</c:v>
                </c:pt>
                <c:pt idx="9">
                  <c:v>36223.77807644185</c:v>
                </c:pt>
                <c:pt idx="10">
                  <c:v>35883.51807644184</c:v>
                </c:pt>
                <c:pt idx="11">
                  <c:v>35543.25807644184</c:v>
                </c:pt>
                <c:pt idx="12">
                  <c:v>35202.99807644185</c:v>
                </c:pt>
                <c:pt idx="13">
                  <c:v>34862.73807644185</c:v>
                </c:pt>
                <c:pt idx="14">
                  <c:v>34522.47807644184</c:v>
                </c:pt>
                <c:pt idx="15">
                  <c:v>34182.21807644184</c:v>
                </c:pt>
                <c:pt idx="16">
                  <c:v>33841.95807644184</c:v>
                </c:pt>
                <c:pt idx="17">
                  <c:v>33501.69807644185</c:v>
                </c:pt>
                <c:pt idx="18">
                  <c:v>33161.43807644184</c:v>
                </c:pt>
                <c:pt idx="19">
                  <c:v>32821.17807644185</c:v>
                </c:pt>
                <c:pt idx="20">
                  <c:v>32480.91807644185</c:v>
                </c:pt>
                <c:pt idx="21">
                  <c:v>32662.60761183057</c:v>
                </c:pt>
                <c:pt idx="22">
                  <c:v>32844.29714721929</c:v>
                </c:pt>
                <c:pt idx="23">
                  <c:v>33025.98668260802</c:v>
                </c:pt>
                <c:pt idx="24">
                  <c:v>33207.67621799674</c:v>
                </c:pt>
                <c:pt idx="25">
                  <c:v>33389.36575338547</c:v>
                </c:pt>
                <c:pt idx="26">
                  <c:v>33571.05528877418</c:v>
                </c:pt>
                <c:pt idx="27">
                  <c:v>33752.74482416291</c:v>
                </c:pt>
                <c:pt idx="28">
                  <c:v>33934.43435955164</c:v>
                </c:pt>
                <c:pt idx="29">
                  <c:v>34116.12389494036</c:v>
                </c:pt>
                <c:pt idx="30">
                  <c:v>34297.81343032908</c:v>
                </c:pt>
                <c:pt idx="31">
                  <c:v>34479.50296571781</c:v>
                </c:pt>
                <c:pt idx="32">
                  <c:v>34661.19250110653</c:v>
                </c:pt>
                <c:pt idx="33">
                  <c:v>34842.88203649525</c:v>
                </c:pt>
                <c:pt idx="34">
                  <c:v>35024.57157188398</c:v>
                </c:pt>
                <c:pt idx="35">
                  <c:v>35206.2611072727</c:v>
                </c:pt>
                <c:pt idx="36">
                  <c:v>35387.95064266142</c:v>
                </c:pt>
                <c:pt idx="37">
                  <c:v>35569.64017805015</c:v>
                </c:pt>
                <c:pt idx="38">
                  <c:v>35751.32971343887</c:v>
                </c:pt>
                <c:pt idx="39">
                  <c:v>35933.0192488276</c:v>
                </c:pt>
                <c:pt idx="40">
                  <c:v>36114.70878421632</c:v>
                </c:pt>
                <c:pt idx="41">
                  <c:v>36296.39831960505</c:v>
                </c:pt>
                <c:pt idx="42">
                  <c:v>36478.08785499376</c:v>
                </c:pt>
                <c:pt idx="43">
                  <c:v>36659.77739038249</c:v>
                </c:pt>
                <c:pt idx="44">
                  <c:v>36841.46692577122</c:v>
                </c:pt>
                <c:pt idx="45">
                  <c:v>37023.15646115994</c:v>
                </c:pt>
                <c:pt idx="46">
                  <c:v>37204.84599654866</c:v>
                </c:pt>
                <c:pt idx="47">
                  <c:v>37386.53553193739</c:v>
                </c:pt>
                <c:pt idx="48">
                  <c:v>37568.22506732611</c:v>
                </c:pt>
                <c:pt idx="49">
                  <c:v>37749.91460271484</c:v>
                </c:pt>
                <c:pt idx="50">
                  <c:v>37931.60413810355</c:v>
                </c:pt>
                <c:pt idx="51">
                  <c:v>38113.29367349228</c:v>
                </c:pt>
                <c:pt idx="52">
                  <c:v>38294.98320888101</c:v>
                </c:pt>
                <c:pt idx="53">
                  <c:v>38476.67274426973</c:v>
                </c:pt>
                <c:pt idx="54">
                  <c:v>38658.36227965845</c:v>
                </c:pt>
                <c:pt idx="55">
                  <c:v>38840.05181504717</c:v>
                </c:pt>
                <c:pt idx="56">
                  <c:v>39021.7413504359</c:v>
                </c:pt>
                <c:pt idx="57">
                  <c:v>39203.43088582462</c:v>
                </c:pt>
                <c:pt idx="58">
                  <c:v>39385.12042121335</c:v>
                </c:pt>
                <c:pt idx="59">
                  <c:v>39566.80995660207</c:v>
                </c:pt>
                <c:pt idx="60">
                  <c:v>40536.74519054007</c:v>
                </c:pt>
                <c:pt idx="61">
                  <c:v>42294.92612302734</c:v>
                </c:pt>
                <c:pt idx="62">
                  <c:v>44053.10705551461</c:v>
                </c:pt>
                <c:pt idx="63">
                  <c:v>45811.28798800188</c:v>
                </c:pt>
                <c:pt idx="64">
                  <c:v>47569.46892048915</c:v>
                </c:pt>
                <c:pt idx="65">
                  <c:v>49327.64985297642</c:v>
                </c:pt>
                <c:pt idx="66">
                  <c:v>51085.8307854637</c:v>
                </c:pt>
                <c:pt idx="67">
                  <c:v>52844.01171795097</c:v>
                </c:pt>
                <c:pt idx="68">
                  <c:v>54602.19265043824</c:v>
                </c:pt>
                <c:pt idx="69">
                  <c:v>56360.3735829255</c:v>
                </c:pt>
                <c:pt idx="70">
                  <c:v>58118.55451541277</c:v>
                </c:pt>
                <c:pt idx="71">
                  <c:v>59876.73544790005</c:v>
                </c:pt>
                <c:pt idx="72">
                  <c:v>61634.91638038733</c:v>
                </c:pt>
                <c:pt idx="73">
                  <c:v>63393.0973128746</c:v>
                </c:pt>
                <c:pt idx="74">
                  <c:v>65151.27824536187</c:v>
                </c:pt>
                <c:pt idx="75">
                  <c:v>66909.45917784913</c:v>
                </c:pt>
                <c:pt idx="76">
                  <c:v>68667.6401103364</c:v>
                </c:pt>
                <c:pt idx="77">
                  <c:v>70425.82104282367</c:v>
                </c:pt>
                <c:pt idx="78">
                  <c:v>72184.00197531095</c:v>
                </c:pt>
                <c:pt idx="79">
                  <c:v>73942.18290779824</c:v>
                </c:pt>
                <c:pt idx="80">
                  <c:v>75700.36384028548</c:v>
                </c:pt>
                <c:pt idx="81">
                  <c:v>77458.54477277276</c:v>
                </c:pt>
                <c:pt idx="82">
                  <c:v>79216.72570526003</c:v>
                </c:pt>
                <c:pt idx="83">
                  <c:v>80974.90663774731</c:v>
                </c:pt>
                <c:pt idx="84">
                  <c:v>82733.08757023458</c:v>
                </c:pt>
                <c:pt idx="85">
                  <c:v>84491.26850272185</c:v>
                </c:pt>
                <c:pt idx="86">
                  <c:v>86249.44943520911</c:v>
                </c:pt>
                <c:pt idx="87">
                  <c:v>88007.63036769638</c:v>
                </c:pt>
                <c:pt idx="88">
                  <c:v>89765.81130018367</c:v>
                </c:pt>
                <c:pt idx="89">
                  <c:v>91523.99223267093</c:v>
                </c:pt>
                <c:pt idx="90">
                  <c:v>88002.93590372817</c:v>
                </c:pt>
                <c:pt idx="91">
                  <c:v>79202.64231335534</c:v>
                </c:pt>
                <c:pt idx="92">
                  <c:v>70402.34872298254</c:v>
                </c:pt>
                <c:pt idx="93">
                  <c:v>61602.05513260972</c:v>
                </c:pt>
                <c:pt idx="94">
                  <c:v>52801.7615422369</c:v>
                </c:pt>
                <c:pt idx="95">
                  <c:v>44001.46795186408</c:v>
                </c:pt>
                <c:pt idx="96">
                  <c:v>35201.17436149126</c:v>
                </c:pt>
                <c:pt idx="97">
                  <c:v>26400.88077111845</c:v>
                </c:pt>
                <c:pt idx="98">
                  <c:v>17600.58718074563</c:v>
                </c:pt>
                <c:pt idx="99">
                  <c:v>8800.293590372817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829528"/>
        <c:axId val="1847796408"/>
      </c:lineChart>
      <c:catAx>
        <c:axId val="1847829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77964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477964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782952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3174712"/>
        <c:axId val="-2052360680"/>
      </c:barChart>
      <c:catAx>
        <c:axId val="183317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2360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360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3174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0.037546699875467</c:v>
                </c:pt>
                <c:pt idx="1">
                  <c:v>0.037546699875467</c:v>
                </c:pt>
                <c:pt idx="2" formatCode="0.0%">
                  <c:v>0.037546699875467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0.0202651482721046</c:v>
                </c:pt>
                <c:pt idx="1">
                  <c:v>0.0202651482721046</c:v>
                </c:pt>
                <c:pt idx="2" formatCode="0.0%">
                  <c:v>0.0202651482721046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%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0.106462294520548</c:v>
                </c:pt>
                <c:pt idx="1">
                  <c:v>0.106462294520548</c:v>
                </c:pt>
                <c:pt idx="2" formatCode="0.0%">
                  <c:v>0.106462294520548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0.0276176292029888</c:v>
                </c:pt>
                <c:pt idx="1">
                  <c:v>0.0276176292029888</c:v>
                </c:pt>
                <c:pt idx="2" formatCode="0.0%">
                  <c:v>0.0276176292029888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0.00374752490660025</c:v>
                </c:pt>
                <c:pt idx="1">
                  <c:v>0.00374752490660025</c:v>
                </c:pt>
                <c:pt idx="2" formatCode="0.0%">
                  <c:v>0.00374752490660025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0.00366605697384807</c:v>
                </c:pt>
                <c:pt idx="1">
                  <c:v>0.00366605697384807</c:v>
                </c:pt>
                <c:pt idx="2" formatCode="0.0%">
                  <c:v>0.00366605697384807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0.00132977895392279</c:v>
                </c:pt>
                <c:pt idx="1">
                  <c:v>0.00132977895392279</c:v>
                </c:pt>
                <c:pt idx="2" formatCode="0.0%">
                  <c:v>0.00132570052135521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0.00508359900373599</c:v>
                </c:pt>
                <c:pt idx="2" formatCode="0.0%">
                  <c:v>0.00508359900373599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 formatCode="0.0%">
                  <c:v>0.0100486830618759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-0.000521390065953177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 formatCode="0.0%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0.0337171373440512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0.0676509713574097</c:v>
                </c:pt>
                <c:pt idx="1">
                  <c:v>0.0676509713574097</c:v>
                </c:pt>
                <c:pt idx="2" formatCode="0.0%">
                  <c:v>0.0688267228380042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0.262720396513076</c:v>
                </c:pt>
                <c:pt idx="1">
                  <c:v>0.262720396513076</c:v>
                </c:pt>
                <c:pt idx="2" formatCode="0.0%">
                  <c:v>0.258826886330017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0.424871562889166</c:v>
                </c:pt>
                <c:pt idx="1">
                  <c:v>0.424871562889166</c:v>
                </c:pt>
                <c:pt idx="2" formatCode="0.0%">
                  <c:v>0.42736714838908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0152936"/>
        <c:axId val="1870156920"/>
      </c:barChart>
      <c:catAx>
        <c:axId val="1870152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0156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0156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0152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0.0574464508094645</c:v>
                </c:pt>
                <c:pt idx="1">
                  <c:v>0.0574464508094645</c:v>
                </c:pt>
                <c:pt idx="2">
                  <c:v>0.111513698630137</c:v>
                </c:pt>
                <c:pt idx="3">
                  <c:v>0.111513698630137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0.162121186176837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0.0585862100219344</c:v>
                </c:pt>
                <c:pt idx="1">
                  <c:v>0.048774729700384</c:v>
                </c:pt>
                <c:pt idx="2">
                  <c:v>0.0259723936110149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0.259884264424911</c:v>
                </c:pt>
                <c:pt idx="1">
                  <c:v>0.216361234938433</c:v>
                </c:pt>
                <c:pt idx="2">
                  <c:v>0.115211692417478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0.0394149383974024</c:v>
                </c:pt>
                <c:pt idx="1">
                  <c:v>0.0328140865533174</c:v>
                </c:pt>
                <c:pt idx="2">
                  <c:v>0.0174734002050648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0.00131731968744307</c:v>
                </c:pt>
                <c:pt idx="1">
                  <c:v>0.0010967070861893</c:v>
                </c:pt>
                <c:pt idx="2">
                  <c:v>0.000583993151647821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0.0157200523038605</c:v>
                </c:pt>
                <c:pt idx="3">
                  <c:v>0.00774271232876712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0.00903360382378439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0.0754718929016189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0.00896961939601494</c:v>
                </c:pt>
                <c:pt idx="1">
                  <c:v>0.00896961939601494</c:v>
                </c:pt>
                <c:pt idx="2">
                  <c:v>0.00896961939601494</c:v>
                </c:pt>
                <c:pt idx="3">
                  <c:v>0.00896961939601494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0.00586978004259842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0.00598034586799502</c:v>
                </c:pt>
                <c:pt idx="1">
                  <c:v>0.00358902089663761</c:v>
                </c:pt>
                <c:pt idx="2">
                  <c:v>0.00478468338231631</c:v>
                </c:pt>
                <c:pt idx="3">
                  <c:v>0.00598034586799502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0.140715512630481</c:v>
                </c:pt>
                <c:pt idx="3">
                  <c:v>0.140715512630481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0.341275331047043</c:v>
                </c:pt>
                <c:pt idx="1">
                  <c:v>0.341275331047043</c:v>
                </c:pt>
                <c:pt idx="2">
                  <c:v>0.341275331047043</c:v>
                </c:pt>
                <c:pt idx="3">
                  <c:v>0.341275331047043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0.00163320162749003</c:v>
                </c:pt>
                <c:pt idx="3">
                  <c:v>0.0980576680243556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0408040"/>
        <c:axId val="1870411352"/>
      </c:barChart>
      <c:catAx>
        <c:axId val="18704080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4113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70411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408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0.0255317559153176</c:v>
                </c:pt>
                <c:pt idx="1">
                  <c:v>0.0255317559153176</c:v>
                </c:pt>
                <c:pt idx="2">
                  <c:v>0.0495616438356164</c:v>
                </c:pt>
                <c:pt idx="3">
                  <c:v>0.0495616438356164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0.0810605930884184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0.103823374039595</c:v>
                </c:pt>
                <c:pt idx="1">
                  <c:v>0.0295099592937379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0.331598238753612</c:v>
                </c:pt>
                <c:pt idx="1">
                  <c:v>0.0942509393285792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0.0860206634048627</c:v>
                </c:pt>
                <c:pt idx="1">
                  <c:v>0.0244498534070924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0.0116724204030197</c:v>
                </c:pt>
                <c:pt idx="1">
                  <c:v>0.00331767922338127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0.00982503268991282</c:v>
                </c:pt>
                <c:pt idx="3">
                  <c:v>0.00483919520547945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0.137653445676008</c:v>
                </c:pt>
                <c:pt idx="3">
                  <c:v>0.137653445676008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0.258826886330017</c:v>
                </c:pt>
                <c:pt idx="1">
                  <c:v>0.258826886330017</c:v>
                </c:pt>
                <c:pt idx="2">
                  <c:v>0.258826886330017</c:v>
                </c:pt>
                <c:pt idx="3">
                  <c:v>0.258826886330017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0.381586265348299</c:v>
                </c:pt>
                <c:pt idx="2">
                  <c:v>0.36160633031487</c:v>
                </c:pt>
                <c:pt idx="3">
                  <c:v>0.285531574710885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0231144"/>
        <c:axId val="1823060264"/>
      </c:barChart>
      <c:catAx>
        <c:axId val="18102311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0602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23060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231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0.0875374488525173</c:v>
                </c:pt>
                <c:pt idx="1">
                  <c:v>0.0875374488525173</c:v>
                </c:pt>
                <c:pt idx="2">
                  <c:v>0.169925636007828</c:v>
                </c:pt>
                <c:pt idx="3">
                  <c:v>0.169925636007828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0.185281355630671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0.0717352882386483</c:v>
                </c:pt>
                <c:pt idx="1">
                  <c:v>0.0252672599604361</c:v>
                </c:pt>
                <c:pt idx="2">
                  <c:v>0.0141797084144479</c:v>
                </c:pt>
                <c:pt idx="3">
                  <c:v>0.0221510767198011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0.218202953827982</c:v>
                </c:pt>
                <c:pt idx="1">
                  <c:v>0.0768574420467198</c:v>
                </c:pt>
                <c:pt idx="2">
                  <c:v>0.043131551240984</c:v>
                </c:pt>
                <c:pt idx="3">
                  <c:v>0.0673786986768777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0.0271701749670104</c:v>
                </c:pt>
                <c:pt idx="1">
                  <c:v>0.00957012777000479</c:v>
                </c:pt>
                <c:pt idx="2">
                  <c:v>0.00537065045755504</c:v>
                </c:pt>
                <c:pt idx="3">
                  <c:v>0.00838985449089497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0.0159850472897859</c:v>
                </c:pt>
                <c:pt idx="3">
                  <c:v>0.00787323224720798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0.00499555239281267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0.215633979718911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0.00347146042081487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0.0130665430652619</c:v>
                </c:pt>
                <c:pt idx="1">
                  <c:v>0.0078417029956434</c:v>
                </c:pt>
                <c:pt idx="2">
                  <c:v>0.0104541230304527</c:v>
                </c:pt>
                <c:pt idx="3">
                  <c:v>0.0130665430652619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0.163661244903179</c:v>
                </c:pt>
                <c:pt idx="3">
                  <c:v>0.163661244903179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0.340722265371068</c:v>
                </c:pt>
                <c:pt idx="1">
                  <c:v>0.340722265371068</c:v>
                </c:pt>
                <c:pt idx="2">
                  <c:v>0.340722265371068</c:v>
                </c:pt>
                <c:pt idx="3">
                  <c:v>0.340722265371068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2.22044604925031E-16</c:v>
                </c:pt>
                <c:pt idx="1">
                  <c:v>0.0</c:v>
                </c:pt>
                <c:pt idx="2">
                  <c:v>0.0</c:v>
                </c:pt>
                <c:pt idx="3">
                  <c:v>-0.218491140818304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0570824"/>
        <c:axId val="1804106136"/>
      </c:barChart>
      <c:catAx>
        <c:axId val="18705708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1061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04106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570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05813000"/>
        <c:axId val="1805817576"/>
      </c:barChart>
      <c:catAx>
        <c:axId val="18058130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81757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05817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813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0.210664294742755</c:v>
                </c:pt>
                <c:pt idx="1">
                  <c:v>0.210664294742755</c:v>
                </c:pt>
                <c:pt idx="2">
                  <c:v>0.210664294742755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0.0210664294742755</c:v>
                </c:pt>
                <c:pt idx="1">
                  <c:v>0.0210664294742755</c:v>
                </c:pt>
                <c:pt idx="2">
                  <c:v>0.0210664294742755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0.00234071438603062</c:v>
                </c:pt>
                <c:pt idx="1">
                  <c:v>0.00234071438603062</c:v>
                </c:pt>
                <c:pt idx="2">
                  <c:v>0.00220023280024793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0.000702214315809185</c:v>
                </c:pt>
                <c:pt idx="2">
                  <c:v>0.000730310632965723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0.000702214315809185</c:v>
                </c:pt>
                <c:pt idx="2">
                  <c:v>0.000730310632965723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-0.000702407928913447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0.0252797153691307</c:v>
                </c:pt>
                <c:pt idx="1">
                  <c:v>0.0252797153691307</c:v>
                </c:pt>
                <c:pt idx="2">
                  <c:v>0.0252797153691307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0.0655400028088572</c:v>
                </c:pt>
                <c:pt idx="1">
                  <c:v>0.0655400028088572</c:v>
                </c:pt>
                <c:pt idx="2">
                  <c:v>0.0655400028088572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0.505172978793128</c:v>
                </c:pt>
                <c:pt idx="1">
                  <c:v>0.505172978793128</c:v>
                </c:pt>
                <c:pt idx="2">
                  <c:v>0.505172978793128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0.168531435794204</c:v>
                </c:pt>
                <c:pt idx="1">
                  <c:v>0.168531435794204</c:v>
                </c:pt>
                <c:pt idx="2">
                  <c:v>0.168531435794204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3341144"/>
        <c:axId val="1823344136"/>
      </c:barChart>
      <c:catAx>
        <c:axId val="182334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344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3344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341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tg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tgl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ZATGL</v>
          </cell>
          <cell r="D1">
            <v>59105</v>
          </cell>
        </row>
        <row r="2">
          <cell r="A2" t="str">
            <v>Thukela and Lebombo sparsely populated</v>
          </cell>
        </row>
        <row r="9">
          <cell r="CK9">
            <v>0.4</v>
          </cell>
        </row>
        <row r="10">
          <cell r="CK10">
            <v>0.39</v>
          </cell>
        </row>
        <row r="11">
          <cell r="CK11">
            <v>0.21</v>
          </cell>
        </row>
        <row r="12">
          <cell r="CK12"/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15486.543496873714</v>
          </cell>
          <cell r="E1031">
            <v>15486.543496873714</v>
          </cell>
          <cell r="H1031">
            <v>13550.7255597645</v>
          </cell>
          <cell r="J1031">
            <v>0</v>
          </cell>
        </row>
        <row r="1032">
          <cell r="C1032">
            <v>15578.666666666668</v>
          </cell>
          <cell r="E1032">
            <v>15578.666666666668</v>
          </cell>
          <cell r="H1032">
            <v>13631.333333333334</v>
          </cell>
          <cell r="J1032">
            <v>0</v>
          </cell>
        </row>
        <row r="1033">
          <cell r="C1033">
            <v>27744</v>
          </cell>
          <cell r="E1033">
            <v>27744</v>
          </cell>
          <cell r="H1033">
            <v>24276</v>
          </cell>
          <cell r="J1033">
            <v>0</v>
          </cell>
        </row>
        <row r="1034">
          <cell r="C1034">
            <v>1200</v>
          </cell>
          <cell r="E1034">
            <v>1650</v>
          </cell>
          <cell r="H1034">
            <v>6590</v>
          </cell>
          <cell r="J1034">
            <v>0</v>
          </cell>
        </row>
        <row r="1037">
          <cell r="C1037" t="str">
            <v>maize</v>
          </cell>
          <cell r="E1037" t="str">
            <v>maize</v>
          </cell>
          <cell r="H1037" t="str">
            <v>maize</v>
          </cell>
          <cell r="J1037" t="str">
            <v>maize</v>
          </cell>
        </row>
        <row r="1038">
          <cell r="C1038">
            <v>0.58061985920496251</v>
          </cell>
          <cell r="E1038">
            <v>0.58061985920496251</v>
          </cell>
          <cell r="H1038">
            <v>0.58061985920496251</v>
          </cell>
          <cell r="J1038">
            <v>0.58061985920496251</v>
          </cell>
        </row>
        <row r="1039">
          <cell r="C1039">
            <v>8</v>
          </cell>
          <cell r="E1039">
            <v>8</v>
          </cell>
          <cell r="H1039">
            <v>7</v>
          </cell>
          <cell r="J1039">
            <v>0</v>
          </cell>
        </row>
        <row r="1040">
          <cell r="C1040">
            <v>4.5999999999999996</v>
          </cell>
          <cell r="E1040">
            <v>4.5999999999999996</v>
          </cell>
          <cell r="H1040">
            <v>4.5999999999999996</v>
          </cell>
          <cell r="J1040">
            <v>4.5999999999999996</v>
          </cell>
        </row>
        <row r="1044">
          <cell r="A1044" t="str">
            <v>Cows' milk - season 1</v>
          </cell>
          <cell r="C1044">
            <v>3.7546699875467E-2</v>
          </cell>
          <cell r="D1044">
            <v>0</v>
          </cell>
          <cell r="E1044">
            <v>8.4480074719800749E-2</v>
          </cell>
          <cell r="F1044">
            <v>0</v>
          </cell>
          <cell r="H1044">
            <v>0.12873154243017257</v>
          </cell>
          <cell r="I1044">
            <v>0</v>
          </cell>
          <cell r="J1044">
            <v>0</v>
          </cell>
          <cell r="K1044">
            <v>0</v>
          </cell>
        </row>
        <row r="1045">
          <cell r="A1045" t="str">
            <v>Own meat</v>
          </cell>
          <cell r="C1045">
            <v>2.026514827210461E-2</v>
          </cell>
          <cell r="D1045">
            <v>0</v>
          </cell>
          <cell r="E1045">
            <v>4.053029654420922E-2</v>
          </cell>
          <cell r="F1045">
            <v>0</v>
          </cell>
          <cell r="H1045">
            <v>4.6320338907667673E-2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Green cons - Season 1: no of months</v>
          </cell>
          <cell r="C1046">
            <v>3.3333333333333333E-2</v>
          </cell>
          <cell r="D1046">
            <v>0</v>
          </cell>
          <cell r="E1046">
            <v>3.3333333333333333E-2</v>
          </cell>
          <cell r="F1046">
            <v>0</v>
          </cell>
          <cell r="H1046">
            <v>3.3333333333333333E-2</v>
          </cell>
          <cell r="I1046">
            <v>0</v>
          </cell>
          <cell r="J1046">
            <v>0</v>
          </cell>
          <cell r="K1046">
            <v>0</v>
          </cell>
        </row>
        <row r="1047">
          <cell r="A1047" t="str">
            <v>Maize: kg produced</v>
          </cell>
          <cell r="C1047">
            <v>0.10646229452054794</v>
          </cell>
          <cell r="D1047">
            <v>0</v>
          </cell>
          <cell r="E1047">
            <v>0.14786429794520545</v>
          </cell>
          <cell r="F1047">
            <v>0</v>
          </cell>
          <cell r="H1047">
            <v>0.10139266144814088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Beans: kg produced</v>
          </cell>
          <cell r="C1048">
            <v>2.761762920298879E-2</v>
          </cell>
          <cell r="D1048">
            <v>0</v>
          </cell>
          <cell r="E1048">
            <v>2.2094103362391038E-2</v>
          </cell>
          <cell r="F1048">
            <v>-8.2852887608966426E-3</v>
          </cell>
          <cell r="H1048">
            <v>1.2625201921366307E-2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Potatoes: no. local meas</v>
          </cell>
          <cell r="C1049">
            <v>3.7475249066002492E-3</v>
          </cell>
          <cell r="D1049">
            <v>0</v>
          </cell>
          <cell r="E1049">
            <v>7.4950498132004975E-4</v>
          </cell>
          <cell r="F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Cabbage: no. local meas</v>
          </cell>
          <cell r="C1050">
            <v>3.6660569738480695E-3</v>
          </cell>
          <cell r="D1050">
            <v>0</v>
          </cell>
          <cell r="E1050">
            <v>5.8656911581569104E-3</v>
          </cell>
          <cell r="F1050">
            <v>0</v>
          </cell>
          <cell r="H1050">
            <v>6.0053504714463616E-3</v>
          </cell>
          <cell r="I1050">
            <v>6.9829656644725124E-4</v>
          </cell>
          <cell r="J1050">
            <v>0</v>
          </cell>
          <cell r="K1050">
            <v>0</v>
          </cell>
        </row>
        <row r="1051">
          <cell r="A1051" t="str">
            <v>beetroot: no. local meas</v>
          </cell>
          <cell r="C1051">
            <v>0</v>
          </cell>
          <cell r="D1051">
            <v>0</v>
          </cell>
          <cell r="E1051">
            <v>2.2766189290161893E-3</v>
          </cell>
          <cell r="F1051">
            <v>4.5532378580323768E-4</v>
          </cell>
          <cell r="H1051">
            <v>1.2488880982031668E-3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Groundnuts (dry): no. local meas</v>
          </cell>
          <cell r="C1052">
            <v>0</v>
          </cell>
          <cell r="D1052">
            <v>0</v>
          </cell>
          <cell r="E1052">
            <v>1.8867973225404733E-2</v>
          </cell>
          <cell r="F1052">
            <v>0</v>
          </cell>
          <cell r="H1052">
            <v>5.390849492972781E-2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>Cow peas</v>
          </cell>
          <cell r="C1053">
            <v>0</v>
          </cell>
          <cell r="D1053">
            <v>0</v>
          </cell>
          <cell r="E1053">
            <v>8.9696193960149429E-3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Other crop: Spinach</v>
          </cell>
          <cell r="C1054">
            <v>1.3297789539227895E-3</v>
          </cell>
          <cell r="D1054">
            <v>2.3466687422166871E-4</v>
          </cell>
          <cell r="E1054">
            <v>1.4862235367372352E-3</v>
          </cell>
          <cell r="F1054">
            <v>4.6933374844333763E-4</v>
          </cell>
          <cell r="H1054">
            <v>8.9396904465397615E-4</v>
          </cell>
          <cell r="I1054">
            <v>4.4698452232698796E-4</v>
          </cell>
          <cell r="J1054">
            <v>0</v>
          </cell>
          <cell r="K1054">
            <v>0</v>
          </cell>
        </row>
        <row r="1055">
          <cell r="A1055" t="str">
            <v>Other crop: pumpkin</v>
          </cell>
          <cell r="C1055">
            <v>5.0835990037359901E-3</v>
          </cell>
          <cell r="D1055">
            <v>0</v>
          </cell>
          <cell r="E1055">
            <v>5.0835990037359901E-3</v>
          </cell>
          <cell r="F1055">
            <v>0</v>
          </cell>
          <cell r="H1055">
            <v>1.1135502579612169E-2</v>
          </cell>
          <cell r="I1055">
            <v>4.8415228607009454E-4</v>
          </cell>
          <cell r="J1055">
            <v>0</v>
          </cell>
          <cell r="K1055">
            <v>0</v>
          </cell>
        </row>
        <row r="1056">
          <cell r="A1056" t="str">
            <v>FISHING -- see worksheet Data 3</v>
          </cell>
          <cell r="C1056">
            <v>9.8770236612702369E-3</v>
          </cell>
          <cell r="D1056">
            <v>-9.8770236612702369E-3</v>
          </cell>
          <cell r="E1056">
            <v>9.8770236612702369E-3</v>
          </cell>
          <cell r="F1056">
            <v>-9.8770236612702369E-3</v>
          </cell>
          <cell r="H1056">
            <v>1.5050702721935601E-2</v>
          </cell>
          <cell r="I1056">
            <v>-1.5050702721935601E-2</v>
          </cell>
          <cell r="J1056">
            <v>0</v>
          </cell>
          <cell r="K1056">
            <v>0</v>
          </cell>
        </row>
        <row r="1057">
          <cell r="A1057" t="str">
            <v>WILD FOODS -- see worksheet Data 3</v>
          </cell>
          <cell r="C1057">
            <v>0</v>
          </cell>
          <cell r="D1057">
            <v>0.03</v>
          </cell>
          <cell r="E1057">
            <v>0</v>
          </cell>
          <cell r="F1057">
            <v>0.05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0.14880952380952381</v>
          </cell>
          <cell r="D1064">
            <v>0</v>
          </cell>
          <cell r="E1064">
            <v>0.14880952380952381</v>
          </cell>
          <cell r="F1064">
            <v>0</v>
          </cell>
          <cell r="H1064">
            <v>0.13605442176870747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9.4969144280377157E-2</v>
          </cell>
          <cell r="I1065">
            <v>-9.4969144280377157E-2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6.7650971357409703E-2</v>
          </cell>
          <cell r="D1066">
            <v>-6.7650971357409703E-2</v>
          </cell>
          <cell r="E1066">
            <v>6.7650971357409703E-2</v>
          </cell>
          <cell r="F1066">
            <v>-6.7650971357409703E-2</v>
          </cell>
          <cell r="H1066">
            <v>7.7315395837039669E-2</v>
          </cell>
          <cell r="I1066">
            <v>-7.7315395837039669E-2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0.26272039651307594</v>
          </cell>
          <cell r="D1067">
            <v>0.2240267184190235</v>
          </cell>
          <cell r="E1067">
            <v>0.34687188297011207</v>
          </cell>
          <cell r="F1067">
            <v>0.1398752319619874</v>
          </cell>
          <cell r="H1067">
            <v>0.34877958263654152</v>
          </cell>
          <cell r="I1067">
            <v>0.13796753229555794</v>
          </cell>
          <cell r="J1067">
            <v>0</v>
          </cell>
          <cell r="K1067">
            <v>0</v>
          </cell>
        </row>
        <row r="1068">
          <cell r="A1068" t="str">
            <v>Purchase - staple</v>
          </cell>
          <cell r="C1068">
            <v>0.42487156288916561</v>
          </cell>
          <cell r="E1068">
            <v>0.36588877957658783</v>
          </cell>
          <cell r="H1068">
            <v>0.39788007294075783</v>
          </cell>
          <cell r="J1068">
            <v>0</v>
          </cell>
        </row>
        <row r="1072">
          <cell r="A1072" t="str">
            <v>Cattle sales - local: no. sold</v>
          </cell>
          <cell r="C1072">
            <v>6000</v>
          </cell>
          <cell r="D1072">
            <v>-3000</v>
          </cell>
          <cell r="E1072">
            <v>9000</v>
          </cell>
          <cell r="F1072">
            <v>0</v>
          </cell>
          <cell r="H1072">
            <v>12000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Goat sales - local: no. sold</v>
          </cell>
          <cell r="C1073">
            <v>300</v>
          </cell>
          <cell r="D1073">
            <v>0</v>
          </cell>
          <cell r="E1073">
            <v>900</v>
          </cell>
          <cell r="F1073">
            <v>0</v>
          </cell>
          <cell r="H1073">
            <v>900</v>
          </cell>
          <cell r="I1073">
            <v>600</v>
          </cell>
          <cell r="J1073">
            <v>0</v>
          </cell>
          <cell r="K1073">
            <v>0</v>
          </cell>
        </row>
        <row r="1074">
          <cell r="A1074" t="str">
            <v>Beans: kg produced</v>
          </cell>
          <cell r="C1074">
            <v>0</v>
          </cell>
          <cell r="D1074">
            <v>0</v>
          </cell>
          <cell r="E1074">
            <v>100</v>
          </cell>
          <cell r="F1074">
            <v>150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Cabbage: no. local meas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</v>
          </cell>
          <cell r="I1075">
            <v>-25</v>
          </cell>
          <cell r="J1075">
            <v>0</v>
          </cell>
          <cell r="K1075">
            <v>0</v>
          </cell>
        </row>
        <row r="1076">
          <cell r="A1076" t="str">
            <v>beetroot: no. local meas</v>
          </cell>
          <cell r="C1076">
            <v>0</v>
          </cell>
          <cell r="D1076">
            <v>0</v>
          </cell>
          <cell r="E1076">
            <v>30</v>
          </cell>
          <cell r="F1076">
            <v>-30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Other crop: Spinach</v>
          </cell>
          <cell r="C1077">
            <v>15</v>
          </cell>
          <cell r="D1077">
            <v>-15</v>
          </cell>
          <cell r="E1077">
            <v>30</v>
          </cell>
          <cell r="F1077">
            <v>-30</v>
          </cell>
          <cell r="H1077">
            <v>25</v>
          </cell>
          <cell r="I1077">
            <v>-25</v>
          </cell>
          <cell r="J1077">
            <v>0</v>
          </cell>
          <cell r="K1077">
            <v>0</v>
          </cell>
        </row>
        <row r="1078">
          <cell r="A1078" t="str">
            <v>Other crop: pumpkin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80</v>
          </cell>
          <cell r="I1078">
            <v>-80</v>
          </cell>
          <cell r="J1078">
            <v>0</v>
          </cell>
          <cell r="K1078">
            <v>0</v>
          </cell>
        </row>
        <row r="1079">
          <cell r="A1079" t="str">
            <v>WILD FOODS -- see worksheet Data 3</v>
          </cell>
          <cell r="C1079">
            <v>0</v>
          </cell>
          <cell r="D1079">
            <v>750</v>
          </cell>
          <cell r="E1079">
            <v>0</v>
          </cell>
          <cell r="F1079">
            <v>750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Agricultural cash income -- see Data2</v>
          </cell>
          <cell r="C1080">
            <v>1620</v>
          </cell>
          <cell r="D1080">
            <v>0</v>
          </cell>
          <cell r="E1080">
            <v>1080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Formal Employment (conservancies, etc.)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44160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2800</v>
          </cell>
          <cell r="F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 t="str">
            <v>Social development -- see Data2</v>
          </cell>
          <cell r="C1083">
            <v>21444</v>
          </cell>
          <cell r="D1083">
            <v>0</v>
          </cell>
          <cell r="E1083">
            <v>21582</v>
          </cell>
          <cell r="F1083">
            <v>0</v>
          </cell>
          <cell r="H1083">
            <v>19932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Public works -- see Data2</v>
          </cell>
          <cell r="C1084">
            <v>5040</v>
          </cell>
          <cell r="D1084">
            <v>0</v>
          </cell>
          <cell r="E1084">
            <v>7200</v>
          </cell>
          <cell r="F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1" sqref="N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9" t="str">
        <f>Poor!Z1</f>
        <v>Apr-Jun</v>
      </c>
      <c r="AA1" s="260"/>
      <c r="AB1" s="259" t="str">
        <f>Poor!AB1</f>
        <v>Jul-Sep</v>
      </c>
      <c r="AC1" s="260"/>
      <c r="AD1" s="259" t="str">
        <f>Poor!AD1</f>
        <v>Oct-Dec</v>
      </c>
      <c r="AE1" s="260"/>
      <c r="AF1" s="259" t="str">
        <f>Poor!AF1</f>
        <v>Jan-Mar</v>
      </c>
      <c r="AG1" s="260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3.7546699875467E-2</v>
      </c>
      <c r="C6" s="216">
        <f>IF([1]Summ!D1044="",0,[1]Summ!D1044)</f>
        <v>0</v>
      </c>
      <c r="D6" s="24">
        <f t="shared" ref="D6:D28" si="0">(B6+C6)</f>
        <v>3.7546699875467E-2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3.7546699875467E-2</v>
      </c>
      <c r="J6" s="24">
        <f t="shared" ref="J6:J13" si="3">IF(I$32&lt;=1+I$131,I6,B6*H6+J$33*(I6-B6*H6))</f>
        <v>3.7546699875467E-2</v>
      </c>
      <c r="K6" s="22">
        <f t="shared" ref="K6:K31" si="4">B6</f>
        <v>3.7546699875467E-2</v>
      </c>
      <c r="L6" s="22">
        <f t="shared" ref="L6:L29" si="5">IF(K6="","",K6*H6)</f>
        <v>3.7546699875467E-2</v>
      </c>
      <c r="M6" s="177">
        <f t="shared" ref="M6:M31" si="6">J6</f>
        <v>3.7546699875467E-2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0.150186799501868</v>
      </c>
      <c r="Z6" s="156">
        <f>Poor!Z6</f>
        <v>0.17</v>
      </c>
      <c r="AA6" s="121">
        <f>$M6*Z6*4</f>
        <v>2.5531755915317561E-2</v>
      </c>
      <c r="AB6" s="156">
        <f>Poor!AB6</f>
        <v>0.17</v>
      </c>
      <c r="AC6" s="121">
        <f t="shared" ref="AC6:AC29" si="7">$M6*AB6*4</f>
        <v>2.5531755915317561E-2</v>
      </c>
      <c r="AD6" s="156">
        <f>Poor!AD6</f>
        <v>0.33</v>
      </c>
      <c r="AE6" s="121">
        <f t="shared" ref="AE6:AE29" si="8">$M6*AD6*4</f>
        <v>4.956164383561644E-2</v>
      </c>
      <c r="AF6" s="122">
        <f>1-SUM(Z6,AB6,AD6)</f>
        <v>0.32999999999999996</v>
      </c>
      <c r="AG6" s="121">
        <f>$M6*AF6*4</f>
        <v>4.9561643835616433E-2</v>
      </c>
      <c r="AH6" s="123">
        <f>SUM(Z6,AB6,AD6,AF6)</f>
        <v>1</v>
      </c>
      <c r="AI6" s="184">
        <f>SUM(AA6,AC6,AE6,AG6)/4</f>
        <v>3.7546699875467E-2</v>
      </c>
      <c r="AJ6" s="120">
        <f>(AA6+AC6)/2</f>
        <v>2.5531755915317561E-2</v>
      </c>
      <c r="AK6" s="119">
        <f>(AE6+AG6)/2</f>
        <v>4.956164383561644E-2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2.026514827210461E-2</v>
      </c>
      <c r="C7" s="216">
        <f>IF([1]Summ!D1045="",0,[1]Summ!D1045)</f>
        <v>0</v>
      </c>
      <c r="D7" s="24">
        <f t="shared" si="0"/>
        <v>2.026514827210461E-2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2.026514827210461E-2</v>
      </c>
      <c r="J7" s="24">
        <f t="shared" si="3"/>
        <v>2.026514827210461E-2</v>
      </c>
      <c r="K7" s="22">
        <f t="shared" si="4"/>
        <v>2.026514827210461E-2</v>
      </c>
      <c r="L7" s="22">
        <f t="shared" si="5"/>
        <v>2.026514827210461E-2</v>
      </c>
      <c r="M7" s="177">
        <f t="shared" si="6"/>
        <v>2.026514827210461E-2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1413.4717809071426</v>
      </c>
      <c r="S7" s="226">
        <f>IF($B$81=0,0,(SUMIF($N$6:$N$28,$U7,L$6:L$28)+SUMIF($N$91:$N$118,$U7,L$91:L$118))*$B$83*$H$84*Poor!$B$81/$B$81)</f>
        <v>1413.4717809071426</v>
      </c>
      <c r="T7" s="226">
        <f>IF($B$81=0,0,(SUMIF($N$6:$N$28,$U7,M$6:M$28)+SUMIF($N$91:$N$118,$U7,M$91:M$118))*$B$83*$H$84*Poor!$B$81/$B$81)</f>
        <v>1413.4399736766979</v>
      </c>
      <c r="U7" s="227">
        <v>1</v>
      </c>
      <c r="V7" s="56"/>
      <c r="W7" s="115"/>
      <c r="X7" s="118">
        <f>Poor!X7</f>
        <v>4</v>
      </c>
      <c r="Y7" s="184">
        <f t="shared" ref="Y7:Y29" si="9">M7*4</f>
        <v>8.1060593088418439E-2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8.1060593088418439E-2</v>
      </c>
      <c r="AH7" s="123">
        <f t="shared" ref="AH7:AH30" si="12">SUM(Z7,AB7,AD7,AF7)</f>
        <v>1</v>
      </c>
      <c r="AI7" s="184">
        <f t="shared" ref="AI7:AI30" si="13">SUM(AA7,AC7,AE7,AG7)/4</f>
        <v>2.026514827210461E-2</v>
      </c>
      <c r="AJ7" s="120">
        <f t="shared" ref="AJ7:AJ31" si="14">(AA7+AC7)/2</f>
        <v>0</v>
      </c>
      <c r="AK7" s="119">
        <f t="shared" ref="AK7:AK31" si="15">(AE7+AG7)/2</f>
        <v>4.053029654420922E-2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3.3333333333333333E-2</v>
      </c>
      <c r="C8" s="216">
        <f>IF([1]Summ!D1046="",0,[1]Summ!D1046)</f>
        <v>0</v>
      </c>
      <c r="D8" s="24">
        <f t="shared" si="0"/>
        <v>3.3333333333333333E-2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28">
        <f t="shared" si="6"/>
        <v>3.3333333333333333E-2</v>
      </c>
      <c r="N8" s="233">
        <v>1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15</v>
      </c>
      <c r="S8" s="226">
        <f>IF($B$81=0,0,(SUMIF($N$6:$N$28,$U8,L$6:L$28)+SUMIF($N$91:$N$118,$U8,L$91:L$118))*$B$83*$H$84*Poor!$B$81/$B$81)</f>
        <v>15</v>
      </c>
      <c r="T8" s="226">
        <f>IF($B$81=0,0,(SUMIF($N$6:$N$28,$U8,M$6:M$28)+SUMIF($N$91:$N$118,$U8,M$91:M$118))*$B$83*$H$84*Poor!$B$81/$B$81)</f>
        <v>15.260695032976589</v>
      </c>
      <c r="U8" s="227">
        <v>2</v>
      </c>
      <c r="V8" s="56"/>
      <c r="W8" s="115"/>
      <c r="X8" s="118">
        <f>Poor!X8</f>
        <v>1</v>
      </c>
      <c r="Y8" s="184">
        <f t="shared" si="9"/>
        <v>0.13333333333333333</v>
      </c>
      <c r="Z8" s="125">
        <f>IF($Y8=0,0,AA8/$Y8)</f>
        <v>0.7786753052969656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0.10382337403959541</v>
      </c>
      <c r="AB8" s="125">
        <f>IF($Y8=0,0,AC8/$Y8)</f>
        <v>0.22132469470303445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2.9509959293737925E-2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0.10646229452054794</v>
      </c>
      <c r="C9" s="216">
        <f>IF([1]Summ!D1047="",0,[1]Summ!D1047)</f>
        <v>0</v>
      </c>
      <c r="D9" s="24">
        <f t="shared" si="0"/>
        <v>0.10646229452054794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0.10646229452054794</v>
      </c>
      <c r="J9" s="24">
        <f t="shared" si="3"/>
        <v>0.10646229452054794</v>
      </c>
      <c r="K9" s="22">
        <f t="shared" si="4"/>
        <v>0.10646229452054794</v>
      </c>
      <c r="L9" s="22">
        <f t="shared" si="5"/>
        <v>0.10646229452054794</v>
      </c>
      <c r="M9" s="228">
        <f t="shared" si="6"/>
        <v>0.10646229452054794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450.86801019462905</v>
      </c>
      <c r="S9" s="226">
        <f>IF($B$81=0,0,(SUMIF($N$6:$N$28,$U9,L$6:L$28)+SUMIF($N$91:$N$118,$U9,L$91:L$118))*$B$83*$H$84*Poor!$B$81/$B$81)</f>
        <v>450.86801019462905</v>
      </c>
      <c r="T9" s="226">
        <f>IF($B$81=0,0,(SUMIF($N$6:$N$28,$U9,M$6:M$28)+SUMIF($N$91:$N$118,$U9,M$91:M$118))*$B$83*$H$84*Poor!$B$81/$B$81)</f>
        <v>450.86801019462905</v>
      </c>
      <c r="U9" s="227">
        <v>3</v>
      </c>
      <c r="V9" s="56"/>
      <c r="W9" s="115"/>
      <c r="X9" s="118">
        <f>Poor!X9</f>
        <v>1</v>
      </c>
      <c r="Y9" s="184">
        <f t="shared" si="9"/>
        <v>0.42584917808219175</v>
      </c>
      <c r="Z9" s="125">
        <f>IF($Y9=0,0,AA9/$Y9)</f>
        <v>0.77867530529696549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0.3315982387536125</v>
      </c>
      <c r="AB9" s="125">
        <f>IF($Y9=0,0,AC9/$Y9)</f>
        <v>0.22132469470303448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9.4250939328579253E-2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0.10646229452054794</v>
      </c>
      <c r="AJ9" s="120">
        <f t="shared" si="14"/>
        <v>0.21292458904109587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6">
        <f>IF([1]Summ!C1048="",0,[1]Summ!C1048)</f>
        <v>2.761762920298879E-2</v>
      </c>
      <c r="C10" s="216">
        <f>IF([1]Summ!D1048="",0,[1]Summ!D1048)</f>
        <v>0</v>
      </c>
      <c r="D10" s="24">
        <f t="shared" si="0"/>
        <v>2.761762920298879E-2</v>
      </c>
      <c r="E10" s="75">
        <f>Poor!E10</f>
        <v>1</v>
      </c>
      <c r="H10" s="24">
        <f t="shared" si="1"/>
        <v>1</v>
      </c>
      <c r="I10" s="22">
        <f t="shared" si="2"/>
        <v>2.761762920298879E-2</v>
      </c>
      <c r="J10" s="24">
        <f t="shared" si="3"/>
        <v>2.761762920298879E-2</v>
      </c>
      <c r="K10" s="22">
        <f t="shared" si="4"/>
        <v>2.761762920298879E-2</v>
      </c>
      <c r="L10" s="22">
        <f t="shared" si="5"/>
        <v>2.761762920298879E-2</v>
      </c>
      <c r="M10" s="228">
        <f t="shared" si="6"/>
        <v>2.761762920298879E-2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18">
        <f>Poor!X10</f>
        <v>1</v>
      </c>
      <c r="Y10" s="184">
        <f t="shared" si="9"/>
        <v>0.11047051681195516</v>
      </c>
      <c r="Z10" s="125">
        <f>IF($Y10=0,0,AA10/$Y10)</f>
        <v>0.7786753052969656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8.6020663404862752E-2</v>
      </c>
      <c r="AB10" s="125">
        <f>IF($Y10=0,0,AC10/$Y10)</f>
        <v>0.22132469470303442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2.4449853407092409E-2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2.761762920298879E-2</v>
      </c>
      <c r="AJ10" s="120">
        <f t="shared" si="14"/>
        <v>5.523525840597758E-2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216">
        <f>IF([1]Summ!C1049="",0,[1]Summ!C1049)</f>
        <v>3.7475249066002492E-3</v>
      </c>
      <c r="C11" s="216">
        <f>IF([1]Summ!D1049="",0,[1]Summ!D1049)</f>
        <v>0</v>
      </c>
      <c r="D11" s="24">
        <f t="shared" si="0"/>
        <v>3.7475249066002492E-3</v>
      </c>
      <c r="E11" s="75">
        <f>Poor!E11</f>
        <v>1</v>
      </c>
      <c r="H11" s="24">
        <f t="shared" si="1"/>
        <v>1</v>
      </c>
      <c r="I11" s="22">
        <f t="shared" si="2"/>
        <v>3.7475249066002492E-3</v>
      </c>
      <c r="J11" s="24">
        <f t="shared" si="3"/>
        <v>3.7475249066002492E-3</v>
      </c>
      <c r="K11" s="22">
        <f t="shared" si="4"/>
        <v>3.7475249066002492E-3</v>
      </c>
      <c r="L11" s="22">
        <f t="shared" si="5"/>
        <v>3.7475249066002492E-3</v>
      </c>
      <c r="M11" s="228">
        <f t="shared" si="6"/>
        <v>3.7475249066002492E-3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6300</v>
      </c>
      <c r="S11" s="226">
        <f>IF($B$81=0,0,(SUMIF($N$6:$N$28,$U11,L$6:L$28)+SUMIF($N$91:$N$118,$U11,L$91:L$118))*$B$83*$H$84*Poor!$B$81/$B$81)</f>
        <v>6300</v>
      </c>
      <c r="T11" s="226">
        <f>IF($B$81=0,0,(SUMIF($N$6:$N$28,$U11,M$6:M$28)+SUMIF($N$91:$N$118,$U11,M$91:M$118))*$B$83*$H$84*Poor!$B$81/$B$81)</f>
        <v>6352.1390065953174</v>
      </c>
      <c r="U11" s="227">
        <v>5</v>
      </c>
      <c r="V11" s="56"/>
      <c r="W11" s="115"/>
      <c r="X11" s="118">
        <f>Poor!X11</f>
        <v>1</v>
      </c>
      <c r="Y11" s="184">
        <f t="shared" si="9"/>
        <v>1.4990099626400997E-2</v>
      </c>
      <c r="Z11" s="125">
        <f>IF($Y11=0,0,AA11/$Y11)</f>
        <v>0.7786753052969656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1.1672420403019726E-2</v>
      </c>
      <c r="AB11" s="125">
        <f>IF($Y11=0,0,AC11/$Y11)</f>
        <v>0.2213246947030344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3.3176792233812705E-3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3.7475249066002492E-3</v>
      </c>
      <c r="AJ11" s="120">
        <f t="shared" si="14"/>
        <v>7.4950498132004984E-3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216">
        <f>IF([1]Summ!C1050="",0,[1]Summ!C1050)</f>
        <v>3.6660569738480695E-3</v>
      </c>
      <c r="C12" s="216">
        <f>IF([1]Summ!D1050="",0,[1]Summ!D1050)</f>
        <v>0</v>
      </c>
      <c r="D12" s="24">
        <f t="shared" si="0"/>
        <v>3.6660569738480695E-3</v>
      </c>
      <c r="E12" s="75">
        <f>Poor!E12</f>
        <v>1</v>
      </c>
      <c r="H12" s="24">
        <f t="shared" si="1"/>
        <v>1</v>
      </c>
      <c r="I12" s="22">
        <f t="shared" si="2"/>
        <v>3.6660569738480695E-3</v>
      </c>
      <c r="J12" s="24">
        <f t="shared" si="3"/>
        <v>3.6660569738480695E-3</v>
      </c>
      <c r="K12" s="22">
        <f t="shared" si="4"/>
        <v>3.6660569738480695E-3</v>
      </c>
      <c r="L12" s="22">
        <f t="shared" si="5"/>
        <v>3.6660569738480695E-3</v>
      </c>
      <c r="M12" s="228">
        <f t="shared" si="6"/>
        <v>3.6660569738480695E-3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77.029781048251095</v>
      </c>
      <c r="S12" s="226">
        <f>IF($B$81=0,0,(SUMIF($N$6:$N$28,$U12,L$6:L$28)+SUMIF($N$91:$N$118,$U12,L$91:L$118))*$B$83*$H$84*Poor!$B$81/$B$81)</f>
        <v>77.029781048251095</v>
      </c>
      <c r="T12" s="226">
        <f>IF($B$81=0,0,(SUMIF($N$6:$N$28,$U12,M$6:M$28)+SUMIF($N$91:$N$118,$U12,M$91:M$118))*$B$83*$H$84*Poor!$B$81/$B$81)</f>
        <v>61.267519827564328</v>
      </c>
      <c r="U12" s="227">
        <v>6</v>
      </c>
      <c r="V12" s="56"/>
      <c r="W12" s="117"/>
      <c r="X12" s="118">
        <v>1</v>
      </c>
      <c r="Y12" s="184">
        <f t="shared" si="9"/>
        <v>1.4664227895392278E-2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9.8250326899128274E-3</v>
      </c>
      <c r="AF12" s="122">
        <f>1-SUM(Z12,AB12,AD12)</f>
        <v>0.32999999999999996</v>
      </c>
      <c r="AG12" s="121">
        <f>$M12*AF12*4</f>
        <v>4.8391952054794513E-3</v>
      </c>
      <c r="AH12" s="123">
        <f t="shared" si="12"/>
        <v>1</v>
      </c>
      <c r="AI12" s="184">
        <f t="shared" si="13"/>
        <v>3.6660569738480699E-3</v>
      </c>
      <c r="AJ12" s="120">
        <f t="shared" si="14"/>
        <v>0</v>
      </c>
      <c r="AK12" s="119">
        <f t="shared" si="15"/>
        <v>7.3321139476961398E-3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9">
        <f t="shared" si="6"/>
        <v>0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1620</v>
      </c>
      <c r="S13" s="226">
        <f>IF($B$81=0,0,(SUMIF($N$6:$N$28,$U13,L$6:L$28)+SUMIF($N$91:$N$118,$U13,L$91:L$118))*$B$83*$H$84*Poor!$B$81/$B$81)</f>
        <v>1620</v>
      </c>
      <c r="T13" s="226">
        <f>IF($B$81=0,0,(SUMIF($N$6:$N$28,$U13,M$6:M$28)+SUMIF($N$91:$N$118,$U13,M$91:M$118))*$B$83*$H$84*Poor!$B$81/$B$81)</f>
        <v>1620</v>
      </c>
      <c r="U13" s="227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9">
        <f t="shared" si="6"/>
        <v>0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0</v>
      </c>
      <c r="S14" s="226">
        <f>IF($B$81=0,0,(SUMIF($N$6:$N$28,$U14,L$6:L$28)+SUMIF($N$91:$N$118,$U14,L$91:L$118))*$B$83*$H$84*Poor!$B$81/$B$81)</f>
        <v>0</v>
      </c>
      <c r="T14" s="226">
        <f>IF($B$81=0,0,(SUMIF($N$6:$N$28,$U14,M$6:M$28)+SUMIF($N$91:$N$118,$U14,M$91:M$118))*$B$83*$H$84*Poor!$B$81/$B$81)</f>
        <v>0</v>
      </c>
      <c r="U14" s="227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216">
        <f>IF([1]Summ!C1053="",0,[1]Summ!C1053)</f>
        <v>0</v>
      </c>
      <c r="C15" s="216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30">
        <f t="shared" si="6"/>
        <v>0</v>
      </c>
      <c r="N15" s="233">
        <v>1</v>
      </c>
      <c r="O15" s="2"/>
      <c r="P15" s="22"/>
      <c r="Q15" s="59" t="s">
        <v>128</v>
      </c>
      <c r="R15" s="226">
        <f>IF($B$81=0,0,(SUMIF($N$6:$N$28,$U15,K$6:K$28)+SUMIF($N$91:$N$118,$U15,K$91:K$118))*$B$83*$H$84*Poor!$B$81/$B$81)</f>
        <v>5040</v>
      </c>
      <c r="S15" s="226">
        <f>IF($B$81=0,0,(SUMIF($N$6:$N$28,$U15,L$6:L$28)+SUMIF($N$91:$N$118,$U15,L$91:L$118))*$B$83*$H$84*Poor!$B$81/$B$81)</f>
        <v>5040</v>
      </c>
      <c r="T15" s="226">
        <f>IF($B$81=0,0,(SUMIF($N$6:$N$28,$U15,M$6:M$28)+SUMIF($N$91:$N$118,$U15,M$91:M$118))*$B$83*$H$84*Poor!$B$81/$B$81)</f>
        <v>5040</v>
      </c>
      <c r="U15" s="227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216">
        <f>IF([1]Summ!C1054="",0,[1]Summ!C1054)</f>
        <v>1.3297789539227895E-3</v>
      </c>
      <c r="C16" s="216">
        <f>IF([1]Summ!D1054="",0,[1]Summ!D1054)</f>
        <v>2.3466687422166871E-4</v>
      </c>
      <c r="D16" s="24">
        <f t="shared" ref="D16:D25" si="18">(B16+C16)</f>
        <v>1.5644458281444582E-3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1.5644458281444582E-3</v>
      </c>
      <c r="J16" s="24">
        <f t="shared" si="17"/>
        <v>1.3257005213552075E-3</v>
      </c>
      <c r="K16" s="22">
        <f t="shared" ref="K16:K25" si="21">B16</f>
        <v>1.3297789539227895E-3</v>
      </c>
      <c r="L16" s="22">
        <f t="shared" ref="L16:L25" si="22">IF(K16="","",K16*H16)</f>
        <v>1.3297789539227895E-3</v>
      </c>
      <c r="M16" s="230">
        <f t="shared" ref="M16:M25" si="23">J16</f>
        <v>1.3257005213552075E-3</v>
      </c>
      <c r="N16" s="233">
        <v>1</v>
      </c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6">
        <f>IF([1]Summ!C1055="",0,[1]Summ!C1055)</f>
        <v>5.0835990037359901E-3</v>
      </c>
      <c r="C17" s="216">
        <f>IF([1]Summ!D1055="",0,[1]Summ!D1055)</f>
        <v>0</v>
      </c>
      <c r="D17" s="24">
        <f t="shared" si="18"/>
        <v>5.0835990037359901E-3</v>
      </c>
      <c r="E17" s="75">
        <f>Poor!E17</f>
        <v>1</v>
      </c>
      <c r="F17" s="22"/>
      <c r="H17" s="24">
        <f t="shared" si="19"/>
        <v>1</v>
      </c>
      <c r="I17" s="22">
        <f t="shared" si="20"/>
        <v>5.0835990037359901E-3</v>
      </c>
      <c r="J17" s="24">
        <f t="shared" si="17"/>
        <v>5.0835990037359901E-3</v>
      </c>
      <c r="K17" s="22">
        <f t="shared" si="21"/>
        <v>5.0835990037359901E-3</v>
      </c>
      <c r="L17" s="22">
        <f t="shared" si="22"/>
        <v>5.0835990037359901E-3</v>
      </c>
      <c r="M17" s="230">
        <f t="shared" si="23"/>
        <v>5.0835990037359901E-3</v>
      </c>
      <c r="N17" s="233">
        <v>1</v>
      </c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0</v>
      </c>
      <c r="S17" s="226">
        <f>IF($B$81=0,0,(SUMIF($N$6:$N$28,$U17,L$6:L$28)+SUMIF($N$91:$N$118,$U17,L$91:L$118))*$B$83*$H$84*Poor!$B$81/$B$81)</f>
        <v>0</v>
      </c>
      <c r="T17" s="226">
        <f>IF($B$81=0,0,(SUMIF($N$6:$N$28,$U17,M$6:M$28)+SUMIF($N$91:$N$118,$U17,M$91:M$118))*$B$83*$H$84*Poor!$B$81/$B$81)</f>
        <v>0</v>
      </c>
      <c r="U17" s="227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216">
        <f>IF([1]Summ!C1056="",0,[1]Summ!C1056)</f>
        <v>9.8770236612702369E-3</v>
      </c>
      <c r="C18" s="216">
        <f>IF([1]Summ!D1056="",0,[1]Summ!D1056)</f>
        <v>-9.8770236612702369E-3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1.0048683061875929E-2</v>
      </c>
      <c r="K18" s="22">
        <f t="shared" si="21"/>
        <v>9.8770236612702369E-3</v>
      </c>
      <c r="L18" s="22">
        <f t="shared" si="22"/>
        <v>9.8770236612702369E-3</v>
      </c>
      <c r="M18" s="230">
        <f t="shared" si="23"/>
        <v>1.0048683061875929E-2</v>
      </c>
      <c r="N18" s="233">
        <v>6</v>
      </c>
      <c r="O18" s="2"/>
      <c r="P18" s="22"/>
      <c r="Q18" s="59" t="s">
        <v>79</v>
      </c>
      <c r="R18" s="226">
        <f>IF($B$81=0,0,(SUMIF($N$6:$N$28,$U18,K$6:K$28)+SUMIF($N$91:$N$118,$U18,K$91:K$118))*$B$83*$H$84*Poor!$B$81/$B$81)</f>
        <v>1160.5485042918237</v>
      </c>
      <c r="S18" s="226">
        <f>IF($B$81=0,0,(SUMIF($N$6:$N$28,$U18,L$6:L$28)+SUMIF($N$91:$N$118,$U18,L$91:L$118))*$B$83*$H$84*Poor!$B$81/$B$81)</f>
        <v>1160.5485042918237</v>
      </c>
      <c r="T18" s="226">
        <f>IF($B$81=0,0,(SUMIF($N$6:$N$28,$U18,M$6:M$28)+SUMIF($N$91:$N$118,$U18,M$91:M$118))*$B$83*$H$84*Poor!$B$81/$B$81)</f>
        <v>1160.5485042918237</v>
      </c>
      <c r="U18" s="227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WILD FOODS -- see worksheet Data 3</v>
      </c>
      <c r="B19" s="216">
        <f>IF([1]Summ!C1057="",0,[1]Summ!C1057)</f>
        <v>0</v>
      </c>
      <c r="C19" s="216">
        <f>IF([1]Summ!D1057="",0,[1]Summ!D1057)</f>
        <v>0.03</v>
      </c>
      <c r="D19" s="24">
        <f t="shared" si="18"/>
        <v>0.03</v>
      </c>
      <c r="E19" s="75">
        <f>Poor!E19</f>
        <v>1</v>
      </c>
      <c r="F19" s="22"/>
      <c r="H19" s="24">
        <f t="shared" si="19"/>
        <v>1</v>
      </c>
      <c r="I19" s="22">
        <f t="shared" si="20"/>
        <v>0.03</v>
      </c>
      <c r="J19" s="24">
        <f t="shared" si="17"/>
        <v>-5.2139006595317743E-4</v>
      </c>
      <c r="K19" s="22">
        <f t="shared" si="21"/>
        <v>0</v>
      </c>
      <c r="L19" s="22">
        <f t="shared" si="22"/>
        <v>0</v>
      </c>
      <c r="M19" s="230">
        <f t="shared" si="23"/>
        <v>-5.2139006595317743E-4</v>
      </c>
      <c r="N19" s="233">
        <v>6</v>
      </c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30">
        <f t="shared" si="23"/>
        <v>0</v>
      </c>
      <c r="N20" s="233"/>
      <c r="O20" s="2"/>
      <c r="P20" s="22"/>
      <c r="Q20" s="59" t="s">
        <v>81</v>
      </c>
      <c r="R20" s="226">
        <f>IF($B$81=0,0,(SUMIF($N$6:$N$28,$U20,K$6:K$28)+SUMIF($N$91:$N$118,$U20,K$91:K$118))*$B$83*$H$84*Poor!$B$81/$B$81)</f>
        <v>21444</v>
      </c>
      <c r="S20" s="226">
        <f>IF($B$81=0,0,(SUMIF($N$6:$N$28,$U20,L$6:L$28)+SUMIF($N$91:$N$118,$U20,L$91:L$118))*$B$83*$H$84*Poor!$B$81/$B$81)</f>
        <v>21444</v>
      </c>
      <c r="T20" s="226">
        <f>IF($B$81=0,0,(SUMIF($N$6:$N$28,$U20,M$6:M$28)+SUMIF($N$91:$N$118,$U20,M$91:M$118))*$B$83*$H$84*Poor!$B$81/$B$81)</f>
        <v>21444</v>
      </c>
      <c r="U20" s="227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30">
        <f t="shared" si="23"/>
        <v>0</v>
      </c>
      <c r="N21" s="233"/>
      <c r="O21" s="2"/>
      <c r="P21" s="22"/>
      <c r="Q21" s="59" t="s">
        <v>82</v>
      </c>
      <c r="R21" s="226">
        <f>IF($B$81=0,0,(SUMIF($N$6:$N$28,$U21,K$6:K$28)+SUMIF($N$91:$N$118,$U21,K$91:K$118))*$B$83*$H$84*Poor!$B$81/$B$81)</f>
        <v>0</v>
      </c>
      <c r="S21" s="226">
        <f>IF($B$81=0,0,(SUMIF($N$6:$N$28,$U21,L$6:L$28)+SUMIF($N$91:$N$118,$U21,L$91:L$118))*$B$83*$H$84*Poor!$B$81/$B$81)</f>
        <v>0</v>
      </c>
      <c r="T21" s="226">
        <f>IF($B$81=0,0,(SUMIF($N$6:$N$28,$U21,M$6:M$28)+SUMIF($N$91:$N$118,$U21,M$91:M$118))*$B$83*$H$84*Poor!$B$81/$B$81)</f>
        <v>0</v>
      </c>
      <c r="U21" s="227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30">
        <f t="shared" si="23"/>
        <v>0</v>
      </c>
      <c r="N22" s="233"/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30">
        <f t="shared" si="23"/>
        <v>0</v>
      </c>
      <c r="N23" s="233"/>
      <c r="O23" s="2"/>
      <c r="P23" s="22"/>
      <c r="Q23" s="171" t="s">
        <v>100</v>
      </c>
      <c r="R23" s="179">
        <f>SUM(R7:R22)</f>
        <v>37520.918076441849</v>
      </c>
      <c r="S23" s="179">
        <f>SUM(S7:S22)</f>
        <v>37520.918076441849</v>
      </c>
      <c r="T23" s="179">
        <f>SUM(T7:T22)</f>
        <v>37557.52370961901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30">
        <f t="shared" si="23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19489.344210431896</v>
      </c>
      <c r="S24" s="41">
        <f>IF($B$81=0,0,($B$124*($H$124)+1-($D$29*$H$29)-($D$28*$H$28))*$I$83*Poor!$B$81/$B$81)</f>
        <v>19489.344210431896</v>
      </c>
      <c r="T24" s="41">
        <f>IF($B$81=0,0,($B$124*($H$124)+1-($D$29*$H$29)-($D$28*$H$28))*$I$83*Poor!$B$81/$B$81)</f>
        <v>19489.344210431896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30">
        <f t="shared" si="23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35068.010877098561</v>
      </c>
      <c r="S25" s="41">
        <f>IF($B$81=0,0,($B$124*$H$124)+($B$125*$H$125*$H$84)+1-($D$29*$H$29)-($D$28*$H$28))*$I$83*Poor!$B$81/$B$81</f>
        <v>35068.010877098561</v>
      </c>
      <c r="T25" s="41">
        <f>IF($B$81=0,0,($B$124*$H$124)+($B$125*$H$125*$H$84)+1-($D$29*$H$29)-($D$28*$H$28))*$I$83*Poor!$B$81/$B$81</f>
        <v>35068.010877098561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0.14880952380952381</v>
      </c>
      <c r="C26" s="216">
        <f>IF([1]Summ!D1064="",0,[1]Summ!D1064)</f>
        <v>0</v>
      </c>
      <c r="D26" s="24">
        <f t="shared" si="0"/>
        <v>0.14880952380952381</v>
      </c>
      <c r="E26" s="75">
        <f>Poor!E26</f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28">
        <f t="shared" si="6"/>
        <v>0.14880952380952381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62812.010877098568</v>
      </c>
      <c r="S26" s="41">
        <f>IF($B$81=0,0,($B$124*$H$124)+($B$125*$H$125*$H$84)+($B$126*$H$126*$H$84)+1-($D$29*$H$29)-($D$28*$H$28))*$I$83*Poor!$B$81/$B$81</f>
        <v>62812.010877098568</v>
      </c>
      <c r="T26" s="41">
        <f>IF($B$81=0,0,($B$124*$H$124)+($B$125*$H$125*$H$84)+($B$126*$H$126*$H$84)+1-($D$29*$H$29)-($D$28*$H$28))*$I$83*Poor!$B$81/$B$81</f>
        <v>62812.010877098568</v>
      </c>
      <c r="U26" s="56"/>
      <c r="V26" s="56"/>
      <c r="W26" s="110"/>
      <c r="X26" s="118"/>
      <c r="Y26" s="184">
        <f t="shared" si="9"/>
        <v>0.59523809523809523</v>
      </c>
      <c r="Z26" s="156">
        <f>Poor!Z26</f>
        <v>0.25</v>
      </c>
      <c r="AA26" s="121">
        <f t="shared" si="16"/>
        <v>0.14880952380952381</v>
      </c>
      <c r="AB26" s="156">
        <f>Poor!AB26</f>
        <v>0.25</v>
      </c>
      <c r="AC26" s="121">
        <f t="shared" si="7"/>
        <v>0.14880952380952381</v>
      </c>
      <c r="AD26" s="156">
        <f>Poor!AD26</f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3.314115504358655E-2</v>
      </c>
      <c r="C27" s="216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3.3717137344051219E-2</v>
      </c>
      <c r="K27" s="22">
        <f t="shared" si="4"/>
        <v>3.314115504358655E-2</v>
      </c>
      <c r="L27" s="22">
        <f t="shared" si="5"/>
        <v>3.314115504358655E-2</v>
      </c>
      <c r="M27" s="230">
        <f t="shared" si="6"/>
        <v>3.3717137344051219E-2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64012.010877098575</v>
      </c>
      <c r="S27" s="41">
        <f>IF($B$81=0,0,($B$124*$H$124)+($B$125*$H$125*$H$84)+($B$126*$H$126*$H$84)+($B$127*$H$127*$H$84)+1-($D$29*$H$29)-($D$28*$H$28))*$I$83*Poor!$B$81/$B$81</f>
        <v>64012.010877098575</v>
      </c>
      <c r="T27" s="41">
        <f>IF($B$81=0,0,($B$124*$H$124)+($B$125*$H$125*$H$84)+($B$126*$H$126*$H$84)+($B$127*$H$127*$H$84)+1-($D$29*$H$29)-($D$28*$H$28))*$I$83*Poor!$B$81/$B$81</f>
        <v>64012.010877098575</v>
      </c>
      <c r="U27" s="56"/>
      <c r="V27" s="56"/>
      <c r="W27" s="110"/>
      <c r="X27" s="118"/>
      <c r="Y27" s="184">
        <f t="shared" si="9"/>
        <v>0.13486854937620488</v>
      </c>
      <c r="Z27" s="156">
        <f>Poor!Z27</f>
        <v>0.25</v>
      </c>
      <c r="AA27" s="121">
        <f t="shared" si="16"/>
        <v>3.3717137344051219E-2</v>
      </c>
      <c r="AB27" s="156">
        <f>Poor!AB27</f>
        <v>0.25</v>
      </c>
      <c r="AC27" s="121">
        <f t="shared" si="7"/>
        <v>3.3717137344051219E-2</v>
      </c>
      <c r="AD27" s="156">
        <f>Poor!AD27</f>
        <v>0.25</v>
      </c>
      <c r="AE27" s="121">
        <f t="shared" si="8"/>
        <v>3.3717137344051219E-2</v>
      </c>
      <c r="AF27" s="122">
        <f t="shared" si="10"/>
        <v>0.25</v>
      </c>
      <c r="AG27" s="121">
        <f t="shared" si="11"/>
        <v>3.3717137344051219E-2</v>
      </c>
      <c r="AH27" s="123">
        <f t="shared" si="12"/>
        <v>1</v>
      </c>
      <c r="AI27" s="184">
        <f t="shared" si="13"/>
        <v>3.3717137344051219E-2</v>
      </c>
      <c r="AJ27" s="120">
        <f t="shared" si="14"/>
        <v>3.3717137344051219E-2</v>
      </c>
      <c r="AK27" s="119">
        <f t="shared" si="15"/>
        <v>3.3717137344051219E-2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6.7650971357409703E-2</v>
      </c>
      <c r="C28" s="216">
        <f>IF([1]Summ!D1066="",0,[1]Summ!D1066)</f>
        <v>-6.7650971357409703E-2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6.8826722838004242E-2</v>
      </c>
      <c r="K28" s="22">
        <f t="shared" si="4"/>
        <v>6.7650971357409703E-2</v>
      </c>
      <c r="L28" s="22">
        <f t="shared" si="5"/>
        <v>6.7650971357409703E-2</v>
      </c>
      <c r="M28" s="228">
        <f t="shared" si="6"/>
        <v>6.8826722838004242E-2</v>
      </c>
      <c r="N28" s="233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0.27530689135201697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0.13765344567600848</v>
      </c>
      <c r="AF28" s="122">
        <f t="shared" si="10"/>
        <v>0.5</v>
      </c>
      <c r="AG28" s="121">
        <f t="shared" si="11"/>
        <v>0.13765344567600848</v>
      </c>
      <c r="AH28" s="123">
        <f t="shared" si="12"/>
        <v>1</v>
      </c>
      <c r="AI28" s="184">
        <f t="shared" si="13"/>
        <v>6.8826722838004242E-2</v>
      </c>
      <c r="AJ28" s="120">
        <f t="shared" si="14"/>
        <v>0</v>
      </c>
      <c r="AK28" s="119">
        <f t="shared" si="15"/>
        <v>0.13765344567600848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0.26272039651307594</v>
      </c>
      <c r="C29" s="216">
        <f>IF([1]Summ!D1067="",0,[1]Summ!D1067)</f>
        <v>0.2240267184190235</v>
      </c>
      <c r="D29" s="24">
        <f>(B29+C29)</f>
        <v>0.48674711493209943</v>
      </c>
      <c r="E29" s="75">
        <f>Poor!E29</f>
        <v>1</v>
      </c>
      <c r="F29" s="22"/>
      <c r="H29" s="24">
        <f t="shared" si="1"/>
        <v>1</v>
      </c>
      <c r="I29" s="22">
        <f t="shared" si="2"/>
        <v>0.48674711493209943</v>
      </c>
      <c r="J29" s="24">
        <f>IF(I$32&lt;=1+I131,I29,B29*H29+J$33*(I29-B29*H29))</f>
        <v>0.25882688633001699</v>
      </c>
      <c r="K29" s="22">
        <f t="shared" si="4"/>
        <v>0.26272039651307594</v>
      </c>
      <c r="L29" s="22">
        <f t="shared" si="5"/>
        <v>0.26272039651307594</v>
      </c>
      <c r="M29" s="228">
        <f t="shared" si="6"/>
        <v>0.25882688633001699</v>
      </c>
      <c r="N29" s="233"/>
      <c r="P29" s="22"/>
      <c r="V29" s="56"/>
      <c r="W29" s="110"/>
      <c r="X29" s="118"/>
      <c r="Y29" s="184">
        <f t="shared" si="9"/>
        <v>1.035307545320068</v>
      </c>
      <c r="Z29" s="156">
        <f>Poor!Z29</f>
        <v>0.25</v>
      </c>
      <c r="AA29" s="121">
        <f t="shared" si="16"/>
        <v>0.25882688633001699</v>
      </c>
      <c r="AB29" s="156">
        <f>Poor!AB29</f>
        <v>0.25</v>
      </c>
      <c r="AC29" s="121">
        <f t="shared" si="7"/>
        <v>0.25882688633001699</v>
      </c>
      <c r="AD29" s="156">
        <f>Poor!AD29</f>
        <v>0.25</v>
      </c>
      <c r="AE29" s="121">
        <f t="shared" si="8"/>
        <v>0.25882688633001699</v>
      </c>
      <c r="AF29" s="122">
        <f t="shared" si="10"/>
        <v>0.25</v>
      </c>
      <c r="AG29" s="121">
        <f t="shared" si="11"/>
        <v>0.25882688633001699</v>
      </c>
      <c r="AH29" s="123">
        <f t="shared" si="12"/>
        <v>1</v>
      </c>
      <c r="AI29" s="184">
        <f t="shared" si="13"/>
        <v>0.25882688633001699</v>
      </c>
      <c r="AJ29" s="120">
        <f t="shared" si="14"/>
        <v>0.25882688633001699</v>
      </c>
      <c r="AK29" s="119">
        <f t="shared" si="15"/>
        <v>0.25882688633001699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0.42487156288916561</v>
      </c>
      <c r="C30" s="103"/>
      <c r="D30" s="24">
        <f>(D119-B124)</f>
        <v>2.1371586419472042</v>
      </c>
      <c r="E30" s="75">
        <f>Poor!E30</f>
        <v>1</v>
      </c>
      <c r="H30" s="96">
        <f>(E30*F$7/F$9)</f>
        <v>1</v>
      </c>
      <c r="I30" s="29">
        <f>IF(E30&gt;=1,I119-I124,MIN(I119-I124,B30*H30))</f>
        <v>2.1371586419472042</v>
      </c>
      <c r="J30" s="235">
        <f>IF(I$32&lt;=$B$32,I30,$B$32-SUM(J6:J29))</f>
        <v>0.42736714838908052</v>
      </c>
      <c r="K30" s="22">
        <f t="shared" si="4"/>
        <v>0.42487156288916561</v>
      </c>
      <c r="L30" s="22">
        <f>IF(L124=L119,0,IF(K30="",0,(L119-L124)/(B119-B124)*K30))</f>
        <v>0.42487156288916561</v>
      </c>
      <c r="M30" s="175">
        <f t="shared" si="6"/>
        <v>0.42736714838908052</v>
      </c>
      <c r="N30" s="166" t="s">
        <v>86</v>
      </c>
      <c r="O30" s="2"/>
      <c r="P30" s="22"/>
      <c r="Q30" s="56" t="s">
        <v>141</v>
      </c>
      <c r="R30" s="238">
        <f t="shared" ref="R30:T33" si="24">IF(R24&gt;R$23,R24-R$23,0)</f>
        <v>0</v>
      </c>
      <c r="S30" s="238">
        <f t="shared" si="24"/>
        <v>0</v>
      </c>
      <c r="T30" s="238">
        <f t="shared" si="24"/>
        <v>0</v>
      </c>
      <c r="U30" s="56"/>
      <c r="V30" s="56"/>
      <c r="W30" s="110"/>
      <c r="X30" s="118"/>
      <c r="Y30" s="184">
        <f>M30*4</f>
        <v>1.7094685935563221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0.22321923127845247</v>
      </c>
      <c r="AC30" s="188">
        <f>IF(AC79*4/$I$83+SUM(AC6:AC29)&lt;1,AC79*4/$I$83,1-SUM(AC6:AC29))</f>
        <v>0.38158626534829954</v>
      </c>
      <c r="AD30" s="122">
        <f>IF($Y30=0,0,AE30/($Y$30))</f>
        <v>0.21153142659532359</v>
      </c>
      <c r="AE30" s="188">
        <f>IF(AE79*4/$I$83+SUM(AE6:AE29)&lt;1,AE79*4/$I$83,1-SUM(AE6:AE29))</f>
        <v>0.36160633031487022</v>
      </c>
      <c r="AF30" s="122">
        <f>IF($Y30=0,0,AG30/($Y$30))</f>
        <v>0.16702943580664129</v>
      </c>
      <c r="AG30" s="188">
        <f>IF(AG79*4/$I$83+SUM(AG6:AG29)&lt;1,AG79*4/$I$83,1-SUM(AG6:AG29))</f>
        <v>0.28553157471088508</v>
      </c>
      <c r="AH30" s="123">
        <f t="shared" si="12"/>
        <v>0.60178009368041741</v>
      </c>
      <c r="AI30" s="184">
        <f t="shared" si="13"/>
        <v>0.25718104259351371</v>
      </c>
      <c r="AJ30" s="120">
        <f t="shared" si="14"/>
        <v>0.19079313267414977</v>
      </c>
      <c r="AK30" s="119">
        <f t="shared" si="15"/>
        <v>0.32356895251287765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-0.18612269831658068</v>
      </c>
      <c r="M31" s="245">
        <f t="shared" si="6"/>
        <v>0</v>
      </c>
      <c r="N31" s="167">
        <f>M31*I83</f>
        <v>0</v>
      </c>
      <c r="P31" s="22"/>
      <c r="Q31" s="59" t="s">
        <v>142</v>
      </c>
      <c r="R31" s="238">
        <f t="shared" si="24"/>
        <v>0</v>
      </c>
      <c r="S31" s="238">
        <f t="shared" si="24"/>
        <v>0</v>
      </c>
      <c r="T31" s="238">
        <f t="shared" si="24"/>
        <v>0</v>
      </c>
      <c r="U31" s="246">
        <f>T31/$B$81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2">
        <f>SUM(B6:B30)</f>
        <v>1.1861226983165807</v>
      </c>
      <c r="C32" s="77">
        <f>SUM(C6:C31)</f>
        <v>0.14359223523097867</v>
      </c>
      <c r="D32" s="24">
        <f>SUM(D6:D30)</f>
        <v>3.042002012605598</v>
      </c>
      <c r="E32" s="2"/>
      <c r="F32" s="2"/>
      <c r="H32" s="17"/>
      <c r="I32" s="22">
        <f>SUM(I6:I30)</f>
        <v>3.042002012605598</v>
      </c>
      <c r="J32" s="17"/>
      <c r="L32" s="22">
        <f>SUM(L6:L30)</f>
        <v>1.1861226983165807</v>
      </c>
      <c r="M32" s="23"/>
      <c r="N32" s="56"/>
      <c r="O32" s="2"/>
      <c r="P32" s="22"/>
      <c r="Q32" s="56" t="s">
        <v>143</v>
      </c>
      <c r="R32" s="238">
        <f t="shared" si="24"/>
        <v>25291.092800656719</v>
      </c>
      <c r="S32" s="238">
        <f t="shared" si="24"/>
        <v>25291.092800656719</v>
      </c>
      <c r="T32" s="238">
        <f t="shared" si="24"/>
        <v>25254.487167479558</v>
      </c>
      <c r="U32" s="56"/>
      <c r="V32" s="56"/>
      <c r="W32" s="110"/>
      <c r="X32" s="118"/>
      <c r="Y32" s="115">
        <f>SUM(Y6:Y31)</f>
        <v>4.6807444231822668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-1.7379668865105915E-2</v>
      </c>
      <c r="K33" s="14"/>
      <c r="L33" s="11"/>
      <c r="M33" s="30"/>
      <c r="N33" s="168" t="s">
        <v>87</v>
      </c>
      <c r="O33" s="2"/>
      <c r="P33" s="2"/>
      <c r="Q33" s="59" t="s">
        <v>144</v>
      </c>
      <c r="R33" s="238">
        <f t="shared" si="24"/>
        <v>26491.092800656726</v>
      </c>
      <c r="S33" s="238">
        <f t="shared" si="24"/>
        <v>26491.092800656726</v>
      </c>
      <c r="T33" s="238">
        <f t="shared" si="24"/>
        <v>26454.487167479565</v>
      </c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20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21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 t="s">
        <v>145</v>
      </c>
      <c r="R36" s="2"/>
      <c r="S36" s="2"/>
      <c r="T36" s="221">
        <f>T31/I83</f>
        <v>0</v>
      </c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6000</v>
      </c>
      <c r="C37" s="217">
        <f>IF([1]Summ!D1072="",0,[1]Summ!D1072)</f>
        <v>-3000</v>
      </c>
      <c r="D37" s="38">
        <f t="shared" ref="D37:D64" si="25">B37+C37</f>
        <v>3000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3000</v>
      </c>
      <c r="J37" s="38">
        <f>J91*I$83</f>
        <v>6052.1390065953174</v>
      </c>
      <c r="K37" s="40">
        <f>(B37/B$65)</f>
        <v>0.1743223219733287</v>
      </c>
      <c r="L37" s="22">
        <f t="shared" ref="L37" si="28">(K37*H37)</f>
        <v>0.1743223219733287</v>
      </c>
      <c r="M37" s="24">
        <f>J37/B$65</f>
        <v>0.17583715408917508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6052.1390065953174</v>
      </c>
      <c r="AH37" s="123">
        <f>SUM(Z37,AB37,AD37,AF37)</f>
        <v>1</v>
      </c>
      <c r="AI37" s="112">
        <f>SUM(AA37,AC37,AE37,AG37)</f>
        <v>6052.1390065953174</v>
      </c>
      <c r="AJ37" s="148">
        <f>(AA37+AC37)</f>
        <v>0</v>
      </c>
      <c r="AK37" s="147">
        <f>(AE37+AG37)</f>
        <v>6052.1390065953174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300</v>
      </c>
      <c r="C38" s="217">
        <f>IF([1]Summ!D1073="",0,[1]Summ!D1073)</f>
        <v>0</v>
      </c>
      <c r="D38" s="38">
        <f t="shared" si="25"/>
        <v>300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300</v>
      </c>
      <c r="J38" s="38">
        <f t="shared" ref="J38:J64" si="32">J92*I$83</f>
        <v>300</v>
      </c>
      <c r="K38" s="40">
        <f t="shared" ref="K38:K64" si="33">(B38/B$65)</f>
        <v>8.7161160986664338E-3</v>
      </c>
      <c r="L38" s="22">
        <f t="shared" ref="L38:L64" si="34">(K38*H38)</f>
        <v>8.7161160986664338E-3</v>
      </c>
      <c r="M38" s="24">
        <f t="shared" ref="M38:M64" si="35">J38/B$65</f>
        <v>8.7161160986664338E-3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300</v>
      </c>
      <c r="AH38" s="123">
        <f t="shared" ref="AH38:AI58" si="37">SUM(Z38,AB38,AD38,AF38)</f>
        <v>1</v>
      </c>
      <c r="AI38" s="112">
        <f t="shared" si="37"/>
        <v>300</v>
      </c>
      <c r="AJ38" s="148">
        <f t="shared" ref="AJ38:AJ64" si="38">(AA38+AC38)</f>
        <v>0</v>
      </c>
      <c r="AK38" s="147">
        <f t="shared" ref="AK38:AK64" si="39">(AE38+AG38)</f>
        <v>300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Beans: kg produced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0.7786753052969656</v>
      </c>
      <c r="AA39" s="147">
        <f t="shared" ref="AA39:AA64" si="40">$J39*Z39</f>
        <v>0</v>
      </c>
      <c r="AB39" s="122">
        <f>AB8</f>
        <v>0.22132469470303445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Cabbage: no. local meas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0.77867530529696549</v>
      </c>
      <c r="AA40" s="147">
        <f t="shared" si="40"/>
        <v>0</v>
      </c>
      <c r="AB40" s="122">
        <f>AB9</f>
        <v>0.22132469470303448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beetroot: no. local meas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0.7786753052969656</v>
      </c>
      <c r="AA41" s="147">
        <f t="shared" si="40"/>
        <v>0</v>
      </c>
      <c r="AB41" s="122">
        <f>AB11</f>
        <v>0.2213246947030344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Other crop: Spinach</v>
      </c>
      <c r="B42" s="217">
        <f>IF([1]Summ!C1077="",0,[1]Summ!C1077)</f>
        <v>15</v>
      </c>
      <c r="C42" s="217">
        <f>IF([1]Summ!D1077="",0,[1]Summ!D1077)</f>
        <v>-15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15.260695032976589</v>
      </c>
      <c r="K42" s="40">
        <f t="shared" si="33"/>
        <v>4.358058049333217E-4</v>
      </c>
      <c r="L42" s="22">
        <f t="shared" si="34"/>
        <v>4.358058049333217E-4</v>
      </c>
      <c r="M42" s="24">
        <f t="shared" si="35"/>
        <v>4.4337996551255379E-4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3.8151737582441472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7.6303475164882943</v>
      </c>
      <c r="AF42" s="122">
        <f t="shared" si="29"/>
        <v>0.25</v>
      </c>
      <c r="AG42" s="147">
        <f t="shared" si="36"/>
        <v>3.8151737582441472</v>
      </c>
      <c r="AH42" s="123">
        <f t="shared" si="37"/>
        <v>1</v>
      </c>
      <c r="AI42" s="112">
        <f t="shared" si="37"/>
        <v>15.260695032976589</v>
      </c>
      <c r="AJ42" s="148">
        <f t="shared" si="38"/>
        <v>3.8151737582441472</v>
      </c>
      <c r="AK42" s="147">
        <f t="shared" si="39"/>
        <v>11.445521274732442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crop: pumpkin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WILD FOODS -- see worksheet Data 3</v>
      </c>
      <c r="B44" s="217">
        <f>IF([1]Summ!C1079="",0,[1]Summ!C1079)</f>
        <v>0</v>
      </c>
      <c r="C44" s="217">
        <f>IF([1]Summ!D1079="",0,[1]Summ!D1079)</f>
        <v>750</v>
      </c>
      <c r="D44" s="38">
        <f t="shared" si="25"/>
        <v>750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750</v>
      </c>
      <c r="J44" s="38">
        <f t="shared" si="32"/>
        <v>-13.034751648829435</v>
      </c>
      <c r="K44" s="40">
        <f t="shared" si="33"/>
        <v>0</v>
      </c>
      <c r="L44" s="22">
        <f t="shared" si="34"/>
        <v>0</v>
      </c>
      <c r="M44" s="24">
        <f t="shared" si="35"/>
        <v>-3.7870802896160363E-4</v>
      </c>
      <c r="N44" s="2"/>
      <c r="O44" s="2"/>
      <c r="P44" s="2"/>
      <c r="Q44" s="59"/>
      <c r="R44" s="224"/>
      <c r="S44" s="224"/>
      <c r="T44" s="22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-3.2586879122073587</v>
      </c>
      <c r="AB44" s="156">
        <f>Poor!AB44</f>
        <v>0.25</v>
      </c>
      <c r="AC44" s="147">
        <f t="shared" si="41"/>
        <v>-3.2586879122073587</v>
      </c>
      <c r="AD44" s="156">
        <f>Poor!AD44</f>
        <v>0.25</v>
      </c>
      <c r="AE44" s="147">
        <f t="shared" si="42"/>
        <v>-3.2586879122073587</v>
      </c>
      <c r="AF44" s="122">
        <f t="shared" si="29"/>
        <v>0.25</v>
      </c>
      <c r="AG44" s="147">
        <f t="shared" si="36"/>
        <v>-3.2586879122073587</v>
      </c>
      <c r="AH44" s="123">
        <f t="shared" si="37"/>
        <v>1</v>
      </c>
      <c r="AI44" s="112">
        <f t="shared" si="37"/>
        <v>-13.034751648829435</v>
      </c>
      <c r="AJ44" s="148">
        <f t="shared" si="38"/>
        <v>-6.5173758244147173</v>
      </c>
      <c r="AK44" s="147">
        <f t="shared" si="39"/>
        <v>-6.5173758244147173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Agricultural cash income -- see Data2</v>
      </c>
      <c r="B45" s="217">
        <f>IF([1]Summ!C1080="",0,[1]Summ!C1080)</f>
        <v>1620</v>
      </c>
      <c r="C45" s="217">
        <f>IF([1]Summ!D1080="",0,[1]Summ!D1080)</f>
        <v>0</v>
      </c>
      <c r="D45" s="38">
        <f t="shared" si="25"/>
        <v>1620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1620</v>
      </c>
      <c r="J45" s="38">
        <f t="shared" si="32"/>
        <v>1620</v>
      </c>
      <c r="K45" s="40">
        <f t="shared" si="33"/>
        <v>4.7067026932798746E-2</v>
      </c>
      <c r="L45" s="22">
        <f t="shared" si="34"/>
        <v>4.7067026932798746E-2</v>
      </c>
      <c r="M45" s="24">
        <f t="shared" si="35"/>
        <v>4.7067026932798746E-2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405</v>
      </c>
      <c r="AB45" s="156">
        <f>Poor!AB45</f>
        <v>0.25</v>
      </c>
      <c r="AC45" s="147">
        <f t="shared" si="41"/>
        <v>405</v>
      </c>
      <c r="AD45" s="156">
        <f>Poor!AD45</f>
        <v>0.25</v>
      </c>
      <c r="AE45" s="147">
        <f t="shared" si="42"/>
        <v>405</v>
      </c>
      <c r="AF45" s="122">
        <f t="shared" si="29"/>
        <v>0.25</v>
      </c>
      <c r="AG45" s="147">
        <f t="shared" si="36"/>
        <v>405</v>
      </c>
      <c r="AH45" s="123">
        <f t="shared" si="37"/>
        <v>1</v>
      </c>
      <c r="AI45" s="112">
        <f t="shared" si="37"/>
        <v>1620</v>
      </c>
      <c r="AJ45" s="148">
        <f t="shared" si="38"/>
        <v>810</v>
      </c>
      <c r="AK45" s="147">
        <f t="shared" si="39"/>
        <v>810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Formal Employment (conservancies, etc.)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7">
        <f>IF([1]Summ!C1083="",0,[1]Summ!C1083)</f>
        <v>21444</v>
      </c>
      <c r="C48" s="217">
        <f>IF([1]Summ!D1083="",0,[1]Summ!D1083)</f>
        <v>0</v>
      </c>
      <c r="D48" s="38">
        <f t="shared" si="25"/>
        <v>21444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21444</v>
      </c>
      <c r="J48" s="38">
        <f t="shared" si="32"/>
        <v>21444</v>
      </c>
      <c r="K48" s="40">
        <f t="shared" si="33"/>
        <v>0.62302797873267668</v>
      </c>
      <c r="L48" s="22">
        <f t="shared" si="34"/>
        <v>0.62302797873267668</v>
      </c>
      <c r="M48" s="24">
        <f t="shared" si="35"/>
        <v>0.62302797873267668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5361</v>
      </c>
      <c r="AB48" s="156">
        <f>Poor!AB48</f>
        <v>0.25</v>
      </c>
      <c r="AC48" s="147">
        <f t="shared" si="41"/>
        <v>5361</v>
      </c>
      <c r="AD48" s="156">
        <f>Poor!AD48</f>
        <v>0.25</v>
      </c>
      <c r="AE48" s="147">
        <f t="shared" si="42"/>
        <v>5361</v>
      </c>
      <c r="AF48" s="122">
        <f t="shared" si="29"/>
        <v>0.25</v>
      </c>
      <c r="AG48" s="147">
        <f t="shared" si="36"/>
        <v>5361</v>
      </c>
      <c r="AH48" s="123">
        <f t="shared" si="37"/>
        <v>1</v>
      </c>
      <c r="AI48" s="112">
        <f t="shared" si="37"/>
        <v>21444</v>
      </c>
      <c r="AJ48" s="148">
        <f t="shared" si="38"/>
        <v>10722</v>
      </c>
      <c r="AK48" s="147">
        <f t="shared" si="39"/>
        <v>10722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7">
        <f>IF([1]Summ!C1084="",0,[1]Summ!C1084)</f>
        <v>5040</v>
      </c>
      <c r="C49" s="217">
        <f>IF([1]Summ!D1084="",0,[1]Summ!D1084)</f>
        <v>0</v>
      </c>
      <c r="D49" s="38">
        <f t="shared" si="25"/>
        <v>5040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5040</v>
      </c>
      <c r="J49" s="38">
        <f t="shared" si="32"/>
        <v>5040</v>
      </c>
      <c r="K49" s="40">
        <f t="shared" si="33"/>
        <v>0.1464307504575961</v>
      </c>
      <c r="L49" s="22">
        <f t="shared" si="34"/>
        <v>0.1464307504575961</v>
      </c>
      <c r="M49" s="24">
        <f t="shared" si="35"/>
        <v>0.1464307504575961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1260</v>
      </c>
      <c r="AB49" s="156">
        <f>Poor!AB49</f>
        <v>0.25</v>
      </c>
      <c r="AC49" s="147">
        <f t="shared" si="41"/>
        <v>1260</v>
      </c>
      <c r="AD49" s="156">
        <f>Poor!AD49</f>
        <v>0.25</v>
      </c>
      <c r="AE49" s="147">
        <f t="shared" si="42"/>
        <v>1260</v>
      </c>
      <c r="AF49" s="122">
        <f t="shared" si="29"/>
        <v>0.25</v>
      </c>
      <c r="AG49" s="147">
        <f t="shared" si="36"/>
        <v>1260</v>
      </c>
      <c r="AH49" s="123">
        <f t="shared" si="37"/>
        <v>1</v>
      </c>
      <c r="AI49" s="112">
        <f t="shared" si="37"/>
        <v>5040</v>
      </c>
      <c r="AJ49" s="148">
        <f t="shared" si="38"/>
        <v>2520</v>
      </c>
      <c r="AK49" s="147">
        <f t="shared" si="39"/>
        <v>2520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7">
        <f>IF([1]Summ!C1086="",0,[1]Summ!C1086)</f>
        <v>0</v>
      </c>
      <c r="C51" s="217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7">
        <f>IF([1]Summ!C1087="",0,[1]Summ!C1087)</f>
        <v>0</v>
      </c>
      <c r="C52" s="217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21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21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21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21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21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21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21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21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3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34419</v>
      </c>
      <c r="C65" s="39">
        <f>SUM(C37:C64)</f>
        <v>-2265</v>
      </c>
      <c r="D65" s="42">
        <f>SUM(D37:D64)</f>
        <v>32154</v>
      </c>
      <c r="E65" s="32"/>
      <c r="F65" s="32"/>
      <c r="G65" s="32"/>
      <c r="H65" s="31"/>
      <c r="I65" s="39">
        <f>SUM(I37:I64)</f>
        <v>32154</v>
      </c>
      <c r="J65" s="39">
        <f>SUM(J37:J64)</f>
        <v>34458.364949979463</v>
      </c>
      <c r="K65" s="40">
        <f>SUM(K37:K64)</f>
        <v>1</v>
      </c>
      <c r="L65" s="22">
        <f>SUM(L37:L64)</f>
        <v>1</v>
      </c>
      <c r="M65" s="24">
        <f>SUM(M37:M64)</f>
        <v>1.001143698247464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7026.5564858460366</v>
      </c>
      <c r="AB65" s="137"/>
      <c r="AC65" s="153">
        <f>SUM(AC37:AC64)</f>
        <v>7022.7413120877927</v>
      </c>
      <c r="AD65" s="137"/>
      <c r="AE65" s="153">
        <f>SUM(AE37:AE64)</f>
        <v>7030.3716596042814</v>
      </c>
      <c r="AF65" s="137"/>
      <c r="AG65" s="153">
        <f>SUM(AG37:AG64)</f>
        <v>13378.695492441355</v>
      </c>
      <c r="AH65" s="137"/>
      <c r="AI65" s="153">
        <f>SUM(AI37:AI64)</f>
        <v>34458.364949979463</v>
      </c>
      <c r="AJ65" s="153">
        <f>SUM(AJ37:AJ64)</f>
        <v>14049.29779793383</v>
      </c>
      <c r="AK65" s="153">
        <f>SUM(AK37:AK64)</f>
        <v>20409.067152045634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15486.543496873714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15486.543496873714</v>
      </c>
      <c r="J70" s="51">
        <f t="shared" ref="J70:J77" si="44">J124*I$83</f>
        <v>15486.543496873714</v>
      </c>
      <c r="K70" s="40">
        <f>B70/B$76</f>
        <v>0.44994170361932984</v>
      </c>
      <c r="L70" s="22">
        <f t="shared" ref="L70:L74" si="45">(L124*G$37*F$9/F$7)/B$130</f>
        <v>0.44994170361932984</v>
      </c>
      <c r="M70" s="24">
        <f>J70/B$76</f>
        <v>0.44994170361932984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3871.6358742184284</v>
      </c>
      <c r="AB70" s="156">
        <f>Poor!AB70</f>
        <v>0.25</v>
      </c>
      <c r="AC70" s="147">
        <f>$J70*AB70</f>
        <v>3871.6358742184284</v>
      </c>
      <c r="AD70" s="156">
        <f>Poor!AD70</f>
        <v>0.25</v>
      </c>
      <c r="AE70" s="147">
        <f>$J70*AD70</f>
        <v>3871.6358742184284</v>
      </c>
      <c r="AF70" s="156">
        <f>Poor!AF70</f>
        <v>0.25</v>
      </c>
      <c r="AG70" s="147">
        <f>$J70*AF70</f>
        <v>3871.6358742184284</v>
      </c>
      <c r="AH70" s="155">
        <f>SUM(Z70,AB70,AD70,AF70)</f>
        <v>1</v>
      </c>
      <c r="AI70" s="147">
        <f>SUM(AA70,AC70,AE70,AG70)</f>
        <v>15486.543496873714</v>
      </c>
      <c r="AJ70" s="148">
        <f>(AA70+AC70)</f>
        <v>7743.2717484368568</v>
      </c>
      <c r="AK70" s="147">
        <f>(AE70+AG70)</f>
        <v>7743.2717484368568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15578.666666666668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15578.666666666668</v>
      </c>
      <c r="J71" s="51">
        <f t="shared" si="44"/>
        <v>15578.666666666668</v>
      </c>
      <c r="K71" s="40">
        <f t="shared" ref="K71:K72" si="47">B71/B$76</f>
        <v>0.45261822443030503</v>
      </c>
      <c r="L71" s="22">
        <f t="shared" si="45"/>
        <v>0.45261822443030503</v>
      </c>
      <c r="M71" s="24">
        <f t="shared" ref="M71:M72" si="48">J71/B$76</f>
        <v>0.45261822443030503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60.167137871215132</v>
      </c>
      <c r="K72" s="40">
        <f t="shared" si="47"/>
        <v>0.80606641680467184</v>
      </c>
      <c r="L72" s="22">
        <f t="shared" si="45"/>
        <v>1.1698473105310548E-3</v>
      </c>
      <c r="M72" s="24">
        <f t="shared" si="48"/>
        <v>1.748079196699937E-3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1200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3.4864464394665735E-2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108</v>
      </c>
      <c r="AB73" s="156">
        <f>Poor!AB73</f>
        <v>0.09</v>
      </c>
      <c r="AC73" s="147">
        <f>$H$73*$B$73*AB73</f>
        <v>108</v>
      </c>
      <c r="AD73" s="156">
        <f>Poor!AD73</f>
        <v>0.23</v>
      </c>
      <c r="AE73" s="147">
        <f>$H$73*$B$73*AD73</f>
        <v>276</v>
      </c>
      <c r="AF73" s="156">
        <f>Poor!AF73</f>
        <v>0.59</v>
      </c>
      <c r="AG73" s="147">
        <f>$H$73*$B$73*AF73</f>
        <v>708</v>
      </c>
      <c r="AH73" s="155">
        <f>SUM(Z73,AB73,AD73,AF73)</f>
        <v>1</v>
      </c>
      <c r="AI73" s="147">
        <f>SUM(AA73,AC73,AE73,AG73)</f>
        <v>1200</v>
      </c>
      <c r="AJ73" s="148">
        <f>(AA73+AC73)</f>
        <v>216</v>
      </c>
      <c r="AK73" s="147">
        <f>(AE73+AG73)</f>
        <v>984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3313.5248618784526</v>
      </c>
      <c r="C74" s="39"/>
      <c r="D74" s="38"/>
      <c r="E74" s="32"/>
      <c r="F74" s="32"/>
      <c r="G74" s="32"/>
      <c r="H74" s="31"/>
      <c r="I74" s="39">
        <f>I128*I$83</f>
        <v>16667.456503126286</v>
      </c>
      <c r="J74" s="51">
        <f t="shared" si="44"/>
        <v>3332.9876485678706</v>
      </c>
      <c r="K74" s="40">
        <f>B74/B$76</f>
        <v>9.6270224639834173E-2</v>
      </c>
      <c r="L74" s="22">
        <f t="shared" si="45"/>
        <v>9.6270224639834187E-2</v>
      </c>
      <c r="M74" s="24">
        <f>J74/B$76</f>
        <v>9.6835691001129334E-2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743.986940773897</v>
      </c>
      <c r="AD74" s="156"/>
      <c r="AE74" s="147">
        <f>AE30*$I$83/4</f>
        <v>705.0316321261547</v>
      </c>
      <c r="AF74" s="156"/>
      <c r="AG74" s="147">
        <f>AG30*$I$83/4</f>
        <v>556.70704649079551</v>
      </c>
      <c r="AH74" s="155"/>
      <c r="AI74" s="147">
        <f>SUM(AA74,AC74,AE74,AG74)</f>
        <v>2005.7256193908474</v>
      </c>
      <c r="AJ74" s="148">
        <f>(AA74+AC74)</f>
        <v>743.986940773897</v>
      </c>
      <c r="AK74" s="147">
        <f>(AE74+AG74)</f>
        <v>1261.7386786169502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12105.273183359739</v>
      </c>
      <c r="AB75" s="158"/>
      <c r="AC75" s="149">
        <f>AA75+AC65-SUM(AC70,AC74)</f>
        <v>14512.391680455206</v>
      </c>
      <c r="AD75" s="158"/>
      <c r="AE75" s="149">
        <f>AC75+AE65-SUM(AE70,AE74)</f>
        <v>16966.095833714902</v>
      </c>
      <c r="AF75" s="158"/>
      <c r="AG75" s="149">
        <f>IF(SUM(AG6:AG29)+((AG65-AG70-$J$75)*4/I$83)&lt;1,0,AG65-AG70-$J$75-(1-SUM(AG6:AG29))*I$83/4)</f>
        <v>8950.3525717321318</v>
      </c>
      <c r="AH75" s="134"/>
      <c r="AI75" s="149">
        <f>AI76-SUM(AI70,AI74)</f>
        <v>16966.09583371491</v>
      </c>
      <c r="AJ75" s="151">
        <f>AJ76-SUM(AJ70,AJ74)</f>
        <v>5562.0391087230746</v>
      </c>
      <c r="AK75" s="149">
        <f>AJ75+AK76-SUM(AK70,AK74)</f>
        <v>16966.095833714906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34419</v>
      </c>
      <c r="C76" s="39"/>
      <c r="D76" s="38"/>
      <c r="E76" s="32"/>
      <c r="F76" s="32"/>
      <c r="G76" s="32"/>
      <c r="H76" s="31"/>
      <c r="I76" s="39">
        <f>I130*I$83</f>
        <v>32154</v>
      </c>
      <c r="J76" s="51">
        <f t="shared" si="44"/>
        <v>34458.364949979463</v>
      </c>
      <c r="K76" s="40">
        <f>SUM(K70:K75)</f>
        <v>1.8397610338888066</v>
      </c>
      <c r="L76" s="22">
        <f>SUM(L70:L75)</f>
        <v>1</v>
      </c>
      <c r="M76" s="24">
        <f>SUM(M70:M75)</f>
        <v>1.0011436982474642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7026.5564858460366</v>
      </c>
      <c r="AB76" s="137"/>
      <c r="AC76" s="153">
        <f>AC65</f>
        <v>7022.7413120877927</v>
      </c>
      <c r="AD76" s="137"/>
      <c r="AE76" s="153">
        <f>AE65</f>
        <v>7030.3716596042814</v>
      </c>
      <c r="AF76" s="137"/>
      <c r="AG76" s="153">
        <f>AG65</f>
        <v>13378.695492441355</v>
      </c>
      <c r="AH76" s="137"/>
      <c r="AI76" s="153">
        <f>SUM(AA76,AC76,AE76,AG76)</f>
        <v>34458.36494997947</v>
      </c>
      <c r="AJ76" s="154">
        <f>SUM(AA76,AC76)</f>
        <v>14049.297797933828</v>
      </c>
      <c r="AK76" s="154">
        <f>SUM(AE76,AG76)</f>
        <v>20409.067152045638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15578.666666666666</v>
      </c>
      <c r="J77" s="100">
        <f t="shared" si="44"/>
        <v>0</v>
      </c>
      <c r="K77" s="40"/>
      <c r="L77" s="22">
        <f>-(L131*G$37*F$9/F$7)/B$130</f>
        <v>-0.45144837711977387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8950.3525717321318</v>
      </c>
      <c r="AB78" s="112"/>
      <c r="AC78" s="112">
        <f>IF(AA75&lt;0,0,AA75)</f>
        <v>12105.273183359739</v>
      </c>
      <c r="AD78" s="112"/>
      <c r="AE78" s="112">
        <f>AC75</f>
        <v>14512.391680455206</v>
      </c>
      <c r="AF78" s="112"/>
      <c r="AG78" s="112">
        <f>AE75</f>
        <v>16966.095833714902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4" t="str">
        <f>[1]Summ!C1037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12105.273183359739</v>
      </c>
      <c r="AB79" s="112"/>
      <c r="AC79" s="112">
        <f>AA79-AA74+AC65-AC70</f>
        <v>15256.378621229105</v>
      </c>
      <c r="AD79" s="112"/>
      <c r="AE79" s="112">
        <f>AC79-AC74+AE65-AE70</f>
        <v>17671.127465841062</v>
      </c>
      <c r="AF79" s="112"/>
      <c r="AG79" s="112">
        <f>AE79-AE74+AG65-AG70</f>
        <v>26473.155451937833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4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4.5999999999999996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7798.8859488410562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7798.8859488410562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1949.7214872102641</v>
      </c>
      <c r="AB83" s="112"/>
      <c r="AC83" s="165">
        <f>$I$83*AB82/4</f>
        <v>1949.7214872102641</v>
      </c>
      <c r="AD83" s="112"/>
      <c r="AE83" s="165">
        <f>$I$83*AD82/4</f>
        <v>1949.7214872102641</v>
      </c>
      <c r="AF83" s="112"/>
      <c r="AG83" s="165">
        <f>$I$83*AF82/4</f>
        <v>1949.7214872102641</v>
      </c>
      <c r="AH83" s="165">
        <f>SUM(AA83,AC83,AE83,AG83)</f>
        <v>7798.8859488410562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19489.344210431896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19489.344210431896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0.76934065190318912</v>
      </c>
      <c r="C91" s="75">
        <f t="shared" si="51"/>
        <v>-0.38467032595159456</v>
      </c>
      <c r="D91" s="24">
        <f t="shared" ref="D91:D106" si="52">(B91+C91)</f>
        <v>0.38467032595159456</v>
      </c>
      <c r="H91" s="24">
        <f t="shared" ref="H91:H106" si="53">(E37*F37/G37*F$7/F$9)</f>
        <v>1</v>
      </c>
      <c r="I91" s="22">
        <f t="shared" ref="I91:I106" si="54">(D91*H91)</f>
        <v>0.38467032595159456</v>
      </c>
      <c r="J91" s="24">
        <f t="shared" ref="J91:J99" si="55">IF(I$32&lt;=1+I$131,I91,L91+J$33*(I91-L91))</f>
        <v>0.77602609479046014</v>
      </c>
      <c r="K91" s="22">
        <f t="shared" ref="K91:K106" si="56">(B91)</f>
        <v>0.76934065190318912</v>
      </c>
      <c r="L91" s="22">
        <f t="shared" ref="L91:L106" si="57">(K91*H91)</f>
        <v>0.76934065190318912</v>
      </c>
      <c r="M91" s="231">
        <f t="shared" si="49"/>
        <v>0.77602609479046014</v>
      </c>
      <c r="N91" s="233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3.8467032595159455E-2</v>
      </c>
      <c r="C92" s="75">
        <f t="shared" si="51"/>
        <v>0</v>
      </c>
      <c r="D92" s="24">
        <f t="shared" si="52"/>
        <v>3.8467032595159455E-2</v>
      </c>
      <c r="H92" s="24">
        <f t="shared" si="53"/>
        <v>1</v>
      </c>
      <c r="I92" s="22">
        <f t="shared" si="54"/>
        <v>3.8467032595159455E-2</v>
      </c>
      <c r="J92" s="24">
        <f t="shared" si="55"/>
        <v>3.8467032595159455E-2</v>
      </c>
      <c r="K92" s="22">
        <f t="shared" si="56"/>
        <v>3.8467032595159455E-2</v>
      </c>
      <c r="L92" s="22">
        <f t="shared" si="57"/>
        <v>3.8467032595159455E-2</v>
      </c>
      <c r="M92" s="231">
        <f t="shared" si="49"/>
        <v>3.8467032595159455E-2</v>
      </c>
      <c r="N92" s="233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Beans: kg produced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31">
        <f t="shared" si="49"/>
        <v>0</v>
      </c>
      <c r="N93" s="233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Cabbage: no. local meas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32">
        <f t="shared" si="49"/>
        <v>0</v>
      </c>
      <c r="N94" s="233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beetroot: no. local meas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32">
        <f t="shared" si="49"/>
        <v>0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Other crop: Spinach</v>
      </c>
      <c r="B96" s="75">
        <f t="shared" si="51"/>
        <v>1.9233516297579728E-3</v>
      </c>
      <c r="C96" s="75">
        <f t="shared" si="51"/>
        <v>-1.9233516297579728E-3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1.9567788441943283E-3</v>
      </c>
      <c r="K96" s="22">
        <f t="shared" si="56"/>
        <v>1.9233516297579728E-3</v>
      </c>
      <c r="L96" s="22">
        <f t="shared" si="57"/>
        <v>1.9233516297579728E-3</v>
      </c>
      <c r="M96" s="232">
        <f t="shared" si="49"/>
        <v>1.9567788441943283E-3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crop: pumpkin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32">
        <f t="shared" si="49"/>
        <v>0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WILD FOODS -- see worksheet Data 3</v>
      </c>
      <c r="B98" s="75">
        <f t="shared" si="51"/>
        <v>0</v>
      </c>
      <c r="C98" s="75">
        <f t="shared" si="51"/>
        <v>9.616758148789864E-2</v>
      </c>
      <c r="D98" s="24">
        <f t="shared" si="52"/>
        <v>9.616758148789864E-2</v>
      </c>
      <c r="H98" s="24">
        <f t="shared" si="53"/>
        <v>1</v>
      </c>
      <c r="I98" s="22">
        <f t="shared" si="54"/>
        <v>9.616758148789864E-2</v>
      </c>
      <c r="J98" s="24">
        <f t="shared" si="55"/>
        <v>-1.6713607218177679E-3</v>
      </c>
      <c r="K98" s="22">
        <f t="shared" si="56"/>
        <v>0</v>
      </c>
      <c r="L98" s="22">
        <f t="shared" si="57"/>
        <v>0</v>
      </c>
      <c r="M98" s="232">
        <f t="shared" si="49"/>
        <v>-1.6713607218177679E-3</v>
      </c>
      <c r="N98" s="233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Agricultural cash income -- see Data2</v>
      </c>
      <c r="B99" s="75">
        <f t="shared" si="51"/>
        <v>0.20772197601386108</v>
      </c>
      <c r="C99" s="75">
        <f t="shared" si="51"/>
        <v>0</v>
      </c>
      <c r="D99" s="24">
        <f t="shared" si="52"/>
        <v>0.20772197601386108</v>
      </c>
      <c r="H99" s="24">
        <f t="shared" si="53"/>
        <v>1</v>
      </c>
      <c r="I99" s="22">
        <f t="shared" si="54"/>
        <v>0.20772197601386108</v>
      </c>
      <c r="J99" s="24">
        <f t="shared" si="55"/>
        <v>0.20772197601386108</v>
      </c>
      <c r="K99" s="22">
        <f t="shared" si="56"/>
        <v>0.20772197601386108</v>
      </c>
      <c r="L99" s="22">
        <f t="shared" si="57"/>
        <v>0.20772197601386108</v>
      </c>
      <c r="M99" s="232">
        <f t="shared" si="49"/>
        <v>0.20772197601386108</v>
      </c>
      <c r="N99" s="233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Formal Employment (conservancies, etc.)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32">
        <f t="shared" si="49"/>
        <v>0</v>
      </c>
      <c r="N100" s="233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Small business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31">
        <f t="shared" si="49"/>
        <v>0</v>
      </c>
      <c r="N101" s="233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Social development -- see Data2</v>
      </c>
      <c r="B102" s="75">
        <f t="shared" si="51"/>
        <v>2.7496234899019978</v>
      </c>
      <c r="C102" s="75">
        <f t="shared" si="51"/>
        <v>0</v>
      </c>
      <c r="D102" s="24">
        <f t="shared" si="52"/>
        <v>2.7496234899019978</v>
      </c>
      <c r="H102" s="24">
        <f t="shared" si="53"/>
        <v>1</v>
      </c>
      <c r="I102" s="22">
        <f t="shared" si="54"/>
        <v>2.7496234899019978</v>
      </c>
      <c r="J102" s="24">
        <f>IF(I$32&lt;=1+I131,I102,L102+J$33*(I102-L102))</f>
        <v>2.7496234899019978</v>
      </c>
      <c r="K102" s="22">
        <f t="shared" si="56"/>
        <v>2.7496234899019978</v>
      </c>
      <c r="L102" s="22">
        <f t="shared" si="57"/>
        <v>2.7496234899019978</v>
      </c>
      <c r="M102" s="232">
        <f t="shared" si="49"/>
        <v>2.7496234899019978</v>
      </c>
      <c r="N102" s="233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Public works -- see Data2</v>
      </c>
      <c r="B103" s="75">
        <f t="shared" si="51"/>
        <v>0.64624614759867893</v>
      </c>
      <c r="C103" s="75">
        <f t="shared" si="51"/>
        <v>0</v>
      </c>
      <c r="D103" s="24">
        <f t="shared" si="52"/>
        <v>0.64624614759867893</v>
      </c>
      <c r="H103" s="24">
        <f t="shared" si="53"/>
        <v>1</v>
      </c>
      <c r="I103" s="22">
        <f t="shared" si="54"/>
        <v>0.64624614759867893</v>
      </c>
      <c r="J103" s="24">
        <f>IF(I$32&lt;=1+I131,I103,L103+J$33*(I103-L103))</f>
        <v>0.64624614759867893</v>
      </c>
      <c r="K103" s="22">
        <f t="shared" si="56"/>
        <v>0.64624614759867893</v>
      </c>
      <c r="L103" s="22">
        <f t="shared" si="57"/>
        <v>0.64624614759867893</v>
      </c>
      <c r="M103" s="232">
        <f t="shared" si="49"/>
        <v>0.64624614759867893</v>
      </c>
      <c r="N103" s="233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32">
        <f t="shared" si="49"/>
        <v>0</v>
      </c>
      <c r="N104" s="233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32">
        <f t="shared" si="49"/>
        <v>0</v>
      </c>
      <c r="N105" s="233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32">
        <f>(J106)</f>
        <v>0</v>
      </c>
      <c r="N106" s="233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32">
        <f t="shared" ref="M107:M118" si="65">(J107)</f>
        <v>0</v>
      </c>
      <c r="N107" s="233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32">
        <f t="shared" si="65"/>
        <v>0</v>
      </c>
      <c r="N108" s="23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32">
        <f t="shared" si="65"/>
        <v>0</v>
      </c>
      <c r="N109" s="23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32">
        <f t="shared" si="65"/>
        <v>0</v>
      </c>
      <c r="N110" s="23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32">
        <f t="shared" si="65"/>
        <v>0</v>
      </c>
      <c r="N111" s="23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32">
        <f t="shared" si="65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32">
        <f t="shared" si="65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32">
        <f t="shared" si="65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32">
        <f t="shared" si="65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32">
        <f t="shared" si="65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32">
        <f t="shared" si="65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32">
        <f t="shared" si="65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4.4133226496426445</v>
      </c>
      <c r="C119" s="22">
        <f>SUM(C91:C118)</f>
        <v>-0.29042609609345393</v>
      </c>
      <c r="D119" s="24">
        <f>SUM(D91:D118)</f>
        <v>4.1228965535491904</v>
      </c>
      <c r="E119" s="22"/>
      <c r="F119" s="2"/>
      <c r="G119" s="2"/>
      <c r="H119" s="31"/>
      <c r="I119" s="22">
        <f>SUM(I91:I118)</f>
        <v>4.1228965535491904</v>
      </c>
      <c r="J119" s="24">
        <f>SUM(J91:J118)</f>
        <v>4.4183701590225342</v>
      </c>
      <c r="K119" s="22">
        <f>SUM(K91:K118)</f>
        <v>4.4133226496426445</v>
      </c>
      <c r="L119" s="22">
        <f>SUM(L91:L118)</f>
        <v>4.4133226496426445</v>
      </c>
      <c r="M119" s="57">
        <f t="shared" si="49"/>
        <v>4.4183701590225342</v>
      </c>
      <c r="N119" s="22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1.9857379116019862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1.9857379116019862</v>
      </c>
      <c r="J124" s="241">
        <f>IF(SUMPRODUCT($B$124:$B124,$H$124:$H124)&lt;J$119,($B124*$H124),J$119)</f>
        <v>1.9857379116019862</v>
      </c>
      <c r="K124" s="29">
        <f>(B124)</f>
        <v>1.9857379116019862</v>
      </c>
      <c r="L124" s="29">
        <f>IF(SUMPRODUCT($B$124:$B124,$H$124:$H124)&lt;L$119,($B124*$H124),L$119)</f>
        <v>1.9857379116019862</v>
      </c>
      <c r="M124" s="244">
        <f t="shared" si="66"/>
        <v>1.9857379116019862</v>
      </c>
      <c r="N124" s="58"/>
      <c r="O124" s="174">
        <f>B124*H124</f>
        <v>1.9857379116019862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1.9975502615193028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1.9975502615193028</v>
      </c>
      <c r="J125" s="241">
        <f>IF(SUMPRODUCT($B$124:$B125,$H$124:$H125)&lt;J$119,($B125*$H125),IF(SUMPRODUCT($B$124:$B124,$H$124:$H124)&lt;J$119,J$119-SUMPRODUCT($B$124:$B124,$H$124:$H124),0))</f>
        <v>1.9975502615193028</v>
      </c>
      <c r="K125" s="29">
        <f>(B125)</f>
        <v>1.9975502615193028</v>
      </c>
      <c r="L125" s="29">
        <f>IF(SUMPRODUCT($B$124:$B125,$H$124:$H125)&lt;L$119,($B125*$H125),IF(SUMPRODUCT($B$124:$B124,$H$124:$H124)&lt;L$119,L$119-SUMPRODUCT($B$124:$B124,$H$124:$H124),0))</f>
        <v>1.9975502615193028</v>
      </c>
      <c r="M125" s="244">
        <f t="shared" si="66"/>
        <v>1.9975502615193028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3.5574311744003464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7.7148375121649515E-3</v>
      </c>
      <c r="K126" s="29">
        <f t="shared" ref="K126:K127" si="67">(B126)</f>
        <v>3.5574311744003464</v>
      </c>
      <c r="L126" s="29">
        <f>IF(SUMPRODUCT($B$124:$B126,$H$124:$H126)&lt;(L$119-L$128),($B126*$H126),IF(SUMPRODUCT($B$124:$B125,$H$124:$H125)&lt;(L$119-L$128),L$119-L$128-SUMPRODUCT($B$124:$B125,$H$124:$H125),0))</f>
        <v>5.1629136321902358E-3</v>
      </c>
      <c r="M126" s="244">
        <f t="shared" si="66"/>
        <v>7.7148375121649515E-3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0.15386813038063782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0.15386813038063782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4">
        <f t="shared" si="66"/>
        <v>0</v>
      </c>
      <c r="N127" s="58"/>
      <c r="O127" s="174">
        <f>B127*H127</f>
        <v>0.15386813038063782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0.42487156288916561</v>
      </c>
      <c r="C128" s="2"/>
      <c r="D128" s="31"/>
      <c r="E128" s="2"/>
      <c r="F128" s="2"/>
      <c r="G128" s="2"/>
      <c r="H128" s="24"/>
      <c r="I128" s="29">
        <f>(I30)</f>
        <v>2.1371586419472042</v>
      </c>
      <c r="J128" s="232">
        <f>(J30)</f>
        <v>0.42736714838908052</v>
      </c>
      <c r="K128" s="29">
        <f>(B128)</f>
        <v>0.42487156288916561</v>
      </c>
      <c r="L128" s="29">
        <f>IF(L124=L119,0,(L119-L124)/(B119-B124)*K128)</f>
        <v>0.42487156288916561</v>
      </c>
      <c r="M128" s="244">
        <f t="shared" si="66"/>
        <v>0.42736714838908052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2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4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4.4133226496426445</v>
      </c>
      <c r="C130" s="2"/>
      <c r="D130" s="31"/>
      <c r="E130" s="2"/>
      <c r="F130" s="2"/>
      <c r="G130" s="2"/>
      <c r="H130" s="24"/>
      <c r="I130" s="29">
        <f>(I119)</f>
        <v>4.1228965535491904</v>
      </c>
      <c r="J130" s="232">
        <f>(J119)</f>
        <v>4.4183701590225342</v>
      </c>
      <c r="K130" s="29">
        <f>(B130)</f>
        <v>4.4133226496426445</v>
      </c>
      <c r="L130" s="29">
        <f>(L119)</f>
        <v>4.4133226496426445</v>
      </c>
      <c r="M130" s="244">
        <f t="shared" si="66"/>
        <v>4.4183701590225342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1.9975502615193026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1.9923873478871124</v>
      </c>
      <c r="M131" s="241">
        <f>IF(I131&lt;SUM(M126:M127),0,I131-(SUM(M126:M127)))</f>
        <v>1.9898354240071376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07" priority="433" operator="equal">
      <formula>16</formula>
    </cfRule>
    <cfRule type="cellIs" dxfId="606" priority="434" operator="equal">
      <formula>15</formula>
    </cfRule>
    <cfRule type="cellIs" dxfId="605" priority="435" operator="equal">
      <formula>14</formula>
    </cfRule>
    <cfRule type="cellIs" dxfId="604" priority="436" operator="equal">
      <formula>13</formula>
    </cfRule>
    <cfRule type="cellIs" dxfId="603" priority="437" operator="equal">
      <formula>12</formula>
    </cfRule>
    <cfRule type="cellIs" dxfId="602" priority="438" operator="equal">
      <formula>11</formula>
    </cfRule>
    <cfRule type="cellIs" dxfId="601" priority="439" operator="equal">
      <formula>10</formula>
    </cfRule>
    <cfRule type="cellIs" dxfId="600" priority="440" operator="equal">
      <formula>9</formula>
    </cfRule>
    <cfRule type="cellIs" dxfId="599" priority="441" operator="equal">
      <formula>8</formula>
    </cfRule>
    <cfRule type="cellIs" dxfId="598" priority="442" operator="equal">
      <formula>7</formula>
    </cfRule>
    <cfRule type="cellIs" dxfId="597" priority="443" operator="equal">
      <formula>6</formula>
    </cfRule>
    <cfRule type="cellIs" dxfId="596" priority="444" operator="equal">
      <formula>5</formula>
    </cfRule>
    <cfRule type="cellIs" dxfId="595" priority="445" operator="equal">
      <formula>4</formula>
    </cfRule>
    <cfRule type="cellIs" dxfId="594" priority="446" operator="equal">
      <formula>3</formula>
    </cfRule>
    <cfRule type="cellIs" dxfId="593" priority="447" operator="equal">
      <formula>2</formula>
    </cfRule>
    <cfRule type="cellIs" dxfId="592" priority="448" operator="equal">
      <formula>1</formula>
    </cfRule>
  </conditionalFormatting>
  <conditionalFormatting sqref="N29">
    <cfRule type="cellIs" dxfId="591" priority="417" operator="equal">
      <formula>16</formula>
    </cfRule>
    <cfRule type="cellIs" dxfId="590" priority="418" operator="equal">
      <formula>15</formula>
    </cfRule>
    <cfRule type="cellIs" dxfId="589" priority="419" operator="equal">
      <formula>14</formula>
    </cfRule>
    <cfRule type="cellIs" dxfId="588" priority="420" operator="equal">
      <formula>13</formula>
    </cfRule>
    <cfRule type="cellIs" dxfId="587" priority="421" operator="equal">
      <formula>12</formula>
    </cfRule>
    <cfRule type="cellIs" dxfId="586" priority="422" operator="equal">
      <formula>11</formula>
    </cfRule>
    <cfRule type="cellIs" dxfId="585" priority="423" operator="equal">
      <formula>10</formula>
    </cfRule>
    <cfRule type="cellIs" dxfId="584" priority="424" operator="equal">
      <formula>9</formula>
    </cfRule>
    <cfRule type="cellIs" dxfId="583" priority="425" operator="equal">
      <formula>8</formula>
    </cfRule>
    <cfRule type="cellIs" dxfId="582" priority="426" operator="equal">
      <formula>7</formula>
    </cfRule>
    <cfRule type="cellIs" dxfId="581" priority="427" operator="equal">
      <formula>6</formula>
    </cfRule>
    <cfRule type="cellIs" dxfId="580" priority="428" operator="equal">
      <formula>5</formula>
    </cfRule>
    <cfRule type="cellIs" dxfId="579" priority="429" operator="equal">
      <formula>4</formula>
    </cfRule>
    <cfRule type="cellIs" dxfId="578" priority="430" operator="equal">
      <formula>3</formula>
    </cfRule>
    <cfRule type="cellIs" dxfId="577" priority="431" operator="equal">
      <formula>2</formula>
    </cfRule>
    <cfRule type="cellIs" dxfId="576" priority="432" operator="equal">
      <formula>1</formula>
    </cfRule>
  </conditionalFormatting>
  <conditionalFormatting sqref="N119">
    <cfRule type="cellIs" dxfId="575" priority="401" operator="equal">
      <formula>16</formula>
    </cfRule>
    <cfRule type="cellIs" dxfId="574" priority="402" operator="equal">
      <formula>15</formula>
    </cfRule>
    <cfRule type="cellIs" dxfId="573" priority="403" operator="equal">
      <formula>14</formula>
    </cfRule>
    <cfRule type="cellIs" dxfId="572" priority="404" operator="equal">
      <formula>13</formula>
    </cfRule>
    <cfRule type="cellIs" dxfId="571" priority="405" operator="equal">
      <formula>12</formula>
    </cfRule>
    <cfRule type="cellIs" dxfId="570" priority="406" operator="equal">
      <formula>11</formula>
    </cfRule>
    <cfRule type="cellIs" dxfId="569" priority="407" operator="equal">
      <formula>10</formula>
    </cfRule>
    <cfRule type="cellIs" dxfId="568" priority="408" operator="equal">
      <formula>9</formula>
    </cfRule>
    <cfRule type="cellIs" dxfId="567" priority="409" operator="equal">
      <formula>8</formula>
    </cfRule>
    <cfRule type="cellIs" dxfId="566" priority="410" operator="equal">
      <formula>7</formula>
    </cfRule>
    <cfRule type="cellIs" dxfId="565" priority="411" operator="equal">
      <formula>6</formula>
    </cfRule>
    <cfRule type="cellIs" dxfId="564" priority="412" operator="equal">
      <formula>5</formula>
    </cfRule>
    <cfRule type="cellIs" dxfId="563" priority="413" operator="equal">
      <formula>4</formula>
    </cfRule>
    <cfRule type="cellIs" dxfId="562" priority="414" operator="equal">
      <formula>3</formula>
    </cfRule>
    <cfRule type="cellIs" dxfId="561" priority="415" operator="equal">
      <formula>2</formula>
    </cfRule>
    <cfRule type="cellIs" dxfId="560" priority="416" operator="equal">
      <formula>1</formula>
    </cfRule>
  </conditionalFormatting>
  <conditionalFormatting sqref="N27:N28">
    <cfRule type="cellIs" dxfId="559" priority="353" operator="equal">
      <formula>16</formula>
    </cfRule>
    <cfRule type="cellIs" dxfId="558" priority="354" operator="equal">
      <formula>15</formula>
    </cfRule>
    <cfRule type="cellIs" dxfId="557" priority="355" operator="equal">
      <formula>14</formula>
    </cfRule>
    <cfRule type="cellIs" dxfId="556" priority="356" operator="equal">
      <formula>13</formula>
    </cfRule>
    <cfRule type="cellIs" dxfId="555" priority="357" operator="equal">
      <formula>12</formula>
    </cfRule>
    <cfRule type="cellIs" dxfId="554" priority="358" operator="equal">
      <formula>11</formula>
    </cfRule>
    <cfRule type="cellIs" dxfId="553" priority="359" operator="equal">
      <formula>10</formula>
    </cfRule>
    <cfRule type="cellIs" dxfId="552" priority="360" operator="equal">
      <formula>9</formula>
    </cfRule>
    <cfRule type="cellIs" dxfId="551" priority="361" operator="equal">
      <formula>8</formula>
    </cfRule>
    <cfRule type="cellIs" dxfId="550" priority="362" operator="equal">
      <formula>7</formula>
    </cfRule>
    <cfRule type="cellIs" dxfId="549" priority="363" operator="equal">
      <formula>6</formula>
    </cfRule>
    <cfRule type="cellIs" dxfId="548" priority="364" operator="equal">
      <formula>5</formula>
    </cfRule>
    <cfRule type="cellIs" dxfId="547" priority="365" operator="equal">
      <formula>4</formula>
    </cfRule>
    <cfRule type="cellIs" dxfId="546" priority="366" operator="equal">
      <formula>3</formula>
    </cfRule>
    <cfRule type="cellIs" dxfId="545" priority="367" operator="equal">
      <formula>2</formula>
    </cfRule>
    <cfRule type="cellIs" dxfId="544" priority="368" operator="equal">
      <formula>1</formula>
    </cfRule>
  </conditionalFormatting>
  <conditionalFormatting sqref="N6:N26">
    <cfRule type="cellIs" dxfId="543" priority="241" operator="equal">
      <formula>16</formula>
    </cfRule>
    <cfRule type="cellIs" dxfId="542" priority="242" operator="equal">
      <formula>15</formula>
    </cfRule>
    <cfRule type="cellIs" dxfId="541" priority="243" operator="equal">
      <formula>14</formula>
    </cfRule>
    <cfRule type="cellIs" dxfId="540" priority="244" operator="equal">
      <formula>13</formula>
    </cfRule>
    <cfRule type="cellIs" dxfId="539" priority="245" operator="equal">
      <formula>12</formula>
    </cfRule>
    <cfRule type="cellIs" dxfId="538" priority="246" operator="equal">
      <formula>11</formula>
    </cfRule>
    <cfRule type="cellIs" dxfId="537" priority="247" operator="equal">
      <formula>10</formula>
    </cfRule>
    <cfRule type="cellIs" dxfId="536" priority="248" operator="equal">
      <formula>9</formula>
    </cfRule>
    <cfRule type="cellIs" dxfId="535" priority="249" operator="equal">
      <formula>8</formula>
    </cfRule>
    <cfRule type="cellIs" dxfId="534" priority="250" operator="equal">
      <formula>7</formula>
    </cfRule>
    <cfRule type="cellIs" dxfId="533" priority="251" operator="equal">
      <formula>6</formula>
    </cfRule>
    <cfRule type="cellIs" dxfId="532" priority="252" operator="equal">
      <formula>5</formula>
    </cfRule>
    <cfRule type="cellIs" dxfId="531" priority="253" operator="equal">
      <formula>4</formula>
    </cfRule>
    <cfRule type="cellIs" dxfId="530" priority="254" operator="equal">
      <formula>3</formula>
    </cfRule>
    <cfRule type="cellIs" dxfId="529" priority="255" operator="equal">
      <formula>2</formula>
    </cfRule>
    <cfRule type="cellIs" dxfId="528" priority="256" operator="equal">
      <formula>1</formula>
    </cfRule>
  </conditionalFormatting>
  <conditionalFormatting sqref="N114:N118">
    <cfRule type="cellIs" dxfId="527" priority="225" operator="equal">
      <formula>16</formula>
    </cfRule>
    <cfRule type="cellIs" dxfId="526" priority="226" operator="equal">
      <formula>15</formula>
    </cfRule>
    <cfRule type="cellIs" dxfId="525" priority="227" operator="equal">
      <formula>14</formula>
    </cfRule>
    <cfRule type="cellIs" dxfId="524" priority="228" operator="equal">
      <formula>13</formula>
    </cfRule>
    <cfRule type="cellIs" dxfId="523" priority="229" operator="equal">
      <formula>12</formula>
    </cfRule>
    <cfRule type="cellIs" dxfId="522" priority="230" operator="equal">
      <formula>11</formula>
    </cfRule>
    <cfRule type="cellIs" dxfId="521" priority="231" operator="equal">
      <formula>10</formula>
    </cfRule>
    <cfRule type="cellIs" dxfId="520" priority="232" operator="equal">
      <formula>9</formula>
    </cfRule>
    <cfRule type="cellIs" dxfId="519" priority="233" operator="equal">
      <formula>8</formula>
    </cfRule>
    <cfRule type="cellIs" dxfId="518" priority="234" operator="equal">
      <formula>7</formula>
    </cfRule>
    <cfRule type="cellIs" dxfId="517" priority="235" operator="equal">
      <formula>6</formula>
    </cfRule>
    <cfRule type="cellIs" dxfId="516" priority="236" operator="equal">
      <formula>5</formula>
    </cfRule>
    <cfRule type="cellIs" dxfId="515" priority="237" operator="equal">
      <formula>4</formula>
    </cfRule>
    <cfRule type="cellIs" dxfId="514" priority="238" operator="equal">
      <formula>3</formula>
    </cfRule>
    <cfRule type="cellIs" dxfId="513" priority="239" operator="equal">
      <formula>2</formula>
    </cfRule>
    <cfRule type="cellIs" dxfId="512" priority="240" operator="equal">
      <formula>1</formula>
    </cfRule>
  </conditionalFormatting>
  <conditionalFormatting sqref="N113">
    <cfRule type="cellIs" dxfId="511" priority="65" operator="equal">
      <formula>16</formula>
    </cfRule>
    <cfRule type="cellIs" dxfId="510" priority="66" operator="equal">
      <formula>15</formula>
    </cfRule>
    <cfRule type="cellIs" dxfId="509" priority="67" operator="equal">
      <formula>14</formula>
    </cfRule>
    <cfRule type="cellIs" dxfId="508" priority="68" operator="equal">
      <formula>13</formula>
    </cfRule>
    <cfRule type="cellIs" dxfId="507" priority="69" operator="equal">
      <formula>12</formula>
    </cfRule>
    <cfRule type="cellIs" dxfId="506" priority="70" operator="equal">
      <formula>11</formula>
    </cfRule>
    <cfRule type="cellIs" dxfId="505" priority="71" operator="equal">
      <formula>10</formula>
    </cfRule>
    <cfRule type="cellIs" dxfId="504" priority="72" operator="equal">
      <formula>9</formula>
    </cfRule>
    <cfRule type="cellIs" dxfId="503" priority="73" operator="equal">
      <formula>8</formula>
    </cfRule>
    <cfRule type="cellIs" dxfId="502" priority="74" operator="equal">
      <formula>7</formula>
    </cfRule>
    <cfRule type="cellIs" dxfId="501" priority="75" operator="equal">
      <formula>6</formula>
    </cfRule>
    <cfRule type="cellIs" dxfId="500" priority="76" operator="equal">
      <formula>5</formula>
    </cfRule>
    <cfRule type="cellIs" dxfId="499" priority="77" operator="equal">
      <formula>4</formula>
    </cfRule>
    <cfRule type="cellIs" dxfId="498" priority="78" operator="equal">
      <formula>3</formula>
    </cfRule>
    <cfRule type="cellIs" dxfId="497" priority="79" operator="equal">
      <formula>2</formula>
    </cfRule>
    <cfRule type="cellIs" dxfId="496" priority="80" operator="equal">
      <formula>1</formula>
    </cfRule>
  </conditionalFormatting>
  <conditionalFormatting sqref="N112">
    <cfRule type="cellIs" dxfId="495" priority="49" operator="equal">
      <formula>16</formula>
    </cfRule>
    <cfRule type="cellIs" dxfId="494" priority="50" operator="equal">
      <formula>15</formula>
    </cfRule>
    <cfRule type="cellIs" dxfId="493" priority="51" operator="equal">
      <formula>14</formula>
    </cfRule>
    <cfRule type="cellIs" dxfId="492" priority="52" operator="equal">
      <formula>13</formula>
    </cfRule>
    <cfRule type="cellIs" dxfId="491" priority="53" operator="equal">
      <formula>12</formula>
    </cfRule>
    <cfRule type="cellIs" dxfId="490" priority="54" operator="equal">
      <formula>11</formula>
    </cfRule>
    <cfRule type="cellIs" dxfId="489" priority="55" operator="equal">
      <formula>10</formula>
    </cfRule>
    <cfRule type="cellIs" dxfId="488" priority="56" operator="equal">
      <formula>9</formula>
    </cfRule>
    <cfRule type="cellIs" dxfId="487" priority="57" operator="equal">
      <formula>8</formula>
    </cfRule>
    <cfRule type="cellIs" dxfId="486" priority="58" operator="equal">
      <formula>7</formula>
    </cfRule>
    <cfRule type="cellIs" dxfId="485" priority="59" operator="equal">
      <formula>6</formula>
    </cfRule>
    <cfRule type="cellIs" dxfId="484" priority="60" operator="equal">
      <formula>5</formula>
    </cfRule>
    <cfRule type="cellIs" dxfId="483" priority="61" operator="equal">
      <formula>4</formula>
    </cfRule>
    <cfRule type="cellIs" dxfId="482" priority="62" operator="equal">
      <formula>3</formula>
    </cfRule>
    <cfRule type="cellIs" dxfId="481" priority="63" operator="equal">
      <formula>2</formula>
    </cfRule>
    <cfRule type="cellIs" dxfId="480" priority="64" operator="equal">
      <formula>1</formula>
    </cfRule>
  </conditionalFormatting>
  <conditionalFormatting sqref="N111">
    <cfRule type="cellIs" dxfId="479" priority="33" operator="equal">
      <formula>16</formula>
    </cfRule>
    <cfRule type="cellIs" dxfId="478" priority="34" operator="equal">
      <formula>15</formula>
    </cfRule>
    <cfRule type="cellIs" dxfId="477" priority="35" operator="equal">
      <formula>14</formula>
    </cfRule>
    <cfRule type="cellIs" dxfId="476" priority="36" operator="equal">
      <formula>13</formula>
    </cfRule>
    <cfRule type="cellIs" dxfId="475" priority="37" operator="equal">
      <formula>12</formula>
    </cfRule>
    <cfRule type="cellIs" dxfId="474" priority="38" operator="equal">
      <formula>11</formula>
    </cfRule>
    <cfRule type="cellIs" dxfId="473" priority="39" operator="equal">
      <formula>10</formula>
    </cfRule>
    <cfRule type="cellIs" dxfId="472" priority="40" operator="equal">
      <formula>9</formula>
    </cfRule>
    <cfRule type="cellIs" dxfId="471" priority="41" operator="equal">
      <formula>8</formula>
    </cfRule>
    <cfRule type="cellIs" dxfId="470" priority="42" operator="equal">
      <formula>7</formula>
    </cfRule>
    <cfRule type="cellIs" dxfId="469" priority="43" operator="equal">
      <formula>6</formula>
    </cfRule>
    <cfRule type="cellIs" dxfId="468" priority="44" operator="equal">
      <formula>5</formula>
    </cfRule>
    <cfRule type="cellIs" dxfId="467" priority="45" operator="equal">
      <formula>4</formula>
    </cfRule>
    <cfRule type="cellIs" dxfId="466" priority="46" operator="equal">
      <formula>3</formula>
    </cfRule>
    <cfRule type="cellIs" dxfId="465" priority="47" operator="equal">
      <formula>2</formula>
    </cfRule>
    <cfRule type="cellIs" dxfId="464" priority="48" operator="equal">
      <formula>1</formula>
    </cfRule>
  </conditionalFormatting>
  <conditionalFormatting sqref="N91:N104">
    <cfRule type="cellIs" dxfId="463" priority="17" operator="equal">
      <formula>16</formula>
    </cfRule>
    <cfRule type="cellIs" dxfId="462" priority="18" operator="equal">
      <formula>15</formula>
    </cfRule>
    <cfRule type="cellIs" dxfId="461" priority="19" operator="equal">
      <formula>14</formula>
    </cfRule>
    <cfRule type="cellIs" dxfId="460" priority="20" operator="equal">
      <formula>13</formula>
    </cfRule>
    <cfRule type="cellIs" dxfId="459" priority="21" operator="equal">
      <formula>12</formula>
    </cfRule>
    <cfRule type="cellIs" dxfId="458" priority="22" operator="equal">
      <formula>11</formula>
    </cfRule>
    <cfRule type="cellIs" dxfId="457" priority="23" operator="equal">
      <formula>10</formula>
    </cfRule>
    <cfRule type="cellIs" dxfId="456" priority="24" operator="equal">
      <formula>9</formula>
    </cfRule>
    <cfRule type="cellIs" dxfId="455" priority="25" operator="equal">
      <formula>8</formula>
    </cfRule>
    <cfRule type="cellIs" dxfId="454" priority="26" operator="equal">
      <formula>7</formula>
    </cfRule>
    <cfRule type="cellIs" dxfId="453" priority="27" operator="equal">
      <formula>6</formula>
    </cfRule>
    <cfRule type="cellIs" dxfId="452" priority="28" operator="equal">
      <formula>5</formula>
    </cfRule>
    <cfRule type="cellIs" dxfId="451" priority="29" operator="equal">
      <formula>4</formula>
    </cfRule>
    <cfRule type="cellIs" dxfId="450" priority="30" operator="equal">
      <formula>3</formula>
    </cfRule>
    <cfRule type="cellIs" dxfId="449" priority="31" operator="equal">
      <formula>2</formula>
    </cfRule>
    <cfRule type="cellIs" dxfId="448" priority="32" operator="equal">
      <formula>1</formula>
    </cfRule>
  </conditionalFormatting>
  <conditionalFormatting sqref="N105:N110">
    <cfRule type="cellIs" dxfId="447" priority="1" operator="equal">
      <formula>16</formula>
    </cfRule>
    <cfRule type="cellIs" dxfId="446" priority="2" operator="equal">
      <formula>15</formula>
    </cfRule>
    <cfRule type="cellIs" dxfId="445" priority="3" operator="equal">
      <formula>14</formula>
    </cfRule>
    <cfRule type="cellIs" dxfId="444" priority="4" operator="equal">
      <formula>13</formula>
    </cfRule>
    <cfRule type="cellIs" dxfId="443" priority="5" operator="equal">
      <formula>12</formula>
    </cfRule>
    <cfRule type="cellIs" dxfId="442" priority="6" operator="equal">
      <formula>11</formula>
    </cfRule>
    <cfRule type="cellIs" dxfId="441" priority="7" operator="equal">
      <formula>10</formula>
    </cfRule>
    <cfRule type="cellIs" dxfId="440" priority="8" operator="equal">
      <formula>9</formula>
    </cfRule>
    <cfRule type="cellIs" dxfId="439" priority="9" operator="equal">
      <formula>8</formula>
    </cfRule>
    <cfRule type="cellIs" dxfId="438" priority="10" operator="equal">
      <formula>7</formula>
    </cfRule>
    <cfRule type="cellIs" dxfId="437" priority="11" operator="equal">
      <formula>6</formula>
    </cfRule>
    <cfRule type="cellIs" dxfId="436" priority="12" operator="equal">
      <formula>5</formula>
    </cfRule>
    <cfRule type="cellIs" dxfId="435" priority="13" operator="equal">
      <formula>4</formula>
    </cfRule>
    <cfRule type="cellIs" dxfId="434" priority="14" operator="equal">
      <formula>3</formula>
    </cfRule>
    <cfRule type="cellIs" dxfId="433" priority="15" operator="equal">
      <formula>2</formula>
    </cfRule>
    <cfRule type="cellIs" dxfId="432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T7" sqref="T7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ZATGL: 59105</v>
      </c>
      <c r="B1" s="251" t="str">
        <f>[1]WB!$A$2</f>
        <v>Thukela and Lebombo sparsely populated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3" t="s">
        <v>105</v>
      </c>
      <c r="AA1" s="264"/>
      <c r="AB1" s="263" t="s">
        <v>106</v>
      </c>
      <c r="AC1" s="264"/>
      <c r="AD1" s="263" t="s">
        <v>107</v>
      </c>
      <c r="AE1" s="264"/>
      <c r="AF1" s="263" t="s">
        <v>108</v>
      </c>
      <c r="AG1" s="264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1" t="s">
        <v>109</v>
      </c>
      <c r="AA2" s="265"/>
      <c r="AB2" s="261" t="s">
        <v>110</v>
      </c>
      <c r="AC2" s="265"/>
      <c r="AD2" s="261" t="s">
        <v>111</v>
      </c>
      <c r="AE2" s="265"/>
      <c r="AF2" s="261" t="s">
        <v>112</v>
      </c>
      <c r="AG2" s="265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6">
        <f>IF([1]Summ!E1044="",0,[1]Summ!E1044)</f>
        <v>8.4480074719800749E-2</v>
      </c>
      <c r="C6" s="216">
        <f>IF([1]Summ!F1044="",0,[1]Summ!F1044)</f>
        <v>0</v>
      </c>
      <c r="D6" s="24">
        <f t="shared" ref="D6:D16" si="0">SUM(B6,C6)</f>
        <v>8.4480074719800749E-2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8.4480074719800749E-2</v>
      </c>
      <c r="J6" s="24">
        <f t="shared" ref="J6:J13" si="3">IF(I$32&lt;=1+I$131,I6,B6*H6+J$33*(I6-B6*H6))</f>
        <v>8.4480074719800749E-2</v>
      </c>
      <c r="K6" s="22">
        <f t="shared" ref="K6:K31" si="4">B6</f>
        <v>8.4480074719800749E-2</v>
      </c>
      <c r="L6" s="22">
        <f t="shared" ref="L6:L29" si="5">IF(K6="","",K6*H6)</f>
        <v>8.4480074719800749E-2</v>
      </c>
      <c r="M6" s="228">
        <f t="shared" ref="M6:M31" si="6">J6</f>
        <v>8.4480074719800749E-2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0.337920298879203</v>
      </c>
      <c r="Z6" s="116">
        <v>0.17</v>
      </c>
      <c r="AA6" s="121">
        <f>$M6*Z6*4</f>
        <v>5.7446450809464512E-2</v>
      </c>
      <c r="AB6" s="116">
        <v>0.17</v>
      </c>
      <c r="AC6" s="121">
        <f t="shared" ref="AC6:AC29" si="7">$M6*AB6*4</f>
        <v>5.7446450809464512E-2</v>
      </c>
      <c r="AD6" s="116">
        <v>0.33</v>
      </c>
      <c r="AE6" s="121">
        <f t="shared" ref="AE6:AE29" si="8">$M6*AD6*4</f>
        <v>0.11151369863013699</v>
      </c>
      <c r="AF6" s="122">
        <f>1-SUM(Z6,AB6,AD6)</f>
        <v>0.32999999999999996</v>
      </c>
      <c r="AG6" s="121">
        <f>$M6*AF6*4</f>
        <v>0.11151369863013698</v>
      </c>
      <c r="AH6" s="123">
        <f>SUM(Z6,AB6,AD6,AF6)</f>
        <v>1</v>
      </c>
      <c r="AI6" s="184">
        <f>SUM(AA6,AC6,AE6,AG6)/4</f>
        <v>8.4480074719800749E-2</v>
      </c>
      <c r="AJ6" s="120">
        <f>(AA6+AC6)/2</f>
        <v>5.7446450809464512E-2</v>
      </c>
      <c r="AK6" s="119">
        <f>(AE6+AG6)/2</f>
        <v>0.11151369863013699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6">
        <f>IF([1]Summ!E1045="",0,[1]Summ!E1045)</f>
        <v>4.053029654420922E-2</v>
      </c>
      <c r="C7" s="216">
        <f>IF([1]Summ!F1045="",0,[1]Summ!F1045)</f>
        <v>0</v>
      </c>
      <c r="D7" s="24">
        <f t="shared" si="0"/>
        <v>4.053029654420922E-2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4.053029654420922E-2</v>
      </c>
      <c r="J7" s="24">
        <f t="shared" si="3"/>
        <v>4.053029654420922E-2</v>
      </c>
      <c r="K7" s="22">
        <f t="shared" si="4"/>
        <v>4.053029654420922E-2</v>
      </c>
      <c r="L7" s="22">
        <f t="shared" si="5"/>
        <v>4.053029654420922E-2</v>
      </c>
      <c r="M7" s="228">
        <f t="shared" si="6"/>
        <v>4.053029654420922E-2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1923.1348110460638</v>
      </c>
      <c r="S7" s="226">
        <f>IF($B$81=0,0,(SUMIF($N$6:$N$28,$U7,L$6:L$28)+SUMIF($N$91:$N$118,$U7,L$91:L$118))*$B$83*$H$84*Poor!$B$81/$B$81)</f>
        <v>1923.1348110460638</v>
      </c>
      <c r="T7" s="226">
        <f>IF($B$81=0,0,(SUMIF($N$6:$N$28,$U7,M$6:M$28)+SUMIF($N$91:$N$118,$U7,M$91:M$118))*$B$83*$H$84*Poor!$B$81/$B$81)</f>
        <v>1925.4316330845365</v>
      </c>
      <c r="U7" s="227">
        <v>1</v>
      </c>
      <c r="V7" s="56"/>
      <c r="W7" s="115"/>
      <c r="X7" s="124">
        <v>4</v>
      </c>
      <c r="Y7" s="184">
        <f t="shared" ref="Y7:Y29" si="9">M7*4</f>
        <v>0.16212118617683688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0.16212118617683688</v>
      </c>
      <c r="AH7" s="123">
        <f t="shared" ref="AH7:AH30" si="12">SUM(Z7,AB7,AD7,AF7)</f>
        <v>1</v>
      </c>
      <c r="AI7" s="184">
        <f t="shared" ref="AI7:AI30" si="13">SUM(AA7,AC7,AE7,AG7)/4</f>
        <v>4.053029654420922E-2</v>
      </c>
      <c r="AJ7" s="120">
        <f t="shared" ref="AJ7:AJ31" si="14">(AA7+AC7)/2</f>
        <v>0</v>
      </c>
      <c r="AK7" s="119">
        <f t="shared" ref="AK7:AK31" si="15">(AE7+AG7)/2</f>
        <v>8.1060593088418439E-2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6">
        <f>IF([1]Summ!E1046="",0,[1]Summ!E1046)</f>
        <v>3.3333333333333333E-2</v>
      </c>
      <c r="C8" s="216">
        <f>IF([1]Summ!F1046="",0,[1]Summ!F1046)</f>
        <v>0</v>
      </c>
      <c r="D8" s="24">
        <f t="shared" si="0"/>
        <v>3.3333333333333333E-2</v>
      </c>
      <c r="E8" s="26"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28">
        <f t="shared" si="6"/>
        <v>3.3333333333333333E-2</v>
      </c>
      <c r="N8" s="233">
        <v>1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160</v>
      </c>
      <c r="S8" s="226">
        <f>IF($B$81=0,0,(SUMIF($N$6:$N$28,$U8,L$6:L$28)+SUMIF($N$91:$N$118,$U8,L$91:L$118))*$B$83*$H$84*Poor!$B$81/$B$81)</f>
        <v>160</v>
      </c>
      <c r="T8" s="226">
        <f>IF($B$81=0,0,(SUMIF($N$6:$N$28,$U8,M$6:M$28)+SUMIF($N$91:$N$118,$U8,M$91:M$118))*$B$83*$H$84*Poor!$B$81/$B$81)</f>
        <v>156.39900741531514</v>
      </c>
      <c r="U8" s="227">
        <v>2</v>
      </c>
      <c r="V8" s="185"/>
      <c r="W8" s="115"/>
      <c r="X8" s="124">
        <v>1</v>
      </c>
      <c r="Y8" s="184">
        <f t="shared" si="9"/>
        <v>0.13333333333333333</v>
      </c>
      <c r="Z8" s="125">
        <f>IF($Y8=0,0,AA8/$Y8)</f>
        <v>0.4393965751645082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5.8586210021934426E-2</v>
      </c>
      <c r="AB8" s="125">
        <f>IF($Y8=0,0,AC8/$Y8)</f>
        <v>0.36581047275288014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4.8774729700384017E-2</v>
      </c>
      <c r="AD8" s="125">
        <f>IF($Y8=0,0,AE8/$Y8)</f>
        <v>0.19479295208261166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2.5972393611014888E-2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5.3680469861159222E-2</v>
      </c>
      <c r="AK8" s="119">
        <f t="shared" si="15"/>
        <v>1.2986196805507444E-2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6">
        <f>IF([1]Summ!E1047="",0,[1]Summ!E1047)</f>
        <v>0.14786429794520545</v>
      </c>
      <c r="C9" s="216">
        <f>IF([1]Summ!F1047="",0,[1]Summ!F1047)</f>
        <v>0</v>
      </c>
      <c r="D9" s="24">
        <f t="shared" si="0"/>
        <v>0.14786429794520545</v>
      </c>
      <c r="E9" s="26">
        <v>1</v>
      </c>
      <c r="F9" s="28">
        <v>8800</v>
      </c>
      <c r="H9" s="24">
        <f t="shared" si="1"/>
        <v>1</v>
      </c>
      <c r="I9" s="22">
        <f t="shared" si="2"/>
        <v>0.14786429794520545</v>
      </c>
      <c r="J9" s="24">
        <f t="shared" si="3"/>
        <v>0.14786429794520545</v>
      </c>
      <c r="K9" s="22">
        <f t="shared" si="4"/>
        <v>0.14786429794520545</v>
      </c>
      <c r="L9" s="22">
        <f t="shared" si="5"/>
        <v>0.14786429794520545</v>
      </c>
      <c r="M9" s="228">
        <f t="shared" si="6"/>
        <v>0.14786429794520545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974.941627910291</v>
      </c>
      <c r="S9" s="226">
        <f>IF($B$81=0,0,(SUMIF($N$6:$N$28,$U9,L$6:L$28)+SUMIF($N$91:$N$118,$U9,L$91:L$118))*$B$83*$H$84*Poor!$B$81/$B$81)</f>
        <v>974.941627910291</v>
      </c>
      <c r="T9" s="226">
        <f>IF($B$81=0,0,(SUMIF($N$6:$N$28,$U9,M$6:M$28)+SUMIF($N$91:$N$118,$U9,M$91:M$118))*$B$83*$H$84*Poor!$B$81/$B$81)</f>
        <v>974.941627910291</v>
      </c>
      <c r="U9" s="227">
        <v>3</v>
      </c>
      <c r="V9" s="56"/>
      <c r="W9" s="115"/>
      <c r="X9" s="124">
        <v>1</v>
      </c>
      <c r="Y9" s="184">
        <f t="shared" si="9"/>
        <v>0.59145719178082179</v>
      </c>
      <c r="Z9" s="125">
        <f>IF($Y9=0,0,AA9/$Y9)</f>
        <v>0.4393965751645082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0.2598842644249108</v>
      </c>
      <c r="AB9" s="125">
        <f>IF($Y9=0,0,AC9/$Y9)</f>
        <v>0.36581047275288014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0.21636123493843332</v>
      </c>
      <c r="AD9" s="125">
        <f>IF($Y9=0,0,AE9/$Y9)</f>
        <v>0.19479295208261166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0.11521169241747767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0.14786429794520545</v>
      </c>
      <c r="AJ9" s="120">
        <f t="shared" si="14"/>
        <v>0.23812274968167207</v>
      </c>
      <c r="AK9" s="119">
        <f t="shared" si="15"/>
        <v>5.7605846208738834E-2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Beans: kg produced</v>
      </c>
      <c r="B10" s="216">
        <f>IF([1]Summ!E1048="",0,[1]Summ!E1048)</f>
        <v>2.2094103362391038E-2</v>
      </c>
      <c r="C10" s="216">
        <f>IF([1]Summ!F1048="",0,[1]Summ!F1048)</f>
        <v>-8.2852887608966426E-3</v>
      </c>
      <c r="D10" s="24">
        <f t="shared" si="0"/>
        <v>1.3808814601494395E-2</v>
      </c>
      <c r="E10" s="26">
        <v>1</v>
      </c>
      <c r="H10" s="24">
        <f t="shared" si="1"/>
        <v>1</v>
      </c>
      <c r="I10" s="22">
        <f t="shared" si="2"/>
        <v>1.3808814601494395E-2</v>
      </c>
      <c r="J10" s="24">
        <f t="shared" si="3"/>
        <v>2.2425606288946166E-2</v>
      </c>
      <c r="K10" s="22">
        <f t="shared" si="4"/>
        <v>2.2094103362391038E-2</v>
      </c>
      <c r="L10" s="22">
        <f t="shared" si="5"/>
        <v>2.2094103362391038E-2</v>
      </c>
      <c r="M10" s="228">
        <f t="shared" si="6"/>
        <v>2.2425606288946166E-2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24">
        <v>1</v>
      </c>
      <c r="Y10" s="184">
        <f t="shared" si="9"/>
        <v>8.9702425155784665E-2</v>
      </c>
      <c r="Z10" s="125">
        <f>IF($Y10=0,0,AA10/$Y10)</f>
        <v>0.4393965751645082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3.9414938397402406E-2</v>
      </c>
      <c r="AB10" s="125">
        <f>IF($Y10=0,0,AC10/$Y10)</f>
        <v>0.3658104727528802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3.281408655331744E-2</v>
      </c>
      <c r="AD10" s="125">
        <f>IF($Y10=0,0,AE10/$Y10)</f>
        <v>0.19479295208261163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1.7473400205064819E-2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2.2425606288946166E-2</v>
      </c>
      <c r="AJ10" s="120">
        <f t="shared" si="14"/>
        <v>3.6114512475359919E-2</v>
      </c>
      <c r="AK10" s="119">
        <f t="shared" si="15"/>
        <v>8.7367001025324097E-3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Potatoes: no. local meas</v>
      </c>
      <c r="B11" s="216">
        <f>IF([1]Summ!E1049="",0,[1]Summ!E1049)</f>
        <v>7.4950498132004975E-4</v>
      </c>
      <c r="C11" s="216">
        <f>IF([1]Summ!F1049="",0,[1]Summ!F1049)</f>
        <v>0</v>
      </c>
      <c r="D11" s="24">
        <f t="shared" si="0"/>
        <v>7.4950498132004975E-4</v>
      </c>
      <c r="E11" s="26">
        <v>1</v>
      </c>
      <c r="H11" s="24">
        <f t="shared" si="1"/>
        <v>1</v>
      </c>
      <c r="I11" s="22">
        <f t="shared" si="2"/>
        <v>7.4950498132004975E-4</v>
      </c>
      <c r="J11" s="24">
        <f t="shared" si="3"/>
        <v>7.4950498132004975E-4</v>
      </c>
      <c r="K11" s="22">
        <f t="shared" si="4"/>
        <v>7.4950498132004975E-4</v>
      </c>
      <c r="L11" s="22">
        <f t="shared" si="5"/>
        <v>7.4950498132004975E-4</v>
      </c>
      <c r="M11" s="228">
        <f t="shared" si="6"/>
        <v>7.4950498132004975E-4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9900.0000000000018</v>
      </c>
      <c r="S11" s="226">
        <f>IF($B$81=0,0,(SUMIF($N$6:$N$28,$U11,L$6:L$28)+SUMIF($N$91:$N$118,$U11,L$91:L$118))*$B$83*$H$84*Poor!$B$81/$B$81)</f>
        <v>9900.0000000000018</v>
      </c>
      <c r="T11" s="226">
        <f>IF($B$81=0,0,(SUMIF($N$6:$N$28,$U11,M$6:M$28)+SUMIF($N$91:$N$118,$U11,M$91:M$118))*$B$83*$H$84*Poor!$B$81/$B$81)</f>
        <v>9900.0000000000018</v>
      </c>
      <c r="U11" s="227">
        <v>5</v>
      </c>
      <c r="V11" s="56"/>
      <c r="W11" s="115"/>
      <c r="X11" s="124">
        <v>1</v>
      </c>
      <c r="Y11" s="184">
        <f t="shared" si="9"/>
        <v>2.998019925280199E-3</v>
      </c>
      <c r="Z11" s="125">
        <f>IF($Y11=0,0,AA11/$Y11)</f>
        <v>0.4393965751645082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1.3173196874430742E-3</v>
      </c>
      <c r="AB11" s="125">
        <f>IF($Y11=0,0,AC11/$Y11)</f>
        <v>0.3658104727528802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1.0967070861893041E-3</v>
      </c>
      <c r="AD11" s="125">
        <f>IF($Y11=0,0,AE11/$Y11)</f>
        <v>0.19479295208261163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5.839931516478207E-4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7.4950498132004975E-4</v>
      </c>
      <c r="AJ11" s="120">
        <f t="shared" si="14"/>
        <v>1.2070133868161892E-3</v>
      </c>
      <c r="AK11" s="119">
        <f t="shared" si="15"/>
        <v>2.9199657582391035E-4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Cabbage: no. local meas</v>
      </c>
      <c r="B12" s="216">
        <f>IF([1]Summ!E1050="",0,[1]Summ!E1050)</f>
        <v>5.8656911581569104E-3</v>
      </c>
      <c r="C12" s="216">
        <f>IF([1]Summ!F1050="",0,[1]Summ!F1050)</f>
        <v>0</v>
      </c>
      <c r="D12" s="24">
        <f t="shared" si="0"/>
        <v>5.8656911581569104E-3</v>
      </c>
      <c r="E12" s="26">
        <v>1</v>
      </c>
      <c r="H12" s="24">
        <f t="shared" si="1"/>
        <v>1</v>
      </c>
      <c r="I12" s="22">
        <f t="shared" si="2"/>
        <v>5.8656911581569104E-3</v>
      </c>
      <c r="J12" s="24">
        <f t="shared" si="3"/>
        <v>5.8656911581569104E-3</v>
      </c>
      <c r="K12" s="22">
        <f t="shared" si="4"/>
        <v>5.8656911581569104E-3</v>
      </c>
      <c r="L12" s="22">
        <f t="shared" si="5"/>
        <v>5.8656911581569104E-3</v>
      </c>
      <c r="M12" s="228">
        <f t="shared" si="6"/>
        <v>5.8656911581569104E-3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77.029781048251095</v>
      </c>
      <c r="S12" s="226">
        <f>IF($B$81=0,0,(SUMIF($N$6:$N$28,$U12,L$6:L$28)+SUMIF($N$91:$N$118,$U12,L$91:L$118))*$B$83*$H$84*Poor!$B$81/$B$81)</f>
        <v>77.029781048251095</v>
      </c>
      <c r="T12" s="226">
        <f>IF($B$81=0,0,(SUMIF($N$6:$N$28,$U12,M$6:M$28)+SUMIF($N$91:$N$118,$U12,M$91:M$118))*$B$83*$H$84*Poor!$B$81/$B$81)</f>
        <v>34.501477807273865</v>
      </c>
      <c r="U12" s="227">
        <v>6</v>
      </c>
      <c r="V12" s="56"/>
      <c r="W12" s="117"/>
      <c r="X12" s="118"/>
      <c r="Y12" s="184">
        <f t="shared" si="9"/>
        <v>2.3462764632627642E-2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1.5720052303860522E-2</v>
      </c>
      <c r="AF12" s="122">
        <f>1-SUM(Z12,AB12,AD12)</f>
        <v>0.32999999999999996</v>
      </c>
      <c r="AG12" s="121">
        <f>$M12*AF12*4</f>
        <v>7.7427123287671209E-3</v>
      </c>
      <c r="AH12" s="123">
        <f t="shared" si="12"/>
        <v>1</v>
      </c>
      <c r="AI12" s="184">
        <f t="shared" si="13"/>
        <v>5.8656911581569104E-3</v>
      </c>
      <c r="AJ12" s="120">
        <f t="shared" si="14"/>
        <v>0</v>
      </c>
      <c r="AK12" s="119">
        <f t="shared" si="15"/>
        <v>1.1731382316313821E-2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beetroot: no. local meas</v>
      </c>
      <c r="B13" s="216">
        <f>IF([1]Summ!E1051="",0,[1]Summ!E1051)</f>
        <v>2.2766189290161893E-3</v>
      </c>
      <c r="C13" s="216">
        <f>IF([1]Summ!F1051="",0,[1]Summ!F1051)</f>
        <v>4.5532378580323768E-4</v>
      </c>
      <c r="D13" s="24">
        <f t="shared" si="0"/>
        <v>2.731942714819427E-3</v>
      </c>
      <c r="E13" s="26">
        <v>1</v>
      </c>
      <c r="H13" s="24">
        <f t="shared" si="1"/>
        <v>1</v>
      </c>
      <c r="I13" s="22">
        <f t="shared" si="2"/>
        <v>2.731942714819427E-3</v>
      </c>
      <c r="J13" s="24">
        <f t="shared" si="3"/>
        <v>2.2584009559460994E-3</v>
      </c>
      <c r="K13" s="22">
        <f t="shared" si="4"/>
        <v>2.2766189290161893E-3</v>
      </c>
      <c r="L13" s="22">
        <f t="shared" si="5"/>
        <v>2.2766189290161893E-3</v>
      </c>
      <c r="M13" s="229">
        <f t="shared" si="6"/>
        <v>2.2584009559460994E-3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1080</v>
      </c>
      <c r="S13" s="226">
        <f>IF($B$81=0,0,(SUMIF($N$6:$N$28,$U13,L$6:L$28)+SUMIF($N$91:$N$118,$U13,L$91:L$118))*$B$83*$H$84*Poor!$B$81/$B$81)</f>
        <v>1080</v>
      </c>
      <c r="T13" s="226">
        <f>IF($B$81=0,0,(SUMIF($N$6:$N$28,$U13,M$6:M$28)+SUMIF($N$91:$N$118,$U13,M$91:M$118))*$B$83*$H$84*Poor!$B$81/$B$81)</f>
        <v>1080</v>
      </c>
      <c r="U13" s="227">
        <v>7</v>
      </c>
      <c r="V13" s="56"/>
      <c r="W13" s="110"/>
      <c r="X13" s="118"/>
      <c r="Y13" s="184">
        <f t="shared" si="9"/>
        <v>9.0336038237843978E-3</v>
      </c>
      <c r="Z13" s="116">
        <v>1</v>
      </c>
      <c r="AA13" s="121">
        <f>$M13*Z13*4</f>
        <v>9.0336038237843978E-3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2.2584009559460994E-3</v>
      </c>
      <c r="AJ13" s="120">
        <f t="shared" si="14"/>
        <v>4.5168019118921989E-3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Groundnuts (dry): no. local meas</v>
      </c>
      <c r="B14" s="216">
        <f>IF([1]Summ!E1052="",0,[1]Summ!E1052)</f>
        <v>1.8867973225404733E-2</v>
      </c>
      <c r="C14" s="216">
        <f>IF([1]Summ!F1052="",0,[1]Summ!F1052)</f>
        <v>0</v>
      </c>
      <c r="D14" s="24">
        <f t="shared" si="0"/>
        <v>1.8867973225404733E-2</v>
      </c>
      <c r="E14" s="26">
        <v>1</v>
      </c>
      <c r="F14" s="22"/>
      <c r="H14" s="24">
        <f t="shared" si="1"/>
        <v>1</v>
      </c>
      <c r="I14" s="22">
        <f t="shared" si="2"/>
        <v>1.8867973225404733E-2</v>
      </c>
      <c r="J14" s="24">
        <f>IF(I$32&lt;=1+I131,I14,B14*H14+J$33*(I14-B14*H14))</f>
        <v>1.8867973225404733E-2</v>
      </c>
      <c r="K14" s="22">
        <f t="shared" si="4"/>
        <v>1.8867973225404733E-2</v>
      </c>
      <c r="L14" s="22">
        <f t="shared" si="5"/>
        <v>1.8867973225404733E-2</v>
      </c>
      <c r="M14" s="229">
        <f t="shared" si="6"/>
        <v>1.8867973225404733E-2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0</v>
      </c>
      <c r="S14" s="226">
        <f>IF($B$81=0,0,(SUMIF($N$6:$N$28,$U14,L$6:L$28)+SUMIF($N$91:$N$118,$U14,L$91:L$118))*$B$83*$H$84*Poor!$B$81/$B$81)</f>
        <v>0</v>
      </c>
      <c r="T14" s="226">
        <f>IF($B$81=0,0,(SUMIF($N$6:$N$28,$U14,M$6:M$28)+SUMIF($N$91:$N$118,$U14,M$91:M$118))*$B$83*$H$84*Poor!$B$81/$B$81)</f>
        <v>0</v>
      </c>
      <c r="U14" s="227">
        <v>8</v>
      </c>
      <c r="V14" s="56"/>
      <c r="W14" s="110"/>
      <c r="X14" s="118"/>
      <c r="Y14" s="184">
        <f>M14*4</f>
        <v>7.5471892901618931E-2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7.5471892901618931E-2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1.8867973225404733E-2</v>
      </c>
      <c r="AJ14" s="120">
        <f t="shared" si="14"/>
        <v>3.7735946450809466E-2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Cow peas</v>
      </c>
      <c r="B15" s="216">
        <f>IF([1]Summ!E1053="",0,[1]Summ!E1053)</f>
        <v>8.9696193960149429E-3</v>
      </c>
      <c r="C15" s="216">
        <f>IF([1]Summ!F1053="",0,[1]Summ!F1053)</f>
        <v>0</v>
      </c>
      <c r="D15" s="24">
        <f t="shared" si="0"/>
        <v>8.9696193960149429E-3</v>
      </c>
      <c r="E15" s="26">
        <v>1</v>
      </c>
      <c r="F15" s="22"/>
      <c r="H15" s="24">
        <f t="shared" si="1"/>
        <v>1</v>
      </c>
      <c r="I15" s="22">
        <f t="shared" si="2"/>
        <v>8.9696193960149429E-3</v>
      </c>
      <c r="J15" s="24">
        <f>IF(I$32&lt;=1+I131,I15,B15*H15+J$33*(I15-B15*H15))</f>
        <v>8.9696193960149429E-3</v>
      </c>
      <c r="K15" s="22">
        <f t="shared" si="4"/>
        <v>8.9696193960149429E-3</v>
      </c>
      <c r="L15" s="22">
        <f t="shared" si="5"/>
        <v>8.9696193960149429E-3</v>
      </c>
      <c r="M15" s="230">
        <f t="shared" si="6"/>
        <v>8.9696193960149429E-3</v>
      </c>
      <c r="N15" s="233">
        <v>1</v>
      </c>
      <c r="O15" s="2"/>
      <c r="P15" s="22"/>
      <c r="Q15" s="59" t="s">
        <v>127</v>
      </c>
      <c r="R15" s="226">
        <f>IF($B$81=0,0,(SUMIF($N$6:$N$28,$U15,K$6:K$28)+SUMIF($N$91:$N$118,$U15,K$91:K$118))*$B$83*$H$84*Poor!$B$81/$B$81)</f>
        <v>7200</v>
      </c>
      <c r="S15" s="226">
        <f>IF($B$81=0,0,(SUMIF($N$6:$N$28,$U15,L$6:L$28)+SUMIF($N$91:$N$118,$U15,L$91:L$118))*$B$83*$H$84*Poor!$B$81/$B$81)</f>
        <v>7200</v>
      </c>
      <c r="T15" s="226">
        <f>IF($B$81=0,0,(SUMIF($N$6:$N$28,$U15,M$6:M$28)+SUMIF($N$91:$N$118,$U15,M$91:M$118))*$B$83*$H$84*Poor!$B$81/$B$81)</f>
        <v>7200</v>
      </c>
      <c r="U15" s="227">
        <v>9</v>
      </c>
      <c r="V15" s="56"/>
      <c r="W15" s="110"/>
      <c r="X15" s="118"/>
      <c r="Y15" s="184">
        <f t="shared" si="9"/>
        <v>3.5878477584059772E-2</v>
      </c>
      <c r="Z15" s="116">
        <v>0.25</v>
      </c>
      <c r="AA15" s="121">
        <f t="shared" si="16"/>
        <v>8.9696193960149429E-3</v>
      </c>
      <c r="AB15" s="116">
        <v>0.25</v>
      </c>
      <c r="AC15" s="121">
        <f t="shared" si="7"/>
        <v>8.9696193960149429E-3</v>
      </c>
      <c r="AD15" s="116">
        <v>0.25</v>
      </c>
      <c r="AE15" s="121">
        <f t="shared" si="8"/>
        <v>8.9696193960149429E-3</v>
      </c>
      <c r="AF15" s="122">
        <f t="shared" si="10"/>
        <v>0.25</v>
      </c>
      <c r="AG15" s="121">
        <f t="shared" si="11"/>
        <v>8.9696193960149429E-3</v>
      </c>
      <c r="AH15" s="123">
        <f t="shared" si="12"/>
        <v>1</v>
      </c>
      <c r="AI15" s="184">
        <f t="shared" si="13"/>
        <v>8.9696193960149429E-3</v>
      </c>
      <c r="AJ15" s="120">
        <f t="shared" si="14"/>
        <v>8.9696193960149429E-3</v>
      </c>
      <c r="AK15" s="119">
        <f t="shared" si="15"/>
        <v>8.9696193960149429E-3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Spinach</v>
      </c>
      <c r="B16" s="216">
        <f>IF([1]Summ!E1054="",0,[1]Summ!E1054)</f>
        <v>1.4862235367372352E-3</v>
      </c>
      <c r="C16" s="216">
        <f>IF([1]Summ!F1054="",0,[1]Summ!F1054)</f>
        <v>4.6933374844333763E-4</v>
      </c>
      <c r="D16" s="24">
        <f t="shared" si="0"/>
        <v>1.9555572851805729E-3</v>
      </c>
      <c r="E16" s="26">
        <v>1</v>
      </c>
      <c r="F16" s="22"/>
      <c r="H16" s="24">
        <f t="shared" si="1"/>
        <v>1</v>
      </c>
      <c r="I16" s="22">
        <f t="shared" si="2"/>
        <v>1.9555572851805729E-3</v>
      </c>
      <c r="J16" s="24">
        <f>IF(I$32&lt;=1+I131,I16,B16*H16+J$33*(I16-B16*H16))</f>
        <v>1.4674450106496042E-3</v>
      </c>
      <c r="K16" s="22">
        <f t="shared" si="4"/>
        <v>1.4862235367372352E-3</v>
      </c>
      <c r="L16" s="22">
        <f t="shared" si="5"/>
        <v>1.4862235367372352E-3</v>
      </c>
      <c r="M16" s="228">
        <f t="shared" si="6"/>
        <v>1.4674450106496042E-3</v>
      </c>
      <c r="N16" s="233">
        <v>1</v>
      </c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>
        <f t="shared" si="9"/>
        <v>5.8697800425984168E-3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5.8697800425984168E-3</v>
      </c>
      <c r="AH16" s="123">
        <f t="shared" si="12"/>
        <v>1</v>
      </c>
      <c r="AI16" s="184">
        <f t="shared" si="13"/>
        <v>1.4674450106496042E-3</v>
      </c>
      <c r="AJ16" s="120">
        <f t="shared" si="14"/>
        <v>0</v>
      </c>
      <c r="AK16" s="119">
        <f t="shared" si="15"/>
        <v>2.9348900212992084E-3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pumpkin</v>
      </c>
      <c r="B17" s="216">
        <f>IF([1]Summ!E1055="",0,[1]Summ!E1055)</f>
        <v>5.0835990037359901E-3</v>
      </c>
      <c r="C17" s="216">
        <f>IF([1]Summ!F1055="",0,[1]Summ!F1055)</f>
        <v>0</v>
      </c>
      <c r="D17" s="24">
        <f>SUM(B17,C17)</f>
        <v>5.0835990037359901E-3</v>
      </c>
      <c r="E17" s="26">
        <v>1</v>
      </c>
      <c r="F17" s="22"/>
      <c r="H17" s="24">
        <f t="shared" si="1"/>
        <v>1</v>
      </c>
      <c r="I17" s="22">
        <f t="shared" si="2"/>
        <v>5.0835990037359901E-3</v>
      </c>
      <c r="J17" s="24">
        <f t="shared" ref="J17:J25" si="17">IF(I$32&lt;=1+I131,I17,B17*H17+J$33*(I17-B17*H17))</f>
        <v>5.0835990037359901E-3</v>
      </c>
      <c r="K17" s="22">
        <f t="shared" si="4"/>
        <v>5.0835990037359901E-3</v>
      </c>
      <c r="L17" s="22">
        <f t="shared" si="5"/>
        <v>5.0835990037359901E-3</v>
      </c>
      <c r="M17" s="229">
        <f t="shared" si="6"/>
        <v>5.0835990037359901E-3</v>
      </c>
      <c r="N17" s="233">
        <v>1</v>
      </c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2800</v>
      </c>
      <c r="S17" s="226">
        <f>IF($B$81=0,0,(SUMIF($N$6:$N$28,$U17,L$6:L$28)+SUMIF($N$91:$N$118,$U17,L$91:L$118))*$B$83*$H$84*Poor!$B$81/$B$81)</f>
        <v>2800</v>
      </c>
      <c r="T17" s="226">
        <f>IF($B$81=0,0,(SUMIF($N$6:$N$28,$U17,M$6:M$28)+SUMIF($N$91:$N$118,$U17,M$91:M$118))*$B$83*$H$84*Poor!$B$81/$B$81)</f>
        <v>2800</v>
      </c>
      <c r="U17" s="227">
        <v>11</v>
      </c>
      <c r="V17" s="56"/>
      <c r="W17" s="110"/>
      <c r="X17" s="118"/>
      <c r="Y17" s="184">
        <f t="shared" si="9"/>
        <v>2.033439601494396E-2</v>
      </c>
      <c r="Z17" s="116">
        <v>0.29409999999999997</v>
      </c>
      <c r="AA17" s="121">
        <f t="shared" si="16"/>
        <v>5.9803458679950185E-3</v>
      </c>
      <c r="AB17" s="116">
        <v>0.17649999999999999</v>
      </c>
      <c r="AC17" s="121">
        <f t="shared" si="7"/>
        <v>3.5890208966376088E-3</v>
      </c>
      <c r="AD17" s="116">
        <v>0.23530000000000001</v>
      </c>
      <c r="AE17" s="121">
        <f t="shared" si="8"/>
        <v>4.7846833823163137E-3</v>
      </c>
      <c r="AF17" s="122">
        <f t="shared" si="10"/>
        <v>0.29410000000000003</v>
      </c>
      <c r="AG17" s="121">
        <f t="shared" si="11"/>
        <v>5.9803458679950194E-3</v>
      </c>
      <c r="AH17" s="123">
        <f t="shared" si="12"/>
        <v>1</v>
      </c>
      <c r="AI17" s="184">
        <f t="shared" si="13"/>
        <v>5.0835990037359901E-3</v>
      </c>
      <c r="AJ17" s="120">
        <f t="shared" si="14"/>
        <v>4.7846833823163137E-3</v>
      </c>
      <c r="AK17" s="119">
        <f t="shared" si="15"/>
        <v>5.3825146251556665E-3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FISHING -- see worksheet Data 3</v>
      </c>
      <c r="B18" s="216">
        <f>IF([1]Summ!E1056="",0,[1]Summ!E1056)</f>
        <v>9.8770236612702369E-3</v>
      </c>
      <c r="C18" s="216">
        <f>IF([1]Summ!F1056="",0,[1]Summ!F1056)</f>
        <v>-9.8770236612702369E-3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1.0272213538636801E-2</v>
      </c>
      <c r="K18" s="22">
        <f t="shared" ref="K18:K20" si="21">B18</f>
        <v>9.8770236612702369E-3</v>
      </c>
      <c r="L18" s="22">
        <f t="shared" ref="L18:L20" si="22">IF(K18="","",K18*H18)</f>
        <v>9.8770236612702369E-3</v>
      </c>
      <c r="M18" s="229">
        <f t="shared" ref="M18:M20" si="23">J18</f>
        <v>1.0272213538636801E-2</v>
      </c>
      <c r="N18" s="233">
        <v>6</v>
      </c>
      <c r="O18" s="2"/>
      <c r="P18" s="22"/>
      <c r="Q18" s="59" t="s">
        <v>79</v>
      </c>
      <c r="R18" s="226">
        <f>IF($B$81=0,0,(SUMIF($N$6:$N$28,$U18,K$6:K$28)+SUMIF($N$91:$N$118,$U18,K$91:K$118))*$B$83*$H$84*Poor!$B$81/$B$81)</f>
        <v>1160.5485042918237</v>
      </c>
      <c r="S18" s="226">
        <f>IF($B$81=0,0,(SUMIF($N$6:$N$28,$U18,L$6:L$28)+SUMIF($N$91:$N$118,$U18,L$91:L$118))*$B$83*$H$84*Poor!$B$81/$B$81)</f>
        <v>1160.5485042918237</v>
      </c>
      <c r="T18" s="226">
        <f>IF($B$81=0,0,(SUMIF($N$6:$N$28,$U18,M$6:M$28)+SUMIF($N$91:$N$118,$U18,M$91:M$118))*$B$83*$H$84*Poor!$B$81/$B$81)</f>
        <v>1160.5485042918237</v>
      </c>
      <c r="U18" s="227">
        <v>12</v>
      </c>
      <c r="V18" s="56"/>
      <c r="W18" s="110"/>
      <c r="X18" s="118"/>
      <c r="Y18" s="184">
        <f t="shared" ref="Y18:Y20" si="24">M18*4</f>
        <v>4.1088854154547202E-2</v>
      </c>
      <c r="Z18" s="116">
        <v>1.2941</v>
      </c>
      <c r="AA18" s="121">
        <f t="shared" ref="AA18:AA20" si="25">$M18*Z18*4</f>
        <v>5.3173086161399534E-2</v>
      </c>
      <c r="AB18" s="116">
        <v>1.1765000000000001</v>
      </c>
      <c r="AC18" s="121">
        <f t="shared" ref="AC18:AC20" si="26">$M18*AB18*4</f>
        <v>4.8341036912824785E-2</v>
      </c>
      <c r="AD18" s="116">
        <v>1.2353000000000001</v>
      </c>
      <c r="AE18" s="121">
        <f t="shared" ref="AE18:AE20" si="27">$M18*AD18*4</f>
        <v>5.0757061537112159E-2</v>
      </c>
      <c r="AF18" s="122">
        <f t="shared" ref="AF18:AF20" si="28">1-SUM(Z18,AB18,AD18)</f>
        <v>-2.7059000000000002</v>
      </c>
      <c r="AG18" s="121">
        <f t="shared" ref="AG18:AG20" si="29">$M18*AF18*4</f>
        <v>-0.11118233045678928</v>
      </c>
      <c r="AH18" s="123">
        <f t="shared" ref="AH18:AH20" si="30">SUM(Z18,AB18,AD18,AF18)</f>
        <v>1</v>
      </c>
      <c r="AI18" s="184">
        <f t="shared" ref="AI18:AI20" si="31">SUM(AA18,AC18,AE18,AG18)/4</f>
        <v>1.0272213538636801E-2</v>
      </c>
      <c r="AJ18" s="120">
        <f t="shared" ref="AJ18:AJ20" si="32">(AA18+AC18)/2</f>
        <v>5.0757061537112159E-2</v>
      </c>
      <c r="AK18" s="119">
        <f t="shared" ref="AK18:AK20" si="33">(AE18+AG18)/2</f>
        <v>-3.0212634459838562E-2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WILD FOODS -- see worksheet Data 3</v>
      </c>
      <c r="B19" s="216">
        <f>IF([1]Summ!E1057="",0,[1]Summ!E1057)</f>
        <v>0</v>
      </c>
      <c r="C19" s="216">
        <f>IF([1]Summ!F1057="",0,[1]Summ!F1057)</f>
        <v>0.05</v>
      </c>
      <c r="D19" s="24">
        <f t="shared" si="18"/>
        <v>0.05</v>
      </c>
      <c r="E19" s="26">
        <v>1</v>
      </c>
      <c r="F19" s="22"/>
      <c r="H19" s="24">
        <f t="shared" si="19"/>
        <v>1</v>
      </c>
      <c r="I19" s="22">
        <f t="shared" si="20"/>
        <v>0.05</v>
      </c>
      <c r="J19" s="24">
        <f t="shared" si="17"/>
        <v>-2.0005514359360209E-3</v>
      </c>
      <c r="K19" s="22">
        <f t="shared" si="21"/>
        <v>0</v>
      </c>
      <c r="L19" s="22">
        <f t="shared" si="22"/>
        <v>0</v>
      </c>
      <c r="M19" s="229">
        <f t="shared" si="23"/>
        <v>-2.0005514359360209E-3</v>
      </c>
      <c r="N19" s="233">
        <v>6</v>
      </c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>
        <f t="shared" si="24"/>
        <v>-8.0022057437440838E-3</v>
      </c>
      <c r="Z19" s="116">
        <v>2.2940999999999998</v>
      </c>
      <c r="AA19" s="121">
        <f t="shared" si="25"/>
        <v>-1.8357860196723301E-2</v>
      </c>
      <c r="AB19" s="116">
        <v>2.1764999999999999</v>
      </c>
      <c r="AC19" s="121">
        <f t="shared" si="26"/>
        <v>-1.7416800801258996E-2</v>
      </c>
      <c r="AD19" s="116">
        <v>2.2353000000000001</v>
      </c>
      <c r="AE19" s="121">
        <f t="shared" si="27"/>
        <v>-1.788733049899115E-2</v>
      </c>
      <c r="AF19" s="122">
        <f t="shared" si="28"/>
        <v>-5.7058999999999997</v>
      </c>
      <c r="AG19" s="121">
        <f t="shared" si="29"/>
        <v>4.5659785753229362E-2</v>
      </c>
      <c r="AH19" s="123">
        <f t="shared" si="30"/>
        <v>1</v>
      </c>
      <c r="AI19" s="184">
        <f t="shared" si="31"/>
        <v>-2.0005514359360196E-3</v>
      </c>
      <c r="AJ19" s="120">
        <f t="shared" si="32"/>
        <v>-1.7887330498991147E-2</v>
      </c>
      <c r="AK19" s="119">
        <f t="shared" si="33"/>
        <v>1.3886227627119106E-2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9">
        <f t="shared" si="23"/>
        <v>0</v>
      </c>
      <c r="N20" s="233"/>
      <c r="O20" s="2"/>
      <c r="P20" s="22"/>
      <c r="Q20" s="59" t="s">
        <v>81</v>
      </c>
      <c r="R20" s="226">
        <f>IF($B$81=0,0,(SUMIF($N$6:$N$28,$U20,K$6:K$28)+SUMIF($N$91:$N$118,$U20,K$91:K$118))*$B$83*$H$84*Poor!$B$81/$B$81)</f>
        <v>21582</v>
      </c>
      <c r="S20" s="226">
        <f>IF($B$81=0,0,(SUMIF($N$6:$N$28,$U20,L$6:L$28)+SUMIF($N$91:$N$118,$U20,L$91:L$118))*$B$83*$H$84*Poor!$B$81/$B$81)</f>
        <v>21582</v>
      </c>
      <c r="T20" s="226">
        <f>IF($B$81=0,0,(SUMIF($N$6:$N$28,$U20,M$6:M$28)+SUMIF($N$91:$N$118,$U20,M$91:M$118))*$B$83*$H$84*Poor!$B$81/$B$81)</f>
        <v>21582</v>
      </c>
      <c r="U20" s="227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9">
        <f t="shared" ref="M21:M25" si="39">J21</f>
        <v>0</v>
      </c>
      <c r="N21" s="233"/>
      <c r="O21" s="2"/>
      <c r="P21" s="22"/>
      <c r="Q21" s="59" t="s">
        <v>82</v>
      </c>
      <c r="R21" s="226">
        <f>IF($B$81=0,0,(SUMIF($N$6:$N$28,$U21,K$6:K$28)+SUMIF($N$91:$N$118,$U21,K$91:K$118))*$B$83*$H$84*Poor!$B$81/$B$81)</f>
        <v>0</v>
      </c>
      <c r="S21" s="226">
        <f>IF($B$81=0,0,(SUMIF($N$6:$N$28,$U21,L$6:L$28)+SUMIF($N$91:$N$118,$U21,L$91:L$118))*$B$83*$H$84*Poor!$B$81/$B$81)</f>
        <v>0</v>
      </c>
      <c r="T21" s="226">
        <f>IF($B$81=0,0,(SUMIF($N$6:$N$28,$U21,M$6:M$28)+SUMIF($N$91:$N$118,$U21,M$91:M$118))*$B$83*$H$84*Poor!$B$81/$B$81)</f>
        <v>0</v>
      </c>
      <c r="U21" s="227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9">
        <f t="shared" si="39"/>
        <v>0</v>
      </c>
      <c r="N22" s="233"/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9">
        <f t="shared" si="39"/>
        <v>0</v>
      </c>
      <c r="N23" s="233"/>
      <c r="O23" s="2"/>
      <c r="P23" s="22"/>
      <c r="Q23" s="171" t="s">
        <v>100</v>
      </c>
      <c r="R23" s="179">
        <f>SUM(R7:R22)</f>
        <v>46857.65472429643</v>
      </c>
      <c r="S23" s="179">
        <f>SUM(S7:S22)</f>
        <v>46857.65472429643</v>
      </c>
      <c r="T23" s="179">
        <f>SUM(T7:T22)</f>
        <v>46813.822250509242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9">
        <f t="shared" si="39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19489.344210431896</v>
      </c>
      <c r="S24" s="41">
        <f>IF($B$81=0,0,($B$124*($H$124)+1-($D$29*$H$29)-($D$28*$H$28))*$I$83*Poor!$B$81/$B$81)</f>
        <v>19489.344210431896</v>
      </c>
      <c r="T24" s="41">
        <f>IF($B$81=0,0,($B$124*($H$124)+1-($D$29*$H$29)-($D$28*$H$28))*$I$83*Poor!$B$81/$B$81)</f>
        <v>19489.344210431896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9">
        <f t="shared" si="39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35068.010877098561</v>
      </c>
      <c r="S25" s="41">
        <f>IF($B$81=0,0,($B$124*$H$124)+($B$125*$H$125*$H$84)+1-($D$29*$H$29)-($D$28*$H$28))*$I$83*Poor!$B$81/$B$81</f>
        <v>35068.010877098561</v>
      </c>
      <c r="T25" s="41">
        <f>IF($B$81=0,0,($B$124*$H$124)+($B$125*$H$125*$H$84)+1-($D$29*$H$29)-($D$28*$H$28))*$I$83*Poor!$B$81/$B$81</f>
        <v>35068.010877098561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0.14880952380952381</v>
      </c>
      <c r="C26" s="216">
        <f>IF([1]Summ!F1064="",0,[1]Summ!F1064)</f>
        <v>0</v>
      </c>
      <c r="D26" s="24">
        <f>SUM(B26,C26)</f>
        <v>0.14880952380952381</v>
      </c>
      <c r="E26" s="26"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28">
        <f t="shared" si="6"/>
        <v>0.14880952380952381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62812.010877098568</v>
      </c>
      <c r="S26" s="41">
        <f>IF($B$81=0,0,($B$124*$H$124)+($B$125*$H$125*$H$84)+($B$126*$H$126*$H$84)+1-($D$29*$H$29)-($D$28*$H$28))*$I$83*Poor!$B$81/$B$81</f>
        <v>62812.010877098568</v>
      </c>
      <c r="T26" s="41">
        <f>IF($B$81=0,0,($B$124*$H$124)+($B$125*$H$125*$H$84)+($B$126*$H$126*$H$84)+1-($D$29*$H$29)-($D$28*$H$28))*$I$83*Poor!$B$81/$B$81</f>
        <v>62812.010877098568</v>
      </c>
      <c r="U26" s="56"/>
      <c r="V26" s="56"/>
      <c r="W26" s="110"/>
      <c r="X26" s="118"/>
      <c r="Y26" s="184">
        <f t="shared" si="9"/>
        <v>0.59523809523809523</v>
      </c>
      <c r="Z26" s="116">
        <v>0.25</v>
      </c>
      <c r="AA26" s="121">
        <f t="shared" si="16"/>
        <v>0.14880952380952381</v>
      </c>
      <c r="AB26" s="116">
        <v>0.25</v>
      </c>
      <c r="AC26" s="121">
        <f t="shared" si="7"/>
        <v>0.14880952380952381</v>
      </c>
      <c r="AD26" s="116"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3.314115504358655E-2</v>
      </c>
      <c r="C27" s="216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3.4467166749807057E-2</v>
      </c>
      <c r="K27" s="22">
        <f t="shared" si="4"/>
        <v>3.314115504358655E-2</v>
      </c>
      <c r="L27" s="22">
        <f t="shared" si="5"/>
        <v>3.314115504358655E-2</v>
      </c>
      <c r="M27" s="230">
        <f t="shared" si="6"/>
        <v>3.4467166749807057E-2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64462.010877098568</v>
      </c>
      <c r="S27" s="41">
        <f>IF($B$81=0,0,($B$124*$H$124)+($B$125*$H$125*$H$84)+($B$126*$H$126*$H$84)+($B$127*$H$127*$H$84)+1-($D$29*$H$29)-($D$28*$H$28))*$I$83*Poor!$B$81/$B$81</f>
        <v>64462.010877098568</v>
      </c>
      <c r="T27" s="41">
        <f>IF($B$81=0,0,($B$124*$H$124)+($B$125*$H$125*$H$84)+($B$126*$H$126*$H$84)+($B$127*$H$127*$H$84)+1-($D$29*$H$29)-($D$28*$H$28))*$I$83*Poor!$B$81/$B$81</f>
        <v>64462.010877098568</v>
      </c>
      <c r="U27" s="56"/>
      <c r="V27" s="56"/>
      <c r="W27" s="110"/>
      <c r="X27" s="118"/>
      <c r="Y27" s="184">
        <f t="shared" si="9"/>
        <v>0.13786866699922823</v>
      </c>
      <c r="Z27" s="116">
        <v>0.25</v>
      </c>
      <c r="AA27" s="121">
        <f t="shared" si="16"/>
        <v>3.4467166749807057E-2</v>
      </c>
      <c r="AB27" s="116">
        <v>0.25</v>
      </c>
      <c r="AC27" s="121">
        <f t="shared" si="7"/>
        <v>3.4467166749807057E-2</v>
      </c>
      <c r="AD27" s="116">
        <v>0.25</v>
      </c>
      <c r="AE27" s="121">
        <f t="shared" si="8"/>
        <v>3.4467166749807057E-2</v>
      </c>
      <c r="AF27" s="122">
        <f t="shared" si="10"/>
        <v>0.25</v>
      </c>
      <c r="AG27" s="121">
        <f t="shared" si="11"/>
        <v>3.4467166749807057E-2</v>
      </c>
      <c r="AH27" s="123">
        <f t="shared" si="12"/>
        <v>1</v>
      </c>
      <c r="AI27" s="184">
        <f t="shared" si="13"/>
        <v>3.4467166749807057E-2</v>
      </c>
      <c r="AJ27" s="120">
        <f t="shared" si="14"/>
        <v>3.4467166749807057E-2</v>
      </c>
      <c r="AK27" s="119">
        <f t="shared" si="15"/>
        <v>3.4467166749807057E-2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6.7650971357409703E-2</v>
      </c>
      <c r="C28" s="216">
        <f>IF([1]Summ!F1066="",0,[1]Summ!F1066)</f>
        <v>-6.7650971357409703E-2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7.0357756315240355E-2</v>
      </c>
      <c r="K28" s="22">
        <f t="shared" si="4"/>
        <v>6.7650971357409703E-2</v>
      </c>
      <c r="L28" s="22">
        <f t="shared" si="5"/>
        <v>6.7650971357409703E-2</v>
      </c>
      <c r="M28" s="228">
        <f t="shared" si="6"/>
        <v>7.0357756315240355E-2</v>
      </c>
      <c r="N28" s="233"/>
      <c r="O28" s="2"/>
      <c r="P28" s="22"/>
      <c r="V28" s="56"/>
      <c r="W28" s="110"/>
      <c r="X28" s="118"/>
      <c r="Y28" s="184">
        <f t="shared" si="9"/>
        <v>0.28143102526096142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0.14071551263048071</v>
      </c>
      <c r="AF28" s="122">
        <f t="shared" si="10"/>
        <v>0.5</v>
      </c>
      <c r="AG28" s="121">
        <f t="shared" si="11"/>
        <v>0.14071551263048071</v>
      </c>
      <c r="AH28" s="123">
        <f t="shared" si="12"/>
        <v>1</v>
      </c>
      <c r="AI28" s="184">
        <f t="shared" si="13"/>
        <v>7.0357756315240355E-2</v>
      </c>
      <c r="AJ28" s="120">
        <f t="shared" si="14"/>
        <v>0</v>
      </c>
      <c r="AK28" s="119">
        <f t="shared" si="15"/>
        <v>0.14071551263048071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0.34687188297011207</v>
      </c>
      <c r="C29" s="216">
        <f>IF([1]Summ!F1067="",0,[1]Summ!F1067)</f>
        <v>0.1398752319619874</v>
      </c>
      <c r="D29" s="24">
        <f>SUM(B29,C29)</f>
        <v>0.48674711493209943</v>
      </c>
      <c r="E29" s="26">
        <v>1</v>
      </c>
      <c r="F29" s="22"/>
      <c r="H29" s="24">
        <f t="shared" si="1"/>
        <v>1</v>
      </c>
      <c r="I29" s="22">
        <f t="shared" si="2"/>
        <v>0.48674711493209943</v>
      </c>
      <c r="J29" s="24">
        <f>IF(I$32&lt;=1+I131,I29,B29*H29+J$33*(I29-B29*H29))</f>
        <v>0.34127533104704333</v>
      </c>
      <c r="K29" s="22">
        <f t="shared" si="4"/>
        <v>0.34687188297011207</v>
      </c>
      <c r="L29" s="22">
        <f t="shared" si="5"/>
        <v>0.34687188297011207</v>
      </c>
      <c r="M29" s="228">
        <f t="shared" si="6"/>
        <v>0.34127533104704333</v>
      </c>
      <c r="N29" s="233"/>
      <c r="P29" s="22"/>
      <c r="V29" s="56"/>
      <c r="W29" s="110"/>
      <c r="X29" s="118"/>
      <c r="Y29" s="184">
        <f t="shared" si="9"/>
        <v>1.3651013241881733</v>
      </c>
      <c r="Z29" s="116">
        <v>0.25</v>
      </c>
      <c r="AA29" s="121">
        <f t="shared" si="16"/>
        <v>0.34127533104704333</v>
      </c>
      <c r="AB29" s="116">
        <v>0.25</v>
      </c>
      <c r="AC29" s="121">
        <f t="shared" si="7"/>
        <v>0.34127533104704333</v>
      </c>
      <c r="AD29" s="116">
        <v>0.25</v>
      </c>
      <c r="AE29" s="121">
        <f t="shared" si="8"/>
        <v>0.34127533104704333</v>
      </c>
      <c r="AF29" s="122">
        <f t="shared" si="10"/>
        <v>0.25</v>
      </c>
      <c r="AG29" s="121">
        <f t="shared" si="11"/>
        <v>0.34127533104704333</v>
      </c>
      <c r="AH29" s="123">
        <f t="shared" si="12"/>
        <v>1</v>
      </c>
      <c r="AI29" s="184">
        <f t="shared" si="13"/>
        <v>0.34127533104704333</v>
      </c>
      <c r="AJ29" s="120">
        <f t="shared" si="14"/>
        <v>0.34127533104704333</v>
      </c>
      <c r="AK29" s="119">
        <f t="shared" si="15"/>
        <v>0.34127533104704333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0.36588877957658783</v>
      </c>
      <c r="C30" s="103"/>
      <c r="D30" s="24">
        <f>(D119-B124)</f>
        <v>3.5999316680991349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3.5999316680991349</v>
      </c>
      <c r="J30" s="235">
        <f>IF(I$32&lt;=$B$32,I30,$B$32-SUM(J6:J29))</f>
        <v>0.36876338996677738</v>
      </c>
      <c r="K30" s="22">
        <f t="shared" si="4"/>
        <v>0.36588877957658783</v>
      </c>
      <c r="L30" s="22">
        <f>IF(L124=L119,0,IF(K30="",0,(L119-L124)/(B119-B124)*K30))</f>
        <v>0.36588877957658783</v>
      </c>
      <c r="M30" s="175">
        <f t="shared" si="6"/>
        <v>0.36876338996677738</v>
      </c>
      <c r="N30" s="166" t="s">
        <v>86</v>
      </c>
      <c r="O30" s="2"/>
      <c r="P30" s="22"/>
      <c r="Q30" s="238" t="s">
        <v>141</v>
      </c>
      <c r="R30" s="238">
        <f t="shared" ref="R30:T33" si="50">IF(R24&gt;R$23,R24-R$23,0)</f>
        <v>0</v>
      </c>
      <c r="S30" s="238">
        <f t="shared" si="50"/>
        <v>0</v>
      </c>
      <c r="T30" s="238">
        <f t="shared" si="50"/>
        <v>0</v>
      </c>
      <c r="V30" s="56"/>
      <c r="W30" s="110"/>
      <c r="X30" s="118"/>
      <c r="Y30" s="184">
        <f>M30*4</f>
        <v>1.4750535598671095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</v>
      </c>
      <c r="AC30" s="188">
        <f>IF(AC79*4/$I$83+SUM(AC6:AC29)&lt;1,AC79*4/$I$83,1-SUM(AC6:AC29))</f>
        <v>0</v>
      </c>
      <c r="AD30" s="122">
        <f>IF($Y30=0,0,AE30/($Y$30))</f>
        <v>1.1072151357250861E-3</v>
      </c>
      <c r="AE30" s="188">
        <f>IF(AE79*4/$I$83+SUM(AE6:AE29)&lt;1,AE79*4/$I$83,1-SUM(AE6:AE29))</f>
        <v>1.6332016274900329E-3</v>
      </c>
      <c r="AF30" s="122">
        <f>IF($Y30=0,0,AG30/($Y$30))</f>
        <v>6.6477361020836345E-2</v>
      </c>
      <c r="AG30" s="188">
        <f>IF(AG79*4/$I$83+SUM(AG6:AG29)&lt;1,AG79*4/$I$83,1-SUM(AG6:AG29))</f>
        <v>9.8057668024355671E-2</v>
      </c>
      <c r="AH30" s="123">
        <f t="shared" si="12"/>
        <v>6.7584576156561438E-2</v>
      </c>
      <c r="AI30" s="184">
        <f t="shared" si="13"/>
        <v>2.4922717412961426E-2</v>
      </c>
      <c r="AJ30" s="120">
        <f t="shared" si="14"/>
        <v>0</v>
      </c>
      <c r="AK30" s="119">
        <f t="shared" si="15"/>
        <v>4.9845434825922852E-2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-0.3438406725538159</v>
      </c>
      <c r="M31" s="178">
        <f t="shared" si="6"/>
        <v>0</v>
      </c>
      <c r="N31" s="167">
        <f>M31*I83</f>
        <v>0</v>
      </c>
      <c r="P31" s="22"/>
      <c r="Q31" s="242" t="s">
        <v>142</v>
      </c>
      <c r="R31" s="238">
        <f t="shared" si="50"/>
        <v>0</v>
      </c>
      <c r="S31" s="238">
        <f t="shared" si="50"/>
        <v>0</v>
      </c>
      <c r="T31" s="238">
        <f t="shared" si="50"/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1.3438406725538159</v>
      </c>
      <c r="C32" s="29">
        <f>SUM(C6:C31)</f>
        <v>7.184545067307084E-2</v>
      </c>
      <c r="D32" s="24">
        <f>SUM(D6:D30)</f>
        <v>4.6497290117494341</v>
      </c>
      <c r="E32" s="2"/>
      <c r="F32" s="2"/>
      <c r="H32" s="17"/>
      <c r="I32" s="22">
        <f>SUM(I6:I30)</f>
        <v>4.6497290117494341</v>
      </c>
      <c r="J32" s="17"/>
      <c r="L32" s="22">
        <f>SUM(L6:L30)</f>
        <v>1.3438406725538159</v>
      </c>
      <c r="M32" s="23"/>
      <c r="N32" s="56"/>
      <c r="O32" s="2"/>
      <c r="P32" s="22"/>
      <c r="Q32" s="238" t="s">
        <v>143</v>
      </c>
      <c r="R32" s="238">
        <f t="shared" si="50"/>
        <v>15954.356152802138</v>
      </c>
      <c r="S32" s="238">
        <f t="shared" si="50"/>
        <v>15954.356152802138</v>
      </c>
      <c r="T32" s="238">
        <f t="shared" si="50"/>
        <v>15998.188626589326</v>
      </c>
      <c r="V32" s="56"/>
      <c r="W32" s="110"/>
      <c r="X32" s="118"/>
      <c r="Y32" s="115">
        <f>SUM(Y6:Y31)</f>
        <v>5.3753626902152636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-4.0011028718720414E-2</v>
      </c>
      <c r="K33" s="14"/>
      <c r="L33" s="11"/>
      <c r="M33" s="30"/>
      <c r="N33" s="168" t="s">
        <v>87</v>
      </c>
      <c r="O33" s="2"/>
      <c r="P33" s="2"/>
      <c r="Q33" s="242" t="s">
        <v>144</v>
      </c>
      <c r="R33" s="238">
        <f t="shared" si="50"/>
        <v>17604.356152802138</v>
      </c>
      <c r="S33" s="238">
        <f t="shared" si="50"/>
        <v>17604.356152802138</v>
      </c>
      <c r="T33" s="238">
        <f t="shared" si="50"/>
        <v>17648.188626589326</v>
      </c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41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9000</v>
      </c>
      <c r="C37" s="217">
        <f>IF([1]Summ!F1072="",0,[1]Summ!F1072)</f>
        <v>0</v>
      </c>
      <c r="D37" s="38">
        <f>SUM(B37,C37)</f>
        <v>9000</v>
      </c>
      <c r="E37" s="237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9000</v>
      </c>
      <c r="J37" s="38">
        <f t="shared" ref="J37:J49" si="53">J91*I$83</f>
        <v>9000</v>
      </c>
      <c r="K37" s="40">
        <f t="shared" ref="K37:K49" si="54">(B37/B$65)</f>
        <v>0.2106642947427555</v>
      </c>
      <c r="L37" s="22">
        <f t="shared" ref="L37:L49" si="55">(K37*H37)</f>
        <v>0.2106642947427555</v>
      </c>
      <c r="M37" s="24">
        <f t="shared" ref="M37:M49" si="56">J37/B$65</f>
        <v>0.2106642947427555</v>
      </c>
      <c r="N37" s="2"/>
      <c r="O37" s="2"/>
      <c r="Q37" s="2"/>
      <c r="R37" s="180">
        <v>28391</v>
      </c>
      <c r="S37" s="180">
        <v>32156</v>
      </c>
      <c r="T37" s="22">
        <f>S37/R37</f>
        <v>1.1326124476066359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9000</v>
      </c>
      <c r="AH37" s="123">
        <f>SUM(Z37,AB37,AD37,AF37)</f>
        <v>1</v>
      </c>
      <c r="AI37" s="112">
        <f>SUM(AA37,AC37,AE37,AG37)</f>
        <v>9000</v>
      </c>
      <c r="AJ37" s="148">
        <f>(AA37+AC37)</f>
        <v>0</v>
      </c>
      <c r="AK37" s="147">
        <f>(AE37+AG37)</f>
        <v>9000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900</v>
      </c>
      <c r="C38" s="217">
        <f>IF([1]Summ!F1073="",0,[1]Summ!F1073)</f>
        <v>0</v>
      </c>
      <c r="D38" s="38">
        <f t="shared" ref="D38:D47" si="58">SUM(B38,C38)</f>
        <v>900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900</v>
      </c>
      <c r="J38" s="38">
        <f t="shared" si="53"/>
        <v>900</v>
      </c>
      <c r="K38" s="40">
        <f t="shared" si="54"/>
        <v>2.106642947427555E-2</v>
      </c>
      <c r="L38" s="22">
        <f t="shared" si="55"/>
        <v>2.106642947427555E-2</v>
      </c>
      <c r="M38" s="24">
        <f t="shared" si="56"/>
        <v>2.106642947427555E-2</v>
      </c>
      <c r="N38" s="2"/>
      <c r="O38" s="2"/>
      <c r="P38" s="2"/>
      <c r="Q38" s="59"/>
      <c r="R38" s="180">
        <v>17060</v>
      </c>
      <c r="S38" s="180">
        <v>19322</v>
      </c>
      <c r="T38" s="22">
        <f t="shared" ref="T38:T41" si="60">S38/R38</f>
        <v>1.132590855803048</v>
      </c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1">$J38*AF38</f>
        <v>900</v>
      </c>
      <c r="AH38" s="123">
        <f t="shared" ref="AH38:AI58" si="62">SUM(Z38,AB38,AD38,AF38)</f>
        <v>1</v>
      </c>
      <c r="AI38" s="112">
        <f t="shared" si="62"/>
        <v>900</v>
      </c>
      <c r="AJ38" s="148">
        <f t="shared" ref="AJ38:AJ64" si="63">(AA38+AC38)</f>
        <v>0</v>
      </c>
      <c r="AK38" s="147">
        <f t="shared" ref="AK38:AK64" si="64">(AE38+AG38)</f>
        <v>900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Beans: kg produced</v>
      </c>
      <c r="B39" s="217">
        <f>IF([1]Summ!E1074="",0,[1]Summ!E1074)</f>
        <v>100</v>
      </c>
      <c r="C39" s="217">
        <f>IF([1]Summ!F1074="",0,[1]Summ!F1074)</f>
        <v>150</v>
      </c>
      <c r="D39" s="38">
        <f t="shared" si="58"/>
        <v>250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250</v>
      </c>
      <c r="J39" s="38">
        <f t="shared" si="53"/>
        <v>93.998345692191947</v>
      </c>
      <c r="K39" s="40">
        <f t="shared" si="54"/>
        <v>2.3407143860306166E-3</v>
      </c>
      <c r="L39" s="22">
        <f t="shared" si="55"/>
        <v>2.3407143860306166E-3</v>
      </c>
      <c r="M39" s="24">
        <f t="shared" si="56"/>
        <v>2.2002328002479273E-3</v>
      </c>
      <c r="N39" s="2"/>
      <c r="O39" s="2"/>
      <c r="P39" s="2"/>
      <c r="Q39" s="59"/>
      <c r="R39" s="180">
        <v>31038</v>
      </c>
      <c r="S39" s="180">
        <v>35155</v>
      </c>
      <c r="T39" s="22">
        <f t="shared" si="60"/>
        <v>1.1326438559185514</v>
      </c>
      <c r="U39" s="56"/>
      <c r="V39" s="56"/>
      <c r="W39" s="115"/>
      <c r="X39" s="118">
        <v>1</v>
      </c>
      <c r="Y39" s="110"/>
      <c r="Z39" s="122">
        <f>Z8</f>
        <v>0.4393965751645082</v>
      </c>
      <c r="AA39" s="147">
        <f t="shared" ref="AA39:AA64" si="65">$J39*Z39</f>
        <v>41.302551168278647</v>
      </c>
      <c r="AB39" s="122">
        <f>AB8</f>
        <v>0.36581047275288014</v>
      </c>
      <c r="AC39" s="147">
        <f t="shared" ref="AC39:AC64" si="66">$J39*AB39</f>
        <v>34.385579275649391</v>
      </c>
      <c r="AD39" s="122">
        <f>AD8</f>
        <v>0.19479295208261166</v>
      </c>
      <c r="AE39" s="147">
        <f t="shared" ref="AE39:AE64" si="67">$J39*AD39</f>
        <v>18.310215248263912</v>
      </c>
      <c r="AF39" s="122">
        <f t="shared" si="57"/>
        <v>0</v>
      </c>
      <c r="AG39" s="147">
        <f t="shared" si="61"/>
        <v>0</v>
      </c>
      <c r="AH39" s="123">
        <f t="shared" si="62"/>
        <v>1</v>
      </c>
      <c r="AI39" s="112">
        <f t="shared" si="62"/>
        <v>93.998345692191947</v>
      </c>
      <c r="AJ39" s="148">
        <f t="shared" si="63"/>
        <v>75.688130443928031</v>
      </c>
      <c r="AK39" s="147">
        <f t="shared" si="64"/>
        <v>18.310215248263912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Cabbage: no. local meas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6"/>
      <c r="R40" s="180">
        <v>58782</v>
      </c>
      <c r="S40" s="180">
        <v>66578</v>
      </c>
      <c r="T40" s="22">
        <f t="shared" si="60"/>
        <v>1.1326256336973903</v>
      </c>
      <c r="U40" s="56"/>
      <c r="V40" s="56"/>
      <c r="W40" s="115"/>
      <c r="X40" s="118">
        <v>1</v>
      </c>
      <c r="Y40" s="110"/>
      <c r="Z40" s="122">
        <f>Z9</f>
        <v>0.4393965751645082</v>
      </c>
      <c r="AA40" s="147">
        <f t="shared" si="65"/>
        <v>0</v>
      </c>
      <c r="AB40" s="122">
        <f>AB9</f>
        <v>0.36581047275288014</v>
      </c>
      <c r="AC40" s="147">
        <f t="shared" si="66"/>
        <v>0</v>
      </c>
      <c r="AD40" s="122">
        <f>AD9</f>
        <v>0.19479295208261166</v>
      </c>
      <c r="AE40" s="147">
        <f t="shared" si="67"/>
        <v>0</v>
      </c>
      <c r="AF40" s="122">
        <f t="shared" si="57"/>
        <v>0</v>
      </c>
      <c r="AG40" s="147">
        <f t="shared" si="61"/>
        <v>0</v>
      </c>
      <c r="AH40" s="123">
        <f t="shared" si="62"/>
        <v>1</v>
      </c>
      <c r="AI40" s="112">
        <f t="shared" si="62"/>
        <v>0</v>
      </c>
      <c r="AJ40" s="148">
        <f t="shared" si="63"/>
        <v>0</v>
      </c>
      <c r="AK40" s="147">
        <f t="shared" si="64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beetroot: no. local meas</v>
      </c>
      <c r="B41" s="217">
        <f>IF([1]Summ!E1076="",0,[1]Summ!E1076)</f>
        <v>30</v>
      </c>
      <c r="C41" s="217">
        <f>IF([1]Summ!F1076="",0,[1]Summ!F1076)</f>
        <v>-30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31.200330861561607</v>
      </c>
      <c r="K41" s="40">
        <f t="shared" si="54"/>
        <v>7.0221431580918495E-4</v>
      </c>
      <c r="L41" s="22">
        <f t="shared" si="55"/>
        <v>7.0221431580918495E-4</v>
      </c>
      <c r="M41" s="24">
        <f t="shared" si="56"/>
        <v>7.3031063296572277E-4</v>
      </c>
      <c r="N41" s="2"/>
      <c r="O41" s="2"/>
      <c r="P41" s="2"/>
      <c r="Q41" s="59"/>
      <c r="R41" s="180">
        <v>62522</v>
      </c>
      <c r="S41" s="180">
        <v>70814</v>
      </c>
      <c r="T41" s="224">
        <f t="shared" si="60"/>
        <v>1.1326253158888071</v>
      </c>
      <c r="U41" s="56"/>
      <c r="V41" s="56"/>
      <c r="W41" s="115"/>
      <c r="X41" s="118">
        <v>1</v>
      </c>
      <c r="Y41" s="110"/>
      <c r="Z41" s="122">
        <f>Z11</f>
        <v>0.4393965751645082</v>
      </c>
      <c r="AA41" s="147">
        <f t="shared" si="65"/>
        <v>13.70931852456968</v>
      </c>
      <c r="AB41" s="122">
        <f>AB11</f>
        <v>0.3658104727528802</v>
      </c>
      <c r="AC41" s="147">
        <f t="shared" si="66"/>
        <v>11.413407782514129</v>
      </c>
      <c r="AD41" s="122">
        <f>AD11</f>
        <v>0.19479295208261163</v>
      </c>
      <c r="AE41" s="147">
        <f t="shared" si="67"/>
        <v>6.0776045544777988</v>
      </c>
      <c r="AF41" s="122">
        <f t="shared" si="57"/>
        <v>0</v>
      </c>
      <c r="AG41" s="147">
        <f t="shared" si="61"/>
        <v>0</v>
      </c>
      <c r="AH41" s="123">
        <f t="shared" si="62"/>
        <v>1</v>
      </c>
      <c r="AI41" s="112">
        <f t="shared" si="62"/>
        <v>31.200330861561607</v>
      </c>
      <c r="AJ41" s="148">
        <f t="shared" si="63"/>
        <v>25.122726307083809</v>
      </c>
      <c r="AK41" s="147">
        <f t="shared" si="64"/>
        <v>6.0776045544777988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Other crop: Spinach</v>
      </c>
      <c r="B42" s="217">
        <f>IF([1]Summ!E1077="",0,[1]Summ!E1077)</f>
        <v>30</v>
      </c>
      <c r="C42" s="217">
        <f>IF([1]Summ!F1077="",0,[1]Summ!F1077)</f>
        <v>-30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31.200330861561607</v>
      </c>
      <c r="K42" s="40">
        <f t="shared" si="54"/>
        <v>7.0221431580918495E-4</v>
      </c>
      <c r="L42" s="22">
        <f t="shared" si="55"/>
        <v>7.0221431580918495E-4</v>
      </c>
      <c r="M42" s="24">
        <f t="shared" si="56"/>
        <v>7.3031063296572277E-4</v>
      </c>
      <c r="N42" s="2"/>
      <c r="O42" s="2"/>
      <c r="P42" s="56"/>
      <c r="Q42" s="41"/>
      <c r="R42" s="41"/>
      <c r="S42" s="247"/>
      <c r="T42" s="247"/>
      <c r="U42" s="56"/>
      <c r="V42" s="56"/>
      <c r="W42" s="115"/>
      <c r="X42" s="118"/>
      <c r="Y42" s="110"/>
      <c r="Z42" s="116">
        <v>0.25</v>
      </c>
      <c r="AA42" s="147">
        <f t="shared" si="65"/>
        <v>7.8000827153904018</v>
      </c>
      <c r="AB42" s="116">
        <v>0</v>
      </c>
      <c r="AC42" s="147">
        <f t="shared" si="66"/>
        <v>0</v>
      </c>
      <c r="AD42" s="116">
        <v>0.5</v>
      </c>
      <c r="AE42" s="147">
        <f t="shared" si="67"/>
        <v>15.600165430780804</v>
      </c>
      <c r="AF42" s="122">
        <f t="shared" si="57"/>
        <v>0.25</v>
      </c>
      <c r="AG42" s="147">
        <f t="shared" si="61"/>
        <v>7.8000827153904018</v>
      </c>
      <c r="AH42" s="123">
        <f t="shared" si="62"/>
        <v>1</v>
      </c>
      <c r="AI42" s="112">
        <f t="shared" si="62"/>
        <v>31.200330861561607</v>
      </c>
      <c r="AJ42" s="148">
        <f t="shared" si="63"/>
        <v>7.8000827153904018</v>
      </c>
      <c r="AK42" s="147">
        <f t="shared" si="64"/>
        <v>23.400248146171204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crop: pumpkin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5"/>
      <c r="T43" s="225"/>
      <c r="U43" s="56"/>
      <c r="V43" s="56"/>
      <c r="W43" s="115"/>
      <c r="X43" s="118"/>
      <c r="Y43" s="110"/>
      <c r="Z43" s="116">
        <v>0.25</v>
      </c>
      <c r="AA43" s="147">
        <f t="shared" si="65"/>
        <v>0</v>
      </c>
      <c r="AB43" s="116">
        <v>0.25</v>
      </c>
      <c r="AC43" s="147">
        <f t="shared" si="66"/>
        <v>0</v>
      </c>
      <c r="AD43" s="116">
        <v>0.25</v>
      </c>
      <c r="AE43" s="147">
        <f t="shared" si="67"/>
        <v>0</v>
      </c>
      <c r="AF43" s="122">
        <f t="shared" si="57"/>
        <v>0.25</v>
      </c>
      <c r="AG43" s="147">
        <f t="shared" si="61"/>
        <v>0</v>
      </c>
      <c r="AH43" s="123">
        <f t="shared" si="62"/>
        <v>1</v>
      </c>
      <c r="AI43" s="112">
        <f t="shared" si="62"/>
        <v>0</v>
      </c>
      <c r="AJ43" s="148">
        <f t="shared" si="63"/>
        <v>0</v>
      </c>
      <c r="AK43" s="147">
        <f t="shared" si="64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WILD FOODS -- see worksheet Data 3</v>
      </c>
      <c r="B44" s="217">
        <f>IF([1]Summ!E1079="",0,[1]Summ!E1079)</f>
        <v>0</v>
      </c>
      <c r="C44" s="217">
        <f>IF([1]Summ!F1079="",0,[1]Summ!F1079)</f>
        <v>750</v>
      </c>
      <c r="D44" s="38">
        <f t="shared" si="58"/>
        <v>750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750</v>
      </c>
      <c r="J44" s="38">
        <f t="shared" si="53"/>
        <v>-30.008271539040308</v>
      </c>
      <c r="K44" s="40">
        <f t="shared" si="54"/>
        <v>0</v>
      </c>
      <c r="L44" s="22">
        <f t="shared" si="55"/>
        <v>0</v>
      </c>
      <c r="M44" s="24">
        <f t="shared" si="56"/>
        <v>-7.0240792891344763E-4</v>
      </c>
      <c r="N44" s="2"/>
      <c r="O44" s="2"/>
      <c r="P44" s="2"/>
      <c r="Q44" s="41"/>
      <c r="R44" s="41"/>
      <c r="S44" s="224"/>
      <c r="T44" s="224"/>
      <c r="U44" s="56"/>
      <c r="V44" s="56"/>
      <c r="W44" s="117"/>
      <c r="X44" s="118"/>
      <c r="Y44" s="110"/>
      <c r="Z44" s="116">
        <v>0.25</v>
      </c>
      <c r="AA44" s="147">
        <f t="shared" si="65"/>
        <v>-7.502067884760077</v>
      </c>
      <c r="AB44" s="116">
        <v>0.25</v>
      </c>
      <c r="AC44" s="147">
        <f t="shared" si="66"/>
        <v>-7.502067884760077</v>
      </c>
      <c r="AD44" s="116">
        <v>0.25</v>
      </c>
      <c r="AE44" s="147">
        <f t="shared" si="67"/>
        <v>-7.502067884760077</v>
      </c>
      <c r="AF44" s="122">
        <f t="shared" si="57"/>
        <v>0.25</v>
      </c>
      <c r="AG44" s="147">
        <f t="shared" si="61"/>
        <v>-7.502067884760077</v>
      </c>
      <c r="AH44" s="123">
        <f t="shared" si="62"/>
        <v>1</v>
      </c>
      <c r="AI44" s="112">
        <f t="shared" si="62"/>
        <v>-30.008271539040308</v>
      </c>
      <c r="AJ44" s="148">
        <f t="shared" si="63"/>
        <v>-15.004135769520154</v>
      </c>
      <c r="AK44" s="147">
        <f t="shared" si="64"/>
        <v>-15.004135769520154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Agricultural cash income -- see Data2</v>
      </c>
      <c r="B45" s="217">
        <f>IF([1]Summ!E1080="",0,[1]Summ!E1080)</f>
        <v>1080</v>
      </c>
      <c r="C45" s="217">
        <f>IF([1]Summ!F1080="",0,[1]Summ!F1080)</f>
        <v>0</v>
      </c>
      <c r="D45" s="38">
        <f t="shared" si="58"/>
        <v>1080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1080</v>
      </c>
      <c r="J45" s="38">
        <f t="shared" si="53"/>
        <v>1080</v>
      </c>
      <c r="K45" s="40">
        <f t="shared" si="54"/>
        <v>2.5279715369130658E-2</v>
      </c>
      <c r="L45" s="22">
        <f t="shared" si="55"/>
        <v>2.5279715369130658E-2</v>
      </c>
      <c r="M45" s="24">
        <f t="shared" si="56"/>
        <v>2.5279715369130658E-2</v>
      </c>
      <c r="N45" s="2"/>
      <c r="O45" s="2"/>
      <c r="P45" s="56"/>
      <c r="Q45" s="41"/>
      <c r="R45" s="41"/>
      <c r="U45" s="56"/>
      <c r="V45" s="56"/>
      <c r="W45" s="110"/>
      <c r="X45" s="118"/>
      <c r="Y45" s="110"/>
      <c r="Z45" s="116">
        <v>0.25</v>
      </c>
      <c r="AA45" s="147">
        <f t="shared" si="65"/>
        <v>270</v>
      </c>
      <c r="AB45" s="116">
        <v>0.25</v>
      </c>
      <c r="AC45" s="147">
        <f t="shared" si="66"/>
        <v>270</v>
      </c>
      <c r="AD45" s="116">
        <v>0.25</v>
      </c>
      <c r="AE45" s="147">
        <f t="shared" si="67"/>
        <v>270</v>
      </c>
      <c r="AF45" s="122">
        <f t="shared" si="57"/>
        <v>0.25</v>
      </c>
      <c r="AG45" s="147">
        <f t="shared" si="61"/>
        <v>270</v>
      </c>
      <c r="AH45" s="123">
        <f t="shared" si="62"/>
        <v>1</v>
      </c>
      <c r="AI45" s="112">
        <f t="shared" si="62"/>
        <v>1080</v>
      </c>
      <c r="AJ45" s="148">
        <f t="shared" si="63"/>
        <v>540</v>
      </c>
      <c r="AK45" s="147">
        <f t="shared" si="64"/>
        <v>540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Formal Employment (conservancies, etc.)</v>
      </c>
      <c r="B46" s="217">
        <f>IF([1]Summ!E1081="",0,[1]Summ!E1081)</f>
        <v>0</v>
      </c>
      <c r="C46" s="217">
        <f>IF([1]Summ!F1081="",0,[1]Summ!F1081)</f>
        <v>0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U46" s="56"/>
      <c r="V46" s="56"/>
      <c r="W46" s="110"/>
      <c r="X46" s="118"/>
      <c r="Y46" s="110"/>
      <c r="Z46" s="116">
        <v>0.25</v>
      </c>
      <c r="AA46" s="147">
        <f t="shared" si="65"/>
        <v>0</v>
      </c>
      <c r="AB46" s="116">
        <v>0.25</v>
      </c>
      <c r="AC46" s="147">
        <f t="shared" si="66"/>
        <v>0</v>
      </c>
      <c r="AD46" s="116">
        <v>0.25</v>
      </c>
      <c r="AE46" s="147">
        <f t="shared" si="67"/>
        <v>0</v>
      </c>
      <c r="AF46" s="122">
        <f t="shared" si="57"/>
        <v>0.25</v>
      </c>
      <c r="AG46" s="147">
        <f t="shared" si="61"/>
        <v>0</v>
      </c>
      <c r="AH46" s="123">
        <f t="shared" si="62"/>
        <v>1</v>
      </c>
      <c r="AI46" s="112">
        <f t="shared" si="62"/>
        <v>0</v>
      </c>
      <c r="AJ46" s="148">
        <f t="shared" si="63"/>
        <v>0</v>
      </c>
      <c r="AK46" s="147">
        <f t="shared" si="64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7">
        <f>IF([1]Summ!E1082="",0,[1]Summ!E1082)</f>
        <v>2800</v>
      </c>
      <c r="C47" s="217">
        <f>IF([1]Summ!F1082="",0,[1]Summ!F1082)</f>
        <v>0</v>
      </c>
      <c r="D47" s="38">
        <f t="shared" si="58"/>
        <v>2800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2800</v>
      </c>
      <c r="J47" s="38">
        <f t="shared" si="53"/>
        <v>2800</v>
      </c>
      <c r="K47" s="40">
        <f t="shared" si="54"/>
        <v>6.5540002808857259E-2</v>
      </c>
      <c r="L47" s="22">
        <f t="shared" si="55"/>
        <v>6.5540002808857259E-2</v>
      </c>
      <c r="M47" s="24">
        <f t="shared" si="56"/>
        <v>6.5540002808857259E-2</v>
      </c>
      <c r="N47" s="2"/>
      <c r="O47" s="2"/>
      <c r="P47" s="59"/>
      <c r="Q47" s="249"/>
      <c r="R47" s="249"/>
      <c r="U47" s="56"/>
      <c r="V47" s="56"/>
      <c r="W47" s="110"/>
      <c r="X47" s="118"/>
      <c r="Y47" s="110"/>
      <c r="Z47" s="116">
        <v>0.25</v>
      </c>
      <c r="AA47" s="147">
        <f t="shared" si="65"/>
        <v>700</v>
      </c>
      <c r="AB47" s="116">
        <v>0.25</v>
      </c>
      <c r="AC47" s="147">
        <f t="shared" si="66"/>
        <v>700</v>
      </c>
      <c r="AD47" s="116">
        <v>0.25</v>
      </c>
      <c r="AE47" s="147">
        <f t="shared" si="67"/>
        <v>700</v>
      </c>
      <c r="AF47" s="122">
        <f t="shared" si="57"/>
        <v>0.25</v>
      </c>
      <c r="AG47" s="147">
        <f t="shared" si="61"/>
        <v>700</v>
      </c>
      <c r="AH47" s="123">
        <f t="shared" si="62"/>
        <v>1</v>
      </c>
      <c r="AI47" s="112">
        <f t="shared" si="62"/>
        <v>2800</v>
      </c>
      <c r="AJ47" s="148">
        <f t="shared" si="63"/>
        <v>1400</v>
      </c>
      <c r="AK47" s="147">
        <f t="shared" si="64"/>
        <v>1400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7">
        <f>IF([1]Summ!E1083="",0,[1]Summ!E1083)</f>
        <v>21582</v>
      </c>
      <c r="C48" s="217">
        <f>IF([1]Summ!F1083="",0,[1]Summ!F1083)</f>
        <v>0</v>
      </c>
      <c r="D48" s="38">
        <f>SUM(B48,C48)</f>
        <v>21582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21582</v>
      </c>
      <c r="J48" s="38">
        <f t="shared" si="53"/>
        <v>21582</v>
      </c>
      <c r="K48" s="40">
        <f t="shared" si="54"/>
        <v>0.50517297879312761</v>
      </c>
      <c r="L48" s="22">
        <f t="shared" si="55"/>
        <v>0.50517297879312761</v>
      </c>
      <c r="M48" s="24">
        <f t="shared" si="56"/>
        <v>0.50517297879312761</v>
      </c>
      <c r="N48" s="2"/>
      <c r="O48" s="2"/>
      <c r="P48" s="59"/>
      <c r="Q48" s="249"/>
      <c r="R48" s="249"/>
      <c r="U48" s="56"/>
      <c r="V48" s="56"/>
      <c r="W48" s="110"/>
      <c r="X48" s="118"/>
      <c r="Y48" s="110"/>
      <c r="Z48" s="116">
        <v>0.25</v>
      </c>
      <c r="AA48" s="147">
        <f t="shared" si="65"/>
        <v>5395.5</v>
      </c>
      <c r="AB48" s="116">
        <v>0.25</v>
      </c>
      <c r="AC48" s="147">
        <f t="shared" si="66"/>
        <v>5395.5</v>
      </c>
      <c r="AD48" s="116">
        <v>0.25</v>
      </c>
      <c r="AE48" s="147">
        <f t="shared" si="67"/>
        <v>5395.5</v>
      </c>
      <c r="AF48" s="122">
        <f t="shared" si="57"/>
        <v>0.25</v>
      </c>
      <c r="AG48" s="147">
        <f t="shared" si="61"/>
        <v>5395.5</v>
      </c>
      <c r="AH48" s="123">
        <f t="shared" si="62"/>
        <v>1</v>
      </c>
      <c r="AI48" s="112">
        <f t="shared" si="62"/>
        <v>21582</v>
      </c>
      <c r="AJ48" s="148">
        <f t="shared" si="63"/>
        <v>10791</v>
      </c>
      <c r="AK48" s="147">
        <f t="shared" si="64"/>
        <v>10791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7">
        <f>IF([1]Summ!E1084="",0,[1]Summ!E1084)</f>
        <v>7200</v>
      </c>
      <c r="C49" s="217">
        <f>IF([1]Summ!F1084="",0,[1]Summ!F1084)</f>
        <v>0</v>
      </c>
      <c r="D49" s="38">
        <f t="shared" ref="D49:D64" si="68">SUM(B49,C49)</f>
        <v>7200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7200</v>
      </c>
      <c r="J49" s="38">
        <f t="shared" si="53"/>
        <v>7200</v>
      </c>
      <c r="K49" s="40">
        <f t="shared" si="54"/>
        <v>0.1685314357942044</v>
      </c>
      <c r="L49" s="22">
        <f t="shared" si="55"/>
        <v>0.1685314357942044</v>
      </c>
      <c r="M49" s="24">
        <f t="shared" si="56"/>
        <v>0.1685314357942044</v>
      </c>
      <c r="N49" s="2"/>
      <c r="O49" s="2"/>
      <c r="P49" s="56"/>
      <c r="Q49" s="56"/>
      <c r="R49" s="56"/>
      <c r="S49" s="56"/>
      <c r="T49" s="56"/>
      <c r="U49" s="56"/>
      <c r="V49" s="56"/>
      <c r="W49" s="110"/>
      <c r="X49" s="118"/>
      <c r="Y49" s="110"/>
      <c r="Z49" s="116">
        <v>0.25</v>
      </c>
      <c r="AA49" s="147">
        <f t="shared" si="65"/>
        <v>1800</v>
      </c>
      <c r="AB49" s="116">
        <v>0.25</v>
      </c>
      <c r="AC49" s="147">
        <f t="shared" si="66"/>
        <v>1800</v>
      </c>
      <c r="AD49" s="116">
        <v>0.25</v>
      </c>
      <c r="AE49" s="147">
        <f t="shared" si="67"/>
        <v>1800</v>
      </c>
      <c r="AF49" s="122">
        <f t="shared" si="57"/>
        <v>0.25</v>
      </c>
      <c r="AG49" s="147">
        <f t="shared" si="61"/>
        <v>1800</v>
      </c>
      <c r="AH49" s="123">
        <f t="shared" si="62"/>
        <v>1</v>
      </c>
      <c r="AI49" s="112">
        <f t="shared" si="62"/>
        <v>7200</v>
      </c>
      <c r="AJ49" s="148">
        <f t="shared" si="63"/>
        <v>3600</v>
      </c>
      <c r="AK49" s="147">
        <f t="shared" si="64"/>
        <v>3600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7">
        <f>IF([1]Summ!E1085="",0,[1]Summ!E1085)</f>
        <v>0</v>
      </c>
      <c r="C50" s="217">
        <f>IF([1]Summ!F1085="",0,[1]Summ!F1085)</f>
        <v>0</v>
      </c>
      <c r="D50" s="38">
        <f t="shared" si="68"/>
        <v>0</v>
      </c>
      <c r="E50" s="26">
        <v>1</v>
      </c>
      <c r="F50" s="26">
        <v>1</v>
      </c>
      <c r="G50" s="22">
        <f t="shared" si="59"/>
        <v>1</v>
      </c>
      <c r="H50" s="24">
        <f t="shared" ref="H50:H64" si="69">(E50*F50)</f>
        <v>1</v>
      </c>
      <c r="I50" s="39">
        <f t="shared" ref="I50:I64" si="70">D50*H50</f>
        <v>0</v>
      </c>
      <c r="J50" s="38">
        <f t="shared" ref="J50:J64" si="71">J104*I$83</f>
        <v>0</v>
      </c>
      <c r="K50" s="40">
        <f t="shared" ref="K50:K64" si="72">(B50/B$65)</f>
        <v>0</v>
      </c>
      <c r="L50" s="22">
        <f t="shared" ref="L50:L64" si="73">(K50*H50)</f>
        <v>0</v>
      </c>
      <c r="M50" s="24">
        <f t="shared" ref="M50:M64" si="74">J50/B$65</f>
        <v>0</v>
      </c>
      <c r="N50" s="2"/>
      <c r="P50" s="64"/>
      <c r="Q50" s="41"/>
      <c r="R50" s="248"/>
      <c r="S50" s="41"/>
      <c r="T50" s="56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7">
        <f>IF([1]Summ!E1086="",0,[1]Summ!E1086)</f>
        <v>0</v>
      </c>
      <c r="C51" s="217">
        <f>IF([1]Summ!F1086="",0,[1]Summ!F1086)</f>
        <v>0</v>
      </c>
      <c r="D51" s="38">
        <f t="shared" si="68"/>
        <v>0</v>
      </c>
      <c r="E51" s="26">
        <v>1</v>
      </c>
      <c r="F51" s="26">
        <v>1</v>
      </c>
      <c r="G51" s="22">
        <f t="shared" si="59"/>
        <v>1</v>
      </c>
      <c r="H51" s="24">
        <f t="shared" si="69"/>
        <v>1</v>
      </c>
      <c r="I51" s="39">
        <f t="shared" si="70"/>
        <v>0</v>
      </c>
      <c r="J51" s="38">
        <f t="shared" si="71"/>
        <v>0</v>
      </c>
      <c r="K51" s="40">
        <f t="shared" si="72"/>
        <v>0</v>
      </c>
      <c r="L51" s="22">
        <f t="shared" si="73"/>
        <v>0</v>
      </c>
      <c r="M51" s="24">
        <f t="shared" si="74"/>
        <v>0</v>
      </c>
      <c r="N51" s="2"/>
      <c r="O51" s="2"/>
      <c r="P51" s="59"/>
      <c r="Q51" s="41"/>
      <c r="R51" s="250"/>
      <c r="S51" s="41"/>
      <c r="T51" s="56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7">
        <f>IF([1]Summ!E1087="",0,[1]Summ!E1087)</f>
        <v>0</v>
      </c>
      <c r="C52" s="217">
        <f>IF([1]Summ!F1087="",0,[1]Summ!F1087)</f>
        <v>0</v>
      </c>
      <c r="D52" s="38">
        <f t="shared" si="68"/>
        <v>0</v>
      </c>
      <c r="E52" s="26">
        <v>1</v>
      </c>
      <c r="F52" s="26">
        <v>1</v>
      </c>
      <c r="G52" s="22">
        <f t="shared" si="59"/>
        <v>1</v>
      </c>
      <c r="H52" s="24">
        <f t="shared" si="69"/>
        <v>1</v>
      </c>
      <c r="I52" s="39">
        <f t="shared" si="70"/>
        <v>0</v>
      </c>
      <c r="J52" s="38">
        <f t="shared" si="71"/>
        <v>0</v>
      </c>
      <c r="K52" s="40">
        <f t="shared" si="72"/>
        <v>0</v>
      </c>
      <c r="L52" s="22">
        <f t="shared" si="73"/>
        <v>0</v>
      </c>
      <c r="M52" s="24">
        <f t="shared" si="74"/>
        <v>0</v>
      </c>
      <c r="N52" s="2"/>
      <c r="O52" s="2"/>
      <c r="P52" s="59"/>
      <c r="Q52" s="41"/>
      <c r="R52" s="248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7">
        <f>IF([1]Summ!E1088="",0,[1]Summ!E1088)</f>
        <v>0</v>
      </c>
      <c r="C53" s="217">
        <f>IF([1]Summ!F1088="",0,[1]Summ!F1088)</f>
        <v>0</v>
      </c>
      <c r="D53" s="38">
        <f t="shared" si="68"/>
        <v>0</v>
      </c>
      <c r="E53" s="26">
        <v>1</v>
      </c>
      <c r="F53" s="26">
        <v>1</v>
      </c>
      <c r="G53" s="22">
        <f t="shared" si="59"/>
        <v>1</v>
      </c>
      <c r="H53" s="24">
        <f t="shared" si="69"/>
        <v>1</v>
      </c>
      <c r="I53" s="39">
        <f t="shared" si="70"/>
        <v>0</v>
      </c>
      <c r="J53" s="38">
        <f t="shared" si="71"/>
        <v>0</v>
      </c>
      <c r="K53" s="40">
        <f t="shared" si="72"/>
        <v>0</v>
      </c>
      <c r="L53" s="22">
        <f t="shared" si="73"/>
        <v>0</v>
      </c>
      <c r="M53" s="24">
        <f t="shared" si="74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7">
        <f>IF([1]Summ!E1089="",0,[1]Summ!E1089)</f>
        <v>0</v>
      </c>
      <c r="C54" s="217">
        <f>IF([1]Summ!F1089="",0,[1]Summ!F1089)</f>
        <v>0</v>
      </c>
      <c r="D54" s="38">
        <f t="shared" si="68"/>
        <v>0</v>
      </c>
      <c r="E54" s="26">
        <v>1</v>
      </c>
      <c r="F54" s="26">
        <v>1</v>
      </c>
      <c r="G54" s="22">
        <f t="shared" si="59"/>
        <v>1</v>
      </c>
      <c r="H54" s="24">
        <f t="shared" si="69"/>
        <v>1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7">
        <f>IF([1]Summ!E1090="",0,[1]Summ!E1090)</f>
        <v>0</v>
      </c>
      <c r="C55" s="217">
        <f>IF([1]Summ!F1090="",0,[1]Summ!F1090)</f>
        <v>0</v>
      </c>
      <c r="D55" s="38">
        <f t="shared" si="68"/>
        <v>0</v>
      </c>
      <c r="E55" s="26">
        <v>1</v>
      </c>
      <c r="F55" s="26">
        <v>1</v>
      </c>
      <c r="G55" s="22">
        <f t="shared" si="59"/>
        <v>1</v>
      </c>
      <c r="H55" s="24">
        <f t="shared" si="69"/>
        <v>1</v>
      </c>
      <c r="I55" s="39">
        <f t="shared" si="70"/>
        <v>0</v>
      </c>
      <c r="J55" s="38">
        <f t="shared" si="71"/>
        <v>0</v>
      </c>
      <c r="K55" s="40">
        <f t="shared" si="72"/>
        <v>0</v>
      </c>
      <c r="L55" s="22">
        <f t="shared" si="73"/>
        <v>0</v>
      </c>
      <c r="M55" s="24">
        <f t="shared" si="74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5"/>
        <v>0</v>
      </c>
      <c r="AB55" s="116">
        <v>0.25</v>
      </c>
      <c r="AC55" s="147">
        <f t="shared" si="66"/>
        <v>0</v>
      </c>
      <c r="AD55" s="116">
        <v>0.25</v>
      </c>
      <c r="AE55" s="147">
        <f t="shared" si="67"/>
        <v>0</v>
      </c>
      <c r="AF55" s="122">
        <f t="shared" si="57"/>
        <v>0.25</v>
      </c>
      <c r="AG55" s="147">
        <f t="shared" si="61"/>
        <v>0</v>
      </c>
      <c r="AH55" s="123">
        <f t="shared" si="62"/>
        <v>1</v>
      </c>
      <c r="AI55" s="112">
        <f t="shared" si="62"/>
        <v>0</v>
      </c>
      <c r="AJ55" s="148">
        <f t="shared" si="63"/>
        <v>0</v>
      </c>
      <c r="AK55" s="147">
        <f t="shared" si="64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7">
        <f>IF([1]Summ!E1091="",0,[1]Summ!E1091)</f>
        <v>0</v>
      </c>
      <c r="C56" s="217">
        <f>IF([1]Summ!F1091="",0,[1]Summ!F1091)</f>
        <v>0</v>
      </c>
      <c r="D56" s="38">
        <f t="shared" si="68"/>
        <v>0</v>
      </c>
      <c r="E56" s="26">
        <v>1</v>
      </c>
      <c r="F56" s="26">
        <v>1</v>
      </c>
      <c r="G56" s="22">
        <f t="shared" si="59"/>
        <v>1</v>
      </c>
      <c r="H56" s="24">
        <f t="shared" si="69"/>
        <v>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5"/>
        <v>0</v>
      </c>
      <c r="AB56" s="116">
        <v>0.25</v>
      </c>
      <c r="AC56" s="147">
        <f t="shared" si="66"/>
        <v>0</v>
      </c>
      <c r="AD56" s="116">
        <v>0.25</v>
      </c>
      <c r="AE56" s="147">
        <f t="shared" si="67"/>
        <v>0</v>
      </c>
      <c r="AF56" s="122">
        <f t="shared" si="57"/>
        <v>0.25</v>
      </c>
      <c r="AG56" s="147">
        <f t="shared" si="61"/>
        <v>0</v>
      </c>
      <c r="AH56" s="123">
        <f t="shared" si="62"/>
        <v>1</v>
      </c>
      <c r="AI56" s="112">
        <f t="shared" si="62"/>
        <v>0</v>
      </c>
      <c r="AJ56" s="148">
        <f t="shared" si="63"/>
        <v>0</v>
      </c>
      <c r="AK56" s="147">
        <f t="shared" si="64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8"/>
        <v>0</v>
      </c>
      <c r="E57" s="26">
        <v>1</v>
      </c>
      <c r="F57" s="26">
        <v>1</v>
      </c>
      <c r="G57" s="22">
        <f t="shared" si="59"/>
        <v>1</v>
      </c>
      <c r="H57" s="24">
        <f t="shared" si="69"/>
        <v>1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5"/>
        <v>0</v>
      </c>
      <c r="AB57" s="116">
        <v>0.25</v>
      </c>
      <c r="AC57" s="147">
        <f t="shared" si="66"/>
        <v>0</v>
      </c>
      <c r="AD57" s="116">
        <v>0.25</v>
      </c>
      <c r="AE57" s="147">
        <f t="shared" si="67"/>
        <v>0</v>
      </c>
      <c r="AF57" s="122">
        <f t="shared" si="57"/>
        <v>0.25</v>
      </c>
      <c r="AG57" s="147">
        <f t="shared" si="61"/>
        <v>0</v>
      </c>
      <c r="AH57" s="123">
        <f t="shared" si="62"/>
        <v>1</v>
      </c>
      <c r="AI57" s="112">
        <f t="shared" si="62"/>
        <v>0</v>
      </c>
      <c r="AJ57" s="148">
        <f t="shared" si="63"/>
        <v>0</v>
      </c>
      <c r="AK57" s="147">
        <f t="shared" si="64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8"/>
        <v>0</v>
      </c>
      <c r="E58" s="26">
        <v>1</v>
      </c>
      <c r="F58" s="26">
        <v>1</v>
      </c>
      <c r="G58" s="22">
        <f t="shared" si="59"/>
        <v>1</v>
      </c>
      <c r="H58" s="24">
        <f t="shared" si="69"/>
        <v>1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5"/>
        <v>0</v>
      </c>
      <c r="AB58" s="116">
        <v>0.25</v>
      </c>
      <c r="AC58" s="147">
        <f t="shared" si="66"/>
        <v>0</v>
      </c>
      <c r="AD58" s="116">
        <v>0.25</v>
      </c>
      <c r="AE58" s="147">
        <f t="shared" si="67"/>
        <v>0</v>
      </c>
      <c r="AF58" s="122">
        <f t="shared" si="57"/>
        <v>0.25</v>
      </c>
      <c r="AG58" s="147">
        <f t="shared" si="61"/>
        <v>0</v>
      </c>
      <c r="AH58" s="123">
        <f t="shared" si="62"/>
        <v>1</v>
      </c>
      <c r="AI58" s="112">
        <f t="shared" si="62"/>
        <v>0</v>
      </c>
      <c r="AJ58" s="148">
        <f t="shared" si="63"/>
        <v>0</v>
      </c>
      <c r="AK58" s="147">
        <f t="shared" si="64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8"/>
        <v>0</v>
      </c>
      <c r="E59" s="26">
        <v>1</v>
      </c>
      <c r="F59" s="26">
        <v>1</v>
      </c>
      <c r="G59" s="22">
        <f t="shared" si="59"/>
        <v>1</v>
      </c>
      <c r="H59" s="24">
        <f t="shared" si="69"/>
        <v>1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5"/>
        <v>0</v>
      </c>
      <c r="AB59" s="116">
        <v>0.25</v>
      </c>
      <c r="AC59" s="147">
        <f t="shared" si="66"/>
        <v>0</v>
      </c>
      <c r="AD59" s="116">
        <v>0.25</v>
      </c>
      <c r="AE59" s="147">
        <f t="shared" si="67"/>
        <v>0</v>
      </c>
      <c r="AF59" s="122">
        <f t="shared" si="57"/>
        <v>0.25</v>
      </c>
      <c r="AG59" s="147">
        <f t="shared" si="61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3"/>
        <v>0</v>
      </c>
      <c r="AK59" s="147">
        <f t="shared" si="64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8"/>
        <v>0</v>
      </c>
      <c r="E60" s="26">
        <v>1</v>
      </c>
      <c r="F60" s="26">
        <v>1</v>
      </c>
      <c r="G60" s="22">
        <f t="shared" si="59"/>
        <v>1</v>
      </c>
      <c r="H60" s="24">
        <f t="shared" si="69"/>
        <v>1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5"/>
        <v>0</v>
      </c>
      <c r="AB60" s="116">
        <v>0.25</v>
      </c>
      <c r="AC60" s="147">
        <f t="shared" si="66"/>
        <v>0</v>
      </c>
      <c r="AD60" s="116">
        <v>0.25</v>
      </c>
      <c r="AE60" s="147">
        <f t="shared" si="67"/>
        <v>0</v>
      </c>
      <c r="AF60" s="122">
        <f t="shared" si="57"/>
        <v>0.25</v>
      </c>
      <c r="AG60" s="147">
        <f t="shared" si="61"/>
        <v>0</v>
      </c>
      <c r="AH60" s="123">
        <f t="shared" si="75"/>
        <v>1</v>
      </c>
      <c r="AI60" s="112">
        <f t="shared" si="75"/>
        <v>0</v>
      </c>
      <c r="AJ60" s="148">
        <f t="shared" si="63"/>
        <v>0</v>
      </c>
      <c r="AK60" s="147">
        <f t="shared" si="64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8"/>
        <v>0</v>
      </c>
      <c r="E61" s="26">
        <v>1</v>
      </c>
      <c r="F61" s="26">
        <v>1</v>
      </c>
      <c r="G61" s="22">
        <f t="shared" si="59"/>
        <v>1</v>
      </c>
      <c r="H61" s="24">
        <f t="shared" si="69"/>
        <v>1</v>
      </c>
      <c r="I61" s="39">
        <f t="shared" si="70"/>
        <v>0</v>
      </c>
      <c r="J61" s="38">
        <f t="shared" si="71"/>
        <v>0</v>
      </c>
      <c r="K61" s="40">
        <f t="shared" si="72"/>
        <v>0</v>
      </c>
      <c r="L61" s="22">
        <f t="shared" si="73"/>
        <v>0</v>
      </c>
      <c r="M61" s="24">
        <f t="shared" si="74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5"/>
        <v>0</v>
      </c>
      <c r="AB61" s="116">
        <v>0.25</v>
      </c>
      <c r="AC61" s="147">
        <f t="shared" si="66"/>
        <v>0</v>
      </c>
      <c r="AD61" s="116">
        <v>0.25</v>
      </c>
      <c r="AE61" s="147">
        <f t="shared" si="67"/>
        <v>0</v>
      </c>
      <c r="AF61" s="122">
        <f t="shared" si="57"/>
        <v>0.25</v>
      </c>
      <c r="AG61" s="147">
        <f t="shared" si="61"/>
        <v>0</v>
      </c>
      <c r="AH61" s="123">
        <f t="shared" si="75"/>
        <v>1</v>
      </c>
      <c r="AI61" s="112">
        <f t="shared" si="75"/>
        <v>0</v>
      </c>
      <c r="AJ61" s="148">
        <f t="shared" si="63"/>
        <v>0</v>
      </c>
      <c r="AK61" s="147">
        <f t="shared" si="64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8"/>
        <v>0</v>
      </c>
      <c r="E62" s="26">
        <v>1</v>
      </c>
      <c r="F62" s="26">
        <v>1</v>
      </c>
      <c r="G62" s="22">
        <f t="shared" si="59"/>
        <v>1</v>
      </c>
      <c r="H62" s="24">
        <f t="shared" si="69"/>
        <v>1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5"/>
        <v>0</v>
      </c>
      <c r="AB62" s="116">
        <v>0.25</v>
      </c>
      <c r="AC62" s="147">
        <f t="shared" si="66"/>
        <v>0</v>
      </c>
      <c r="AD62" s="116">
        <v>0.25</v>
      </c>
      <c r="AE62" s="147">
        <f t="shared" si="67"/>
        <v>0</v>
      </c>
      <c r="AF62" s="122">
        <f t="shared" si="57"/>
        <v>0.25</v>
      </c>
      <c r="AG62" s="147">
        <f t="shared" si="61"/>
        <v>0</v>
      </c>
      <c r="AH62" s="123">
        <f t="shared" si="75"/>
        <v>1</v>
      </c>
      <c r="AI62" s="112">
        <f t="shared" si="75"/>
        <v>0</v>
      </c>
      <c r="AJ62" s="148">
        <f t="shared" si="63"/>
        <v>0</v>
      </c>
      <c r="AK62" s="147">
        <f t="shared" si="64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5"/>
        <v>0</v>
      </c>
      <c r="AB63" s="116">
        <v>0.25</v>
      </c>
      <c r="AC63" s="147">
        <f t="shared" si="66"/>
        <v>0</v>
      </c>
      <c r="AD63" s="116">
        <v>0.25</v>
      </c>
      <c r="AE63" s="147">
        <f t="shared" si="67"/>
        <v>0</v>
      </c>
      <c r="AF63" s="122">
        <f t="shared" si="57"/>
        <v>0.25</v>
      </c>
      <c r="AG63" s="147">
        <f t="shared" si="61"/>
        <v>0</v>
      </c>
      <c r="AH63" s="123">
        <f t="shared" si="75"/>
        <v>1</v>
      </c>
      <c r="AI63" s="112">
        <f t="shared" si="75"/>
        <v>0</v>
      </c>
      <c r="AJ63" s="148">
        <f t="shared" si="63"/>
        <v>0</v>
      </c>
      <c r="AK63" s="147">
        <f t="shared" si="64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5"/>
        <v>0</v>
      </c>
      <c r="AB64" s="116">
        <v>0.25</v>
      </c>
      <c r="AC64" s="149">
        <f t="shared" si="66"/>
        <v>0</v>
      </c>
      <c r="AD64" s="116">
        <v>0.25</v>
      </c>
      <c r="AE64" s="149">
        <f t="shared" si="67"/>
        <v>0</v>
      </c>
      <c r="AF64" s="150">
        <f t="shared" si="57"/>
        <v>0.25</v>
      </c>
      <c r="AG64" s="149">
        <f t="shared" si="61"/>
        <v>0</v>
      </c>
      <c r="AH64" s="123">
        <f t="shared" si="75"/>
        <v>1</v>
      </c>
      <c r="AI64" s="112">
        <f t="shared" si="75"/>
        <v>0</v>
      </c>
      <c r="AJ64" s="151">
        <f t="shared" si="63"/>
        <v>0</v>
      </c>
      <c r="AK64" s="149">
        <f t="shared" si="64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42722</v>
      </c>
      <c r="C65" s="41">
        <f>SUM(C37:C64)</f>
        <v>840</v>
      </c>
      <c r="D65" s="42">
        <f>SUM(D37:D64)</f>
        <v>43562</v>
      </c>
      <c r="E65" s="32"/>
      <c r="F65" s="32"/>
      <c r="G65" s="32"/>
      <c r="H65" s="31"/>
      <c r="I65" s="39">
        <f>SUM(I37:I64)</f>
        <v>43562</v>
      </c>
      <c r="J65" s="39">
        <f>SUM(J37:J64)</f>
        <v>42688.390735876281</v>
      </c>
      <c r="K65" s="40">
        <f>SUM(K37:K64)</f>
        <v>0.99999999999999989</v>
      </c>
      <c r="L65" s="22">
        <f>SUM(L37:L64)</f>
        <v>0.99999999999999989</v>
      </c>
      <c r="M65" s="24">
        <f>SUM(M37:M64)</f>
        <v>0.99921330311961687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8220.8098845234781</v>
      </c>
      <c r="AB65" s="137"/>
      <c r="AC65" s="153">
        <f>SUM(AC37:AC64)</f>
        <v>8203.7969191734046</v>
      </c>
      <c r="AD65" s="137"/>
      <c r="AE65" s="153">
        <f>SUM(AE37:AE64)</f>
        <v>8197.9859173487621</v>
      </c>
      <c r="AF65" s="137"/>
      <c r="AG65" s="153">
        <f>SUM(AG37:AG64)</f>
        <v>18065.798014830631</v>
      </c>
      <c r="AH65" s="137"/>
      <c r="AI65" s="153">
        <f>SUM(AI37:AI64)</f>
        <v>42688.390735876281</v>
      </c>
      <c r="AJ65" s="153">
        <f>SUM(AJ37:AJ64)</f>
        <v>16424.606803696883</v>
      </c>
      <c r="AK65" s="153">
        <f>SUM(AK37:AK64)</f>
        <v>26263.783932179394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15486.543496873714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15486.543496873714</v>
      </c>
      <c r="J70" s="51">
        <f t="shared" ref="J70:J77" si="76">J124*I$83</f>
        <v>15486.543496873714</v>
      </c>
      <c r="K70" s="40">
        <f>B70/B$76</f>
        <v>0.36249575153021191</v>
      </c>
      <c r="L70" s="22">
        <f t="shared" ref="L70:L75" si="77">(L124*G$37*F$9/F$7)/B$130</f>
        <v>0.36249575153021191</v>
      </c>
      <c r="M70" s="24">
        <f>J70/B$76</f>
        <v>0.36249575153021191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3871.6358742184284</v>
      </c>
      <c r="AB70" s="116">
        <v>0.25</v>
      </c>
      <c r="AC70" s="147">
        <f>$J70*AB70</f>
        <v>3871.6358742184284</v>
      </c>
      <c r="AD70" s="116">
        <v>0.25</v>
      </c>
      <c r="AE70" s="147">
        <f>$J70*AD70</f>
        <v>3871.6358742184284</v>
      </c>
      <c r="AF70" s="122">
        <f>1-SUM(Z70,AB70,AD70)</f>
        <v>0.25</v>
      </c>
      <c r="AG70" s="147">
        <f>$J70*AF70</f>
        <v>3871.6358742184284</v>
      </c>
      <c r="AH70" s="155">
        <f>SUM(Z70,AB70,AD70,AF70)</f>
        <v>1</v>
      </c>
      <c r="AI70" s="147">
        <f>SUM(AA70,AC70,AE70,AG70)</f>
        <v>15486.543496873714</v>
      </c>
      <c r="AJ70" s="148">
        <f>(AA70+AC70)</f>
        <v>7743.2717484368568</v>
      </c>
      <c r="AK70" s="147">
        <f>(AE70+AG70)</f>
        <v>7743.2717484368568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</v>
      </c>
      <c r="G71" s="22"/>
      <c r="H71" s="24">
        <f t="shared" ref="H71:H72" si="78">(E71*F71)</f>
        <v>1</v>
      </c>
      <c r="I71" s="39">
        <f>I125*I$83</f>
        <v>15578.666666666668</v>
      </c>
      <c r="J71" s="51">
        <f t="shared" si="76"/>
        <v>15578.666666666668</v>
      </c>
      <c r="K71" s="40">
        <f t="shared" ref="K71:K72" si="79">B71/B$76</f>
        <v>0.36465209181842301</v>
      </c>
      <c r="L71" s="22">
        <f t="shared" si="77"/>
        <v>0.36465209181842301</v>
      </c>
      <c r="M71" s="24">
        <f t="shared" ref="M71:M72" si="80">J71/B$76</f>
        <v>0.36465209181842301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</v>
      </c>
      <c r="G72" s="22"/>
      <c r="H72" s="24">
        <f t="shared" si="78"/>
        <v>1</v>
      </c>
      <c r="I72" s="39">
        <f>I126*I$83</f>
        <v>0</v>
      </c>
      <c r="J72" s="51">
        <f t="shared" si="76"/>
        <v>8747.2369518769974</v>
      </c>
      <c r="K72" s="40">
        <f t="shared" si="79"/>
        <v>0.64940779926033421</v>
      </c>
      <c r="L72" s="22">
        <f t="shared" si="77"/>
        <v>0.20605928970041587</v>
      </c>
      <c r="M72" s="24">
        <f t="shared" si="80"/>
        <v>0.20474783371277089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1650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6"/>
        <v>0</v>
      </c>
      <c r="K73" s="40">
        <f>B73/B$76</f>
        <v>3.8621787369505174E-2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148.5</v>
      </c>
      <c r="AB73" s="116">
        <v>0.09</v>
      </c>
      <c r="AC73" s="147">
        <f>$H$73*$B$73*AB73</f>
        <v>148.5</v>
      </c>
      <c r="AD73" s="116">
        <v>0.23</v>
      </c>
      <c r="AE73" s="147">
        <f>$H$73*$B$73*AD73</f>
        <v>379.5</v>
      </c>
      <c r="AF73" s="122">
        <f>1-SUM(Z73,AB73,AD73)</f>
        <v>0.59</v>
      </c>
      <c r="AG73" s="147">
        <f>$H$73*$B$73*AF73</f>
        <v>973.5</v>
      </c>
      <c r="AH73" s="155">
        <f>SUM(Z73,AB73,AD73,AF73)</f>
        <v>1</v>
      </c>
      <c r="AI73" s="147">
        <f>SUM(AA73,AC73,AE73,AG73)</f>
        <v>1650</v>
      </c>
      <c r="AJ73" s="148">
        <f>(AA73+AC73)</f>
        <v>297</v>
      </c>
      <c r="AK73" s="147">
        <f>(AE73+AG73)</f>
        <v>1353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2853.5248618784531</v>
      </c>
      <c r="C74" s="46"/>
      <c r="D74" s="38"/>
      <c r="E74" s="32"/>
      <c r="F74" s="32"/>
      <c r="G74" s="32"/>
      <c r="H74" s="31"/>
      <c r="I74" s="39">
        <f>I128*I$83</f>
        <v>28075.456503126286</v>
      </c>
      <c r="J74" s="51">
        <f t="shared" si="76"/>
        <v>2875.9436204588951</v>
      </c>
      <c r="K74" s="40">
        <f>B74/B$76</f>
        <v>6.6792866950949228E-2</v>
      </c>
      <c r="L74" s="22">
        <f t="shared" si="77"/>
        <v>6.6792866950949228E-2</v>
      </c>
      <c r="M74" s="24">
        <f>J74/B$76</f>
        <v>6.7317626058211108E-2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3.1842883060640905</v>
      </c>
      <c r="AF74" s="156"/>
      <c r="AG74" s="147">
        <f>AG30*$I$83/4</f>
        <v>191.18514233281709</v>
      </c>
      <c r="AH74" s="155"/>
      <c r="AI74" s="147">
        <f>SUM(AA74,AC74,AE74,AG74)</f>
        <v>194.3694306388812</v>
      </c>
      <c r="AJ74" s="148">
        <f>(AA74+AC74)</f>
        <v>0</v>
      </c>
      <c r="AK74" s="147">
        <f>(AE74+AG74)</f>
        <v>194.3694306388812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18352.151008584435</v>
      </c>
      <c r="AB75" s="158"/>
      <c r="AC75" s="149">
        <f>AA75+AC65-SUM(AC70,AC74)</f>
        <v>22684.312053539412</v>
      </c>
      <c r="AD75" s="158"/>
      <c r="AE75" s="149">
        <f>AC75+AE65-SUM(AE70,AE74)</f>
        <v>27007.477808363685</v>
      </c>
      <c r="AF75" s="158"/>
      <c r="AG75" s="149">
        <f>IF(SUM(AG6:AG29)+((AG65-AG70-$J$75)*4/I$83)&lt;1,0,AG65-AG70-$J$75-(1-SUM(AG6:AG29))*I$83/4)</f>
        <v>14002.976998279386</v>
      </c>
      <c r="AH75" s="134"/>
      <c r="AI75" s="149">
        <f>AI76-SUM(AI70,AI74)</f>
        <v>27007.477808363677</v>
      </c>
      <c r="AJ75" s="151">
        <f>AJ76-SUM(AJ70,AJ74)</f>
        <v>8681.3350552600259</v>
      </c>
      <c r="AK75" s="149">
        <f>AJ75+AK76-SUM(AK70,AK74)</f>
        <v>27007.477808363681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42722</v>
      </c>
      <c r="C76" s="46"/>
      <c r="D76" s="38"/>
      <c r="E76" s="32"/>
      <c r="F76" s="32"/>
      <c r="G76" s="32"/>
      <c r="H76" s="31"/>
      <c r="I76" s="39">
        <f>I130*I$83</f>
        <v>43562</v>
      </c>
      <c r="J76" s="51">
        <f t="shared" si="76"/>
        <v>42688.390735876274</v>
      </c>
      <c r="K76" s="40">
        <f>SUM(K70:K75)</f>
        <v>1.4819702969294235</v>
      </c>
      <c r="L76" s="22">
        <f>SUM(L70:L75)</f>
        <v>1</v>
      </c>
      <c r="M76" s="24">
        <f>SUM(M70:M75)</f>
        <v>0.99921330311961687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8220.8098845234781</v>
      </c>
      <c r="AB76" s="137"/>
      <c r="AC76" s="153">
        <f>AC65</f>
        <v>8203.7969191734046</v>
      </c>
      <c r="AD76" s="137"/>
      <c r="AE76" s="153">
        <f>AE65</f>
        <v>8197.9859173487621</v>
      </c>
      <c r="AF76" s="137"/>
      <c r="AG76" s="153">
        <f>AG65</f>
        <v>18065.798014830631</v>
      </c>
      <c r="AH76" s="137"/>
      <c r="AI76" s="153">
        <f>SUM(AA76,AC76,AE76,AG76)</f>
        <v>42688.390735876274</v>
      </c>
      <c r="AJ76" s="154">
        <f>SUM(AA76,AC76)</f>
        <v>16424.606803696883</v>
      </c>
      <c r="AK76" s="154">
        <f>SUM(AE76,AG76)</f>
        <v>26263.783932179394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15578.666666666666</v>
      </c>
      <c r="J77" s="100">
        <f t="shared" si="76"/>
        <v>0</v>
      </c>
      <c r="K77" s="40"/>
      <c r="L77" s="22">
        <f>-(L131*G$37*F$9/F$7)/B$130</f>
        <v>-0.15859280211800708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14002.976998279386</v>
      </c>
      <c r="AB78" s="112"/>
      <c r="AC78" s="112">
        <f>IF(AA75&lt;0,0,AA75)</f>
        <v>18352.151008584435</v>
      </c>
      <c r="AD78" s="112"/>
      <c r="AE78" s="112">
        <f>AC75</f>
        <v>22684.312053539412</v>
      </c>
      <c r="AF78" s="112"/>
      <c r="AG78" s="112">
        <f>AE75</f>
        <v>27007.477808363685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4" t="str">
        <f>[1]Summ!E1037</f>
        <v>maize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18352.151008584435</v>
      </c>
      <c r="AB79" s="112"/>
      <c r="AC79" s="112">
        <f>AA79-AA74+AC65-AC70</f>
        <v>22684.312053539412</v>
      </c>
      <c r="AD79" s="112"/>
      <c r="AE79" s="112">
        <f>AC79-AC74+AE65-AE70</f>
        <v>27010.662096669748</v>
      </c>
      <c r="AF79" s="112"/>
      <c r="AG79" s="112">
        <f>AE79-AE74+AG65-AG70</f>
        <v>41201.639948975884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0.58061985920496251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4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4.5999999999999996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7798.8859488410562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7798.8859488410562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1949.7214872102641</v>
      </c>
      <c r="AB83" s="112"/>
      <c r="AC83" s="165">
        <f>$I$83*AB82/4</f>
        <v>1949.7214872102641</v>
      </c>
      <c r="AD83" s="112"/>
      <c r="AE83" s="165">
        <f>$I$83*AD82/4</f>
        <v>1949.7214872102641</v>
      </c>
      <c r="AF83" s="112"/>
      <c r="AG83" s="165">
        <f>$I$83*AF82/4</f>
        <v>1949.7214872102641</v>
      </c>
      <c r="AH83" s="165">
        <f>SUM(AA83,AC83,AE83,AG83)</f>
        <v>7798.8859488410562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19489.344210431896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19489.344210431896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2">IF(B37="","",(B37/$B$83))</f>
        <v>1.1540109778547838</v>
      </c>
      <c r="C91" s="60">
        <f t="shared" si="82"/>
        <v>0</v>
      </c>
      <c r="D91" s="24">
        <f>SUM(B91,C91)</f>
        <v>1.1540109778547838</v>
      </c>
      <c r="H91" s="24">
        <f>(E37*F37/G37*F$7/F$9)</f>
        <v>1</v>
      </c>
      <c r="I91" s="22">
        <f t="shared" ref="I91" si="83">(D91*H91)</f>
        <v>1.1540109778547838</v>
      </c>
      <c r="J91" s="24">
        <f>IF(I$32&lt;=1+I$131,I91,L91+J$33*(I91-L91))</f>
        <v>1.1540109778547838</v>
      </c>
      <c r="K91" s="22">
        <f t="shared" ref="K91" si="84">IF(B91="",0,B91)</f>
        <v>1.1540109778547838</v>
      </c>
      <c r="L91" s="22">
        <f t="shared" ref="L91" si="85">(K91*H91)</f>
        <v>1.1540109778547838</v>
      </c>
      <c r="M91" s="231">
        <f t="shared" si="81"/>
        <v>1.1540109778547838</v>
      </c>
      <c r="N91" s="233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Goat sales - local: no. sold</v>
      </c>
      <c r="B92" s="60">
        <f t="shared" si="82"/>
        <v>0.11540109778547837</v>
      </c>
      <c r="C92" s="60">
        <f t="shared" si="82"/>
        <v>0</v>
      </c>
      <c r="D92" s="24">
        <f t="shared" ref="D92:D118" si="87">SUM(B92,C92)</f>
        <v>0.11540109778547837</v>
      </c>
      <c r="H92" s="24">
        <f t="shared" ref="H92:H118" si="88">(E38*F38/G38*F$7/F$9)</f>
        <v>1</v>
      </c>
      <c r="I92" s="22">
        <f t="shared" ref="I92:I118" si="89">(D92*H92)</f>
        <v>0.11540109778547837</v>
      </c>
      <c r="J92" s="24">
        <f t="shared" ref="J92:J118" si="90">IF(I$32&lt;=1+I$131,I92,L92+J$33*(I92-L92))</f>
        <v>0.11540109778547837</v>
      </c>
      <c r="K92" s="22">
        <f t="shared" ref="K92:K118" si="91">IF(B92="",0,B92)</f>
        <v>0.11540109778547837</v>
      </c>
      <c r="L92" s="22">
        <f t="shared" ref="L92:L118" si="92">(K92*H92)</f>
        <v>0.11540109778547837</v>
      </c>
      <c r="M92" s="231">
        <f t="shared" ref="M92:M118" si="93">(J92)</f>
        <v>0.11540109778547837</v>
      </c>
      <c r="N92" s="233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Beans: kg produced</v>
      </c>
      <c r="B93" s="60">
        <f t="shared" si="82"/>
        <v>1.2822344198386485E-2</v>
      </c>
      <c r="C93" s="60">
        <f t="shared" si="82"/>
        <v>1.9233516297579727E-2</v>
      </c>
      <c r="D93" s="24">
        <f t="shared" si="87"/>
        <v>3.2055860495966211E-2</v>
      </c>
      <c r="H93" s="24">
        <f t="shared" si="88"/>
        <v>1</v>
      </c>
      <c r="I93" s="22">
        <f t="shared" si="89"/>
        <v>3.2055860495966211E-2</v>
      </c>
      <c r="J93" s="24">
        <f t="shared" si="90"/>
        <v>1.2052791425442046E-2</v>
      </c>
      <c r="K93" s="22">
        <f t="shared" si="91"/>
        <v>1.2822344198386485E-2</v>
      </c>
      <c r="L93" s="22">
        <f t="shared" si="92"/>
        <v>1.2822344198386485E-2</v>
      </c>
      <c r="M93" s="231">
        <f t="shared" si="93"/>
        <v>1.2052791425442046E-2</v>
      </c>
      <c r="N93" s="233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Cabbage: no. local meas</v>
      </c>
      <c r="B94" s="60">
        <f t="shared" si="82"/>
        <v>0</v>
      </c>
      <c r="C94" s="60">
        <f t="shared" si="82"/>
        <v>0</v>
      </c>
      <c r="D94" s="24">
        <f t="shared" si="87"/>
        <v>0</v>
      </c>
      <c r="H94" s="24">
        <f t="shared" si="88"/>
        <v>1</v>
      </c>
      <c r="I94" s="22">
        <f t="shared" si="89"/>
        <v>0</v>
      </c>
      <c r="J94" s="24">
        <f t="shared" si="90"/>
        <v>0</v>
      </c>
      <c r="K94" s="22">
        <f t="shared" si="91"/>
        <v>0</v>
      </c>
      <c r="L94" s="22">
        <f t="shared" si="92"/>
        <v>0</v>
      </c>
      <c r="M94" s="231">
        <f t="shared" si="93"/>
        <v>0</v>
      </c>
      <c r="N94" s="233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beetroot: no. local meas</v>
      </c>
      <c r="B95" s="60">
        <f t="shared" si="82"/>
        <v>3.8467032595159456E-3</v>
      </c>
      <c r="C95" s="60">
        <f t="shared" si="82"/>
        <v>-3.8467032595159456E-3</v>
      </c>
      <c r="D95" s="24">
        <f t="shared" si="87"/>
        <v>0</v>
      </c>
      <c r="H95" s="24">
        <f t="shared" si="88"/>
        <v>1</v>
      </c>
      <c r="I95" s="22">
        <f t="shared" si="89"/>
        <v>0</v>
      </c>
      <c r="J95" s="24">
        <f t="shared" si="90"/>
        <v>4.0006138141048331E-3</v>
      </c>
      <c r="K95" s="22">
        <f t="shared" si="91"/>
        <v>3.8467032595159456E-3</v>
      </c>
      <c r="L95" s="22">
        <f t="shared" si="92"/>
        <v>3.8467032595159456E-3</v>
      </c>
      <c r="M95" s="231">
        <f t="shared" si="93"/>
        <v>4.0006138141048331E-3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Other crop: Spinach</v>
      </c>
      <c r="B96" s="60">
        <f t="shared" si="82"/>
        <v>3.8467032595159456E-3</v>
      </c>
      <c r="C96" s="60">
        <f t="shared" si="82"/>
        <v>-3.8467032595159456E-3</v>
      </c>
      <c r="D96" s="24">
        <f t="shared" si="87"/>
        <v>0</v>
      </c>
      <c r="H96" s="24">
        <f t="shared" si="88"/>
        <v>1</v>
      </c>
      <c r="I96" s="22">
        <f t="shared" si="89"/>
        <v>0</v>
      </c>
      <c r="J96" s="24">
        <f t="shared" si="90"/>
        <v>4.0006138141048331E-3</v>
      </c>
      <c r="K96" s="22">
        <f t="shared" si="91"/>
        <v>3.8467032595159456E-3</v>
      </c>
      <c r="L96" s="22">
        <f t="shared" si="92"/>
        <v>3.8467032595159456E-3</v>
      </c>
      <c r="M96" s="231">
        <f t="shared" si="93"/>
        <v>4.0006138141048331E-3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Other crop: pumpkin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1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31">
        <f t="shared" si="93"/>
        <v>0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>WILD FOODS -- see worksheet Data 3</v>
      </c>
      <c r="B98" s="60">
        <f t="shared" si="82"/>
        <v>0</v>
      </c>
      <c r="C98" s="60">
        <f t="shared" si="82"/>
        <v>9.616758148789864E-2</v>
      </c>
      <c r="D98" s="24">
        <f t="shared" si="87"/>
        <v>9.616758148789864E-2</v>
      </c>
      <c r="H98" s="24">
        <f t="shared" si="88"/>
        <v>1</v>
      </c>
      <c r="I98" s="22">
        <f t="shared" si="89"/>
        <v>9.616758148789864E-2</v>
      </c>
      <c r="J98" s="24">
        <f t="shared" si="90"/>
        <v>-3.8477638647221981E-3</v>
      </c>
      <c r="K98" s="22">
        <f t="shared" si="91"/>
        <v>0</v>
      </c>
      <c r="L98" s="22">
        <f t="shared" si="92"/>
        <v>0</v>
      </c>
      <c r="M98" s="231">
        <f t="shared" si="93"/>
        <v>-3.8477638647221981E-3</v>
      </c>
      <c r="N98" s="233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>Agricultural cash income -- see Data2</v>
      </c>
      <c r="B99" s="60">
        <f t="shared" si="82"/>
        <v>0.13848131734257405</v>
      </c>
      <c r="C99" s="60">
        <f t="shared" si="82"/>
        <v>0</v>
      </c>
      <c r="D99" s="24">
        <f t="shared" si="87"/>
        <v>0.13848131734257405</v>
      </c>
      <c r="H99" s="24">
        <f t="shared" si="88"/>
        <v>1</v>
      </c>
      <c r="I99" s="22">
        <f t="shared" si="89"/>
        <v>0.13848131734257405</v>
      </c>
      <c r="J99" s="24">
        <f t="shared" si="90"/>
        <v>0.13848131734257405</v>
      </c>
      <c r="K99" s="22">
        <f t="shared" si="91"/>
        <v>0.13848131734257405</v>
      </c>
      <c r="L99" s="22">
        <f t="shared" si="92"/>
        <v>0.13848131734257405</v>
      </c>
      <c r="M99" s="231">
        <f t="shared" si="93"/>
        <v>0.13848131734257405</v>
      </c>
      <c r="N99" s="233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Formal Employment (conservancies, etc.)</v>
      </c>
      <c r="B100" s="60">
        <f t="shared" si="82"/>
        <v>0</v>
      </c>
      <c r="C100" s="60">
        <f t="shared" si="82"/>
        <v>0</v>
      </c>
      <c r="D100" s="24">
        <f t="shared" si="87"/>
        <v>0</v>
      </c>
      <c r="H100" s="24">
        <f t="shared" si="88"/>
        <v>1</v>
      </c>
      <c r="I100" s="22">
        <f t="shared" si="89"/>
        <v>0</v>
      </c>
      <c r="J100" s="24">
        <f t="shared" si="90"/>
        <v>0</v>
      </c>
      <c r="K100" s="22">
        <f t="shared" si="91"/>
        <v>0</v>
      </c>
      <c r="L100" s="22">
        <f t="shared" si="92"/>
        <v>0</v>
      </c>
      <c r="M100" s="231">
        <f t="shared" si="93"/>
        <v>0</v>
      </c>
      <c r="N100" s="233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Small business -- see Data2</v>
      </c>
      <c r="B101" s="60">
        <f t="shared" si="82"/>
        <v>0.35902563755482159</v>
      </c>
      <c r="C101" s="60">
        <f t="shared" si="82"/>
        <v>0</v>
      </c>
      <c r="D101" s="24">
        <f t="shared" si="87"/>
        <v>0.35902563755482159</v>
      </c>
      <c r="H101" s="24">
        <f t="shared" si="88"/>
        <v>1</v>
      </c>
      <c r="I101" s="22">
        <f t="shared" si="89"/>
        <v>0.35902563755482159</v>
      </c>
      <c r="J101" s="24">
        <f t="shared" si="90"/>
        <v>0.35902563755482159</v>
      </c>
      <c r="K101" s="22">
        <f t="shared" si="91"/>
        <v>0.35902563755482159</v>
      </c>
      <c r="L101" s="22">
        <f t="shared" si="92"/>
        <v>0.35902563755482159</v>
      </c>
      <c r="M101" s="231">
        <f t="shared" si="93"/>
        <v>0.35902563755482159</v>
      </c>
      <c r="N101" s="233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Social development -- see Data2</v>
      </c>
      <c r="B102" s="60">
        <f t="shared" si="82"/>
        <v>2.7673183248957711</v>
      </c>
      <c r="C102" s="60">
        <f t="shared" si="82"/>
        <v>0</v>
      </c>
      <c r="D102" s="24">
        <f t="shared" si="87"/>
        <v>2.7673183248957711</v>
      </c>
      <c r="H102" s="24">
        <f t="shared" si="88"/>
        <v>1</v>
      </c>
      <c r="I102" s="22">
        <f t="shared" si="89"/>
        <v>2.7673183248957711</v>
      </c>
      <c r="J102" s="24">
        <f t="shared" si="90"/>
        <v>2.7673183248957711</v>
      </c>
      <c r="K102" s="22">
        <f t="shared" si="91"/>
        <v>2.7673183248957711</v>
      </c>
      <c r="L102" s="22">
        <f t="shared" si="92"/>
        <v>2.7673183248957711</v>
      </c>
      <c r="M102" s="231">
        <f t="shared" si="93"/>
        <v>2.7673183248957711</v>
      </c>
      <c r="N102" s="233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Public works -- see Data2</v>
      </c>
      <c r="B103" s="60">
        <f t="shared" si="82"/>
        <v>0.92320878228382697</v>
      </c>
      <c r="C103" s="60">
        <f t="shared" si="82"/>
        <v>0</v>
      </c>
      <c r="D103" s="24">
        <f t="shared" si="87"/>
        <v>0.92320878228382697</v>
      </c>
      <c r="H103" s="24">
        <f t="shared" si="88"/>
        <v>1</v>
      </c>
      <c r="I103" s="22">
        <f t="shared" si="89"/>
        <v>0.92320878228382697</v>
      </c>
      <c r="J103" s="24">
        <f t="shared" si="90"/>
        <v>0.92320878228382697</v>
      </c>
      <c r="K103" s="22">
        <f t="shared" si="91"/>
        <v>0.92320878228382697</v>
      </c>
      <c r="L103" s="22">
        <f t="shared" si="92"/>
        <v>0.92320878228382697</v>
      </c>
      <c r="M103" s="231">
        <f t="shared" si="93"/>
        <v>0.92320878228382697</v>
      </c>
      <c r="N103" s="233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/>
      </c>
      <c r="B104" s="60">
        <f t="shared" si="82"/>
        <v>0</v>
      </c>
      <c r="C104" s="60">
        <f t="shared" si="82"/>
        <v>0</v>
      </c>
      <c r="D104" s="24">
        <f t="shared" si="87"/>
        <v>0</v>
      </c>
      <c r="H104" s="24">
        <f t="shared" si="88"/>
        <v>1</v>
      </c>
      <c r="I104" s="22">
        <f t="shared" si="89"/>
        <v>0</v>
      </c>
      <c r="J104" s="24">
        <f t="shared" si="90"/>
        <v>0</v>
      </c>
      <c r="K104" s="22">
        <f t="shared" si="91"/>
        <v>0</v>
      </c>
      <c r="L104" s="22">
        <f t="shared" si="92"/>
        <v>0</v>
      </c>
      <c r="M104" s="231">
        <f t="shared" si="93"/>
        <v>0</v>
      </c>
      <c r="N104" s="233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/>
      </c>
      <c r="B105" s="60">
        <f t="shared" si="82"/>
        <v>0</v>
      </c>
      <c r="C105" s="60">
        <f t="shared" si="82"/>
        <v>0</v>
      </c>
      <c r="D105" s="24">
        <f t="shared" si="87"/>
        <v>0</v>
      </c>
      <c r="H105" s="24">
        <f t="shared" si="88"/>
        <v>1</v>
      </c>
      <c r="I105" s="22">
        <f t="shared" si="89"/>
        <v>0</v>
      </c>
      <c r="J105" s="24">
        <f t="shared" si="90"/>
        <v>0</v>
      </c>
      <c r="K105" s="22">
        <f t="shared" si="91"/>
        <v>0</v>
      </c>
      <c r="L105" s="22">
        <f t="shared" si="92"/>
        <v>0</v>
      </c>
      <c r="M105" s="231">
        <f t="shared" si="93"/>
        <v>0</v>
      </c>
      <c r="N105" s="233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/>
      </c>
      <c r="B106" s="60">
        <f t="shared" si="82"/>
        <v>0</v>
      </c>
      <c r="C106" s="60">
        <f t="shared" si="82"/>
        <v>0</v>
      </c>
      <c r="D106" s="24">
        <f t="shared" si="87"/>
        <v>0</v>
      </c>
      <c r="H106" s="24">
        <f t="shared" si="88"/>
        <v>1</v>
      </c>
      <c r="I106" s="22">
        <f t="shared" si="89"/>
        <v>0</v>
      </c>
      <c r="J106" s="24">
        <f t="shared" si="90"/>
        <v>0</v>
      </c>
      <c r="K106" s="22">
        <f t="shared" si="91"/>
        <v>0</v>
      </c>
      <c r="L106" s="22">
        <f t="shared" si="92"/>
        <v>0</v>
      </c>
      <c r="M106" s="231">
        <f t="shared" si="93"/>
        <v>0</v>
      </c>
      <c r="N106" s="233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/>
      </c>
      <c r="B107" s="60">
        <f t="shared" si="82"/>
        <v>0</v>
      </c>
      <c r="C107" s="60">
        <f t="shared" si="82"/>
        <v>0</v>
      </c>
      <c r="D107" s="24">
        <f t="shared" si="87"/>
        <v>0</v>
      </c>
      <c r="H107" s="24">
        <f t="shared" si="88"/>
        <v>1</v>
      </c>
      <c r="I107" s="22">
        <f t="shared" si="89"/>
        <v>0</v>
      </c>
      <c r="J107" s="24">
        <f t="shared" si="90"/>
        <v>0</v>
      </c>
      <c r="K107" s="22">
        <f t="shared" si="91"/>
        <v>0</v>
      </c>
      <c r="L107" s="22">
        <f t="shared" si="92"/>
        <v>0</v>
      </c>
      <c r="M107" s="231">
        <f t="shared" si="93"/>
        <v>0</v>
      </c>
      <c r="N107" s="233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/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1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31">
        <f t="shared" si="93"/>
        <v>0</v>
      </c>
      <c r="N108" s="23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/>
      </c>
      <c r="B109" s="60">
        <f t="shared" si="82"/>
        <v>0</v>
      </c>
      <c r="C109" s="60">
        <f t="shared" si="82"/>
        <v>0</v>
      </c>
      <c r="D109" s="24">
        <f t="shared" si="87"/>
        <v>0</v>
      </c>
      <c r="H109" s="24">
        <f t="shared" si="88"/>
        <v>1</v>
      </c>
      <c r="I109" s="22">
        <f t="shared" si="89"/>
        <v>0</v>
      </c>
      <c r="J109" s="24">
        <f t="shared" si="90"/>
        <v>0</v>
      </c>
      <c r="K109" s="22">
        <f t="shared" si="91"/>
        <v>0</v>
      </c>
      <c r="L109" s="22">
        <f t="shared" si="92"/>
        <v>0</v>
      </c>
      <c r="M109" s="231">
        <f t="shared" si="93"/>
        <v>0</v>
      </c>
      <c r="N109" s="23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/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1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31">
        <f t="shared" si="93"/>
        <v>0</v>
      </c>
      <c r="N110" s="23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/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1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31">
        <f t="shared" si="93"/>
        <v>0</v>
      </c>
      <c r="N111" s="23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/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1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31">
        <f t="shared" si="93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/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1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31">
        <f t="shared" si="93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/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1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31">
        <f t="shared" si="93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/>
      </c>
      <c r="B115" s="60">
        <f t="shared" si="82"/>
        <v>0</v>
      </c>
      <c r="C115" s="60">
        <f t="shared" si="82"/>
        <v>0</v>
      </c>
      <c r="D115" s="24">
        <f t="shared" si="87"/>
        <v>0</v>
      </c>
      <c r="H115" s="24">
        <f t="shared" si="88"/>
        <v>1</v>
      </c>
      <c r="I115" s="22">
        <f t="shared" si="89"/>
        <v>0</v>
      </c>
      <c r="J115" s="24">
        <f t="shared" si="90"/>
        <v>0</v>
      </c>
      <c r="K115" s="22">
        <f t="shared" si="91"/>
        <v>0</v>
      </c>
      <c r="L115" s="22">
        <f t="shared" si="92"/>
        <v>0</v>
      </c>
      <c r="M115" s="231">
        <f t="shared" si="93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/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1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31">
        <f t="shared" si="93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/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1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31">
        <f t="shared" si="93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1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31">
        <f t="shared" si="93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5.4779618884346748</v>
      </c>
      <c r="C119" s="29">
        <f>SUM(C91:C118)</f>
        <v>0.10770769126644647</v>
      </c>
      <c r="D119" s="24">
        <f>SUM(D91:D118)</f>
        <v>5.5856695797011211</v>
      </c>
      <c r="E119" s="22"/>
      <c r="F119" s="2"/>
      <c r="G119" s="2"/>
      <c r="H119" s="31"/>
      <c r="I119" s="22">
        <f>SUM(I91:I118)</f>
        <v>5.5856695797011211</v>
      </c>
      <c r="J119" s="24">
        <f>SUM(J91:J118)</f>
        <v>5.4736523929061853</v>
      </c>
      <c r="K119" s="22">
        <f>SUM(K91:K118)</f>
        <v>5.4779618884346748</v>
      </c>
      <c r="L119" s="22">
        <f>SUM(L91:L118)</f>
        <v>5.4779618884346748</v>
      </c>
      <c r="M119" s="57">
        <f t="shared" si="81"/>
        <v>5.4736523929061853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1.9857379116019862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1.9857379116019862</v>
      </c>
      <c r="J124" s="241">
        <f>IF(SUMPRODUCT($B$124:$B124,$H$124:$H124)&lt;J$119,($B124*$H124),J$119)</f>
        <v>1.9857379116019862</v>
      </c>
      <c r="K124" s="29">
        <f>(B124)</f>
        <v>1.9857379116019862</v>
      </c>
      <c r="L124" s="29">
        <f>IF(SUMPRODUCT($B$124:$B124,$H$124:$H124)&lt;L$119,($B124*$H124),L$119)</f>
        <v>1.9857379116019862</v>
      </c>
      <c r="M124" s="244">
        <f t="shared" si="94"/>
        <v>1.9857379116019862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1.9975502615193028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1.9975502615193028</v>
      </c>
      <c r="J125" s="241">
        <f>IF(SUMPRODUCT($B$124:$B125,$H$124:$H125)&lt;J$119,($B125*$H125),IF(SUMPRODUCT($B$124:$B124,$H$124:$H124)&lt;J$119,J$119-SUMPRODUCT($B$124:$B124,$H$124:$H124),0))</f>
        <v>1.9975502615193028</v>
      </c>
      <c r="K125" s="29">
        <f>(B125)</f>
        <v>1.9975502615193028</v>
      </c>
      <c r="L125" s="29">
        <f>IF(SUMPRODUCT($B$124:$B125,$H$124:$H125)&lt;L$119,($B125*$H125),IF(SUMPRODUCT($B$124:$B124,$H$124:$H124)&lt;L$119,L$119-SUMPRODUCT($B$124:$B124,$H$124:$H124),0))</f>
        <v>1.9975502615193028</v>
      </c>
      <c r="M125" s="244">
        <f t="shared" si="94"/>
        <v>1.9975502615193028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3.5574311744003464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1.121600829818119</v>
      </c>
      <c r="K126" s="29">
        <f t="shared" ref="K126:K127" si="95">(B126)</f>
        <v>3.5574311744003464</v>
      </c>
      <c r="L126" s="29">
        <f>IF(SUMPRODUCT($B$124:$B126,$H$124:$H126)&lt;(L$119-L$128),($B126*$H126),IF(SUMPRODUCT($B$124:$B125,$H$124:$H125)&lt;(L$119-L$128),L$119-L$128-SUMPRODUCT($B$124:$B125,$H$124:$H125),0))</f>
        <v>1.1287849357367978</v>
      </c>
      <c r="M126" s="244">
        <f t="shared" si="94"/>
        <v>1.121600829818119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0.21156867927337702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0.21156867927337702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4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0.36588877957658783</v>
      </c>
      <c r="C128" s="56"/>
      <c r="D128" s="31"/>
      <c r="E128" s="2"/>
      <c r="F128" s="2"/>
      <c r="G128" s="2"/>
      <c r="H128" s="24"/>
      <c r="I128" s="29">
        <f>(I30)</f>
        <v>3.5999316680991349</v>
      </c>
      <c r="J128" s="232">
        <f>(J30)</f>
        <v>0.36876338996677738</v>
      </c>
      <c r="K128" s="29">
        <f>(B128)</f>
        <v>0.36588877957658783</v>
      </c>
      <c r="L128" s="29">
        <f>IF(L124=L119,0,(L119-L124)/(B119-B124)*K128)</f>
        <v>0.36588877957658783</v>
      </c>
      <c r="M128" s="244">
        <f t="shared" si="94"/>
        <v>0.36876338996677738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32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4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5.4779618884346748</v>
      </c>
      <c r="C130" s="56"/>
      <c r="D130" s="31"/>
      <c r="E130" s="2"/>
      <c r="F130" s="2"/>
      <c r="G130" s="2"/>
      <c r="H130" s="24"/>
      <c r="I130" s="29">
        <f>(I119)</f>
        <v>5.5856695797011211</v>
      </c>
      <c r="J130" s="232">
        <f>(J119)</f>
        <v>5.4736523929061853</v>
      </c>
      <c r="K130" s="29">
        <f>(B130)</f>
        <v>5.4779618884346748</v>
      </c>
      <c r="L130" s="29">
        <f>(L119)</f>
        <v>5.4779618884346748</v>
      </c>
      <c r="M130" s="244">
        <f t="shared" si="94"/>
        <v>5.4736523929061853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1.9975502615193026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0.86876532578250476</v>
      </c>
      <c r="M131" s="241">
        <f>IF(I131&lt;SUM(M126:M127),0,I131-(SUM(M126:M127)))</f>
        <v>0.87594943170118356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31" priority="545" operator="equal">
      <formula>16</formula>
    </cfRule>
    <cfRule type="cellIs" dxfId="430" priority="546" operator="equal">
      <formula>15</formula>
    </cfRule>
    <cfRule type="cellIs" dxfId="429" priority="547" operator="equal">
      <formula>14</formula>
    </cfRule>
    <cfRule type="cellIs" dxfId="428" priority="548" operator="equal">
      <formula>13</formula>
    </cfRule>
    <cfRule type="cellIs" dxfId="427" priority="549" operator="equal">
      <formula>12</formula>
    </cfRule>
    <cfRule type="cellIs" dxfId="426" priority="550" operator="equal">
      <formula>11</formula>
    </cfRule>
    <cfRule type="cellIs" dxfId="425" priority="551" operator="equal">
      <formula>10</formula>
    </cfRule>
    <cfRule type="cellIs" dxfId="424" priority="552" operator="equal">
      <formula>9</formula>
    </cfRule>
    <cfRule type="cellIs" dxfId="423" priority="553" operator="equal">
      <formula>8</formula>
    </cfRule>
    <cfRule type="cellIs" dxfId="422" priority="554" operator="equal">
      <formula>7</formula>
    </cfRule>
    <cfRule type="cellIs" dxfId="421" priority="555" operator="equal">
      <formula>6</formula>
    </cfRule>
    <cfRule type="cellIs" dxfId="420" priority="556" operator="equal">
      <formula>5</formula>
    </cfRule>
    <cfRule type="cellIs" dxfId="419" priority="557" operator="equal">
      <formula>4</formula>
    </cfRule>
    <cfRule type="cellIs" dxfId="418" priority="558" operator="equal">
      <formula>3</formula>
    </cfRule>
    <cfRule type="cellIs" dxfId="417" priority="559" operator="equal">
      <formula>2</formula>
    </cfRule>
    <cfRule type="cellIs" dxfId="416" priority="560" operator="equal">
      <formula>1</formula>
    </cfRule>
  </conditionalFormatting>
  <conditionalFormatting sqref="N114:N118">
    <cfRule type="cellIs" dxfId="415" priority="289" operator="equal">
      <formula>16</formula>
    </cfRule>
    <cfRule type="cellIs" dxfId="414" priority="290" operator="equal">
      <formula>15</formula>
    </cfRule>
    <cfRule type="cellIs" dxfId="413" priority="291" operator="equal">
      <formula>14</formula>
    </cfRule>
    <cfRule type="cellIs" dxfId="412" priority="292" operator="equal">
      <formula>13</formula>
    </cfRule>
    <cfRule type="cellIs" dxfId="411" priority="293" operator="equal">
      <formula>12</formula>
    </cfRule>
    <cfRule type="cellIs" dxfId="410" priority="294" operator="equal">
      <formula>11</formula>
    </cfRule>
    <cfRule type="cellIs" dxfId="409" priority="295" operator="equal">
      <formula>10</formula>
    </cfRule>
    <cfRule type="cellIs" dxfId="408" priority="296" operator="equal">
      <formula>9</formula>
    </cfRule>
    <cfRule type="cellIs" dxfId="407" priority="297" operator="equal">
      <formula>8</formula>
    </cfRule>
    <cfRule type="cellIs" dxfId="406" priority="298" operator="equal">
      <formula>7</formula>
    </cfRule>
    <cfRule type="cellIs" dxfId="405" priority="299" operator="equal">
      <formula>6</formula>
    </cfRule>
    <cfRule type="cellIs" dxfId="404" priority="300" operator="equal">
      <formula>5</formula>
    </cfRule>
    <cfRule type="cellIs" dxfId="403" priority="301" operator="equal">
      <formula>4</formula>
    </cfRule>
    <cfRule type="cellIs" dxfId="402" priority="302" operator="equal">
      <formula>3</formula>
    </cfRule>
    <cfRule type="cellIs" dxfId="401" priority="303" operator="equal">
      <formula>2</formula>
    </cfRule>
    <cfRule type="cellIs" dxfId="400" priority="304" operator="equal">
      <formula>1</formula>
    </cfRule>
  </conditionalFormatting>
  <conditionalFormatting sqref="N6:N26">
    <cfRule type="cellIs" dxfId="399" priority="81" operator="equal">
      <formula>16</formula>
    </cfRule>
    <cfRule type="cellIs" dxfId="398" priority="82" operator="equal">
      <formula>15</formula>
    </cfRule>
    <cfRule type="cellIs" dxfId="397" priority="83" operator="equal">
      <formula>14</formula>
    </cfRule>
    <cfRule type="cellIs" dxfId="396" priority="84" operator="equal">
      <formula>13</formula>
    </cfRule>
    <cfRule type="cellIs" dxfId="395" priority="85" operator="equal">
      <formula>12</formula>
    </cfRule>
    <cfRule type="cellIs" dxfId="394" priority="86" operator="equal">
      <formula>11</formula>
    </cfRule>
    <cfRule type="cellIs" dxfId="393" priority="87" operator="equal">
      <formula>10</formula>
    </cfRule>
    <cfRule type="cellIs" dxfId="392" priority="88" operator="equal">
      <formula>9</formula>
    </cfRule>
    <cfRule type="cellIs" dxfId="391" priority="89" operator="equal">
      <formula>8</formula>
    </cfRule>
    <cfRule type="cellIs" dxfId="390" priority="90" operator="equal">
      <formula>7</formula>
    </cfRule>
    <cfRule type="cellIs" dxfId="389" priority="91" operator="equal">
      <formula>6</formula>
    </cfRule>
    <cfRule type="cellIs" dxfId="388" priority="92" operator="equal">
      <formula>5</formula>
    </cfRule>
    <cfRule type="cellIs" dxfId="387" priority="93" operator="equal">
      <formula>4</formula>
    </cfRule>
    <cfRule type="cellIs" dxfId="386" priority="94" operator="equal">
      <formula>3</formula>
    </cfRule>
    <cfRule type="cellIs" dxfId="385" priority="95" operator="equal">
      <formula>2</formula>
    </cfRule>
    <cfRule type="cellIs" dxfId="384" priority="96" operator="equal">
      <formula>1</formula>
    </cfRule>
  </conditionalFormatting>
  <conditionalFormatting sqref="N113">
    <cfRule type="cellIs" dxfId="383" priority="65" operator="equal">
      <formula>16</formula>
    </cfRule>
    <cfRule type="cellIs" dxfId="382" priority="66" operator="equal">
      <formula>15</formula>
    </cfRule>
    <cfRule type="cellIs" dxfId="381" priority="67" operator="equal">
      <formula>14</formula>
    </cfRule>
    <cfRule type="cellIs" dxfId="380" priority="68" operator="equal">
      <formula>13</formula>
    </cfRule>
    <cfRule type="cellIs" dxfId="379" priority="69" operator="equal">
      <formula>12</formula>
    </cfRule>
    <cfRule type="cellIs" dxfId="378" priority="70" operator="equal">
      <formula>11</formula>
    </cfRule>
    <cfRule type="cellIs" dxfId="377" priority="71" operator="equal">
      <formula>10</formula>
    </cfRule>
    <cfRule type="cellIs" dxfId="376" priority="72" operator="equal">
      <formula>9</formula>
    </cfRule>
    <cfRule type="cellIs" dxfId="375" priority="73" operator="equal">
      <formula>8</formula>
    </cfRule>
    <cfRule type="cellIs" dxfId="374" priority="74" operator="equal">
      <formula>7</formula>
    </cfRule>
    <cfRule type="cellIs" dxfId="373" priority="75" operator="equal">
      <formula>6</formula>
    </cfRule>
    <cfRule type="cellIs" dxfId="372" priority="76" operator="equal">
      <formula>5</formula>
    </cfRule>
    <cfRule type="cellIs" dxfId="371" priority="77" operator="equal">
      <formula>4</formula>
    </cfRule>
    <cfRule type="cellIs" dxfId="370" priority="78" operator="equal">
      <formula>3</formula>
    </cfRule>
    <cfRule type="cellIs" dxfId="369" priority="79" operator="equal">
      <formula>2</formula>
    </cfRule>
    <cfRule type="cellIs" dxfId="368" priority="80" operator="equal">
      <formula>1</formula>
    </cfRule>
  </conditionalFormatting>
  <conditionalFormatting sqref="N112">
    <cfRule type="cellIs" dxfId="367" priority="49" operator="equal">
      <formula>16</formula>
    </cfRule>
    <cfRule type="cellIs" dxfId="366" priority="50" operator="equal">
      <formula>15</formula>
    </cfRule>
    <cfRule type="cellIs" dxfId="365" priority="51" operator="equal">
      <formula>14</formula>
    </cfRule>
    <cfRule type="cellIs" dxfId="364" priority="52" operator="equal">
      <formula>13</formula>
    </cfRule>
    <cfRule type="cellIs" dxfId="363" priority="53" operator="equal">
      <formula>12</formula>
    </cfRule>
    <cfRule type="cellIs" dxfId="362" priority="54" operator="equal">
      <formula>11</formula>
    </cfRule>
    <cfRule type="cellIs" dxfId="361" priority="55" operator="equal">
      <formula>10</formula>
    </cfRule>
    <cfRule type="cellIs" dxfId="360" priority="56" operator="equal">
      <formula>9</formula>
    </cfRule>
    <cfRule type="cellIs" dxfId="359" priority="57" operator="equal">
      <formula>8</formula>
    </cfRule>
    <cfRule type="cellIs" dxfId="358" priority="58" operator="equal">
      <formula>7</formula>
    </cfRule>
    <cfRule type="cellIs" dxfId="357" priority="59" operator="equal">
      <formula>6</formula>
    </cfRule>
    <cfRule type="cellIs" dxfId="356" priority="60" operator="equal">
      <formula>5</formula>
    </cfRule>
    <cfRule type="cellIs" dxfId="355" priority="61" operator="equal">
      <formula>4</formula>
    </cfRule>
    <cfRule type="cellIs" dxfId="354" priority="62" operator="equal">
      <formula>3</formula>
    </cfRule>
    <cfRule type="cellIs" dxfId="353" priority="63" operator="equal">
      <formula>2</formula>
    </cfRule>
    <cfRule type="cellIs" dxfId="352" priority="64" operator="equal">
      <formula>1</formula>
    </cfRule>
  </conditionalFormatting>
  <conditionalFormatting sqref="N111">
    <cfRule type="cellIs" dxfId="351" priority="33" operator="equal">
      <formula>16</formula>
    </cfRule>
    <cfRule type="cellIs" dxfId="350" priority="34" operator="equal">
      <formula>15</formula>
    </cfRule>
    <cfRule type="cellIs" dxfId="349" priority="35" operator="equal">
      <formula>14</formula>
    </cfRule>
    <cfRule type="cellIs" dxfId="348" priority="36" operator="equal">
      <formula>13</formula>
    </cfRule>
    <cfRule type="cellIs" dxfId="347" priority="37" operator="equal">
      <formula>12</formula>
    </cfRule>
    <cfRule type="cellIs" dxfId="346" priority="38" operator="equal">
      <formula>11</formula>
    </cfRule>
    <cfRule type="cellIs" dxfId="345" priority="39" operator="equal">
      <formula>10</formula>
    </cfRule>
    <cfRule type="cellIs" dxfId="344" priority="40" operator="equal">
      <formula>9</formula>
    </cfRule>
    <cfRule type="cellIs" dxfId="343" priority="41" operator="equal">
      <formula>8</formula>
    </cfRule>
    <cfRule type="cellIs" dxfId="342" priority="42" operator="equal">
      <formula>7</formula>
    </cfRule>
    <cfRule type="cellIs" dxfId="341" priority="43" operator="equal">
      <formula>6</formula>
    </cfRule>
    <cfRule type="cellIs" dxfId="340" priority="44" operator="equal">
      <formula>5</formula>
    </cfRule>
    <cfRule type="cellIs" dxfId="339" priority="45" operator="equal">
      <formula>4</formula>
    </cfRule>
    <cfRule type="cellIs" dxfId="338" priority="46" operator="equal">
      <formula>3</formula>
    </cfRule>
    <cfRule type="cellIs" dxfId="337" priority="47" operator="equal">
      <formula>2</formula>
    </cfRule>
    <cfRule type="cellIs" dxfId="336" priority="48" operator="equal">
      <formula>1</formula>
    </cfRule>
  </conditionalFormatting>
  <conditionalFormatting sqref="N91:N104">
    <cfRule type="cellIs" dxfId="335" priority="17" operator="equal">
      <formula>16</formula>
    </cfRule>
    <cfRule type="cellIs" dxfId="334" priority="18" operator="equal">
      <formula>15</formula>
    </cfRule>
    <cfRule type="cellIs" dxfId="333" priority="19" operator="equal">
      <formula>14</formula>
    </cfRule>
    <cfRule type="cellIs" dxfId="332" priority="20" operator="equal">
      <formula>13</formula>
    </cfRule>
    <cfRule type="cellIs" dxfId="331" priority="21" operator="equal">
      <formula>12</formula>
    </cfRule>
    <cfRule type="cellIs" dxfId="330" priority="22" operator="equal">
      <formula>11</formula>
    </cfRule>
    <cfRule type="cellIs" dxfId="329" priority="23" operator="equal">
      <formula>10</formula>
    </cfRule>
    <cfRule type="cellIs" dxfId="328" priority="24" operator="equal">
      <formula>9</formula>
    </cfRule>
    <cfRule type="cellIs" dxfId="327" priority="25" operator="equal">
      <formula>8</formula>
    </cfRule>
    <cfRule type="cellIs" dxfId="326" priority="26" operator="equal">
      <formula>7</formula>
    </cfRule>
    <cfRule type="cellIs" dxfId="325" priority="27" operator="equal">
      <formula>6</formula>
    </cfRule>
    <cfRule type="cellIs" dxfId="324" priority="28" operator="equal">
      <formula>5</formula>
    </cfRule>
    <cfRule type="cellIs" dxfId="323" priority="29" operator="equal">
      <formula>4</formula>
    </cfRule>
    <cfRule type="cellIs" dxfId="322" priority="30" operator="equal">
      <formula>3</formula>
    </cfRule>
    <cfRule type="cellIs" dxfId="321" priority="31" operator="equal">
      <formula>2</formula>
    </cfRule>
    <cfRule type="cellIs" dxfId="320" priority="32" operator="equal">
      <formula>1</formula>
    </cfRule>
  </conditionalFormatting>
  <conditionalFormatting sqref="N105:N110">
    <cfRule type="cellIs" dxfId="319" priority="1" operator="equal">
      <formula>16</formula>
    </cfRule>
    <cfRule type="cellIs" dxfId="318" priority="2" operator="equal">
      <formula>15</formula>
    </cfRule>
    <cfRule type="cellIs" dxfId="317" priority="3" operator="equal">
      <formula>14</formula>
    </cfRule>
    <cfRule type="cellIs" dxfId="316" priority="4" operator="equal">
      <formula>13</formula>
    </cfRule>
    <cfRule type="cellIs" dxfId="315" priority="5" operator="equal">
      <formula>12</formula>
    </cfRule>
    <cfRule type="cellIs" dxfId="314" priority="6" operator="equal">
      <formula>11</formula>
    </cfRule>
    <cfRule type="cellIs" dxfId="313" priority="7" operator="equal">
      <formula>10</formula>
    </cfRule>
    <cfRule type="cellIs" dxfId="312" priority="8" operator="equal">
      <formula>9</formula>
    </cfRule>
    <cfRule type="cellIs" dxfId="311" priority="9" operator="equal">
      <formula>8</formula>
    </cfRule>
    <cfRule type="cellIs" dxfId="310" priority="10" operator="equal">
      <formula>7</formula>
    </cfRule>
    <cfRule type="cellIs" dxfId="309" priority="11" operator="equal">
      <formula>6</formula>
    </cfRule>
    <cfRule type="cellIs" dxfId="308" priority="12" operator="equal">
      <formula>5</formula>
    </cfRule>
    <cfRule type="cellIs" dxfId="307" priority="13" operator="equal">
      <formula>4</formula>
    </cfRule>
    <cfRule type="cellIs" dxfId="306" priority="14" operator="equal">
      <formula>3</formula>
    </cfRule>
    <cfRule type="cellIs" dxfId="305" priority="15" operator="equal">
      <formula>2</formula>
    </cfRule>
    <cfRule type="cellIs" dxfId="30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1" sqref="N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0.12873154243017257</v>
      </c>
      <c r="C6" s="102">
        <f>IF([1]Summ!$I1044="",0,[1]Summ!$I1044)</f>
        <v>0</v>
      </c>
      <c r="D6" s="24">
        <f t="shared" ref="D6:D29" si="0">(B6+C6)</f>
        <v>0.12873154243017257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0.12873154243017257</v>
      </c>
      <c r="J6" s="24">
        <f t="shared" ref="J6:J13" si="3">IF(I$32&lt;=1+I$131,I6,B6*H6+J$33*(I6-B6*H6))</f>
        <v>0.12873154243017257</v>
      </c>
      <c r="K6" s="22">
        <f t="shared" ref="K6:K31" si="4">B6</f>
        <v>0.12873154243017257</v>
      </c>
      <c r="L6" s="22">
        <f t="shared" ref="L6:L29" si="5">IF(K6="","",K6*H6)</f>
        <v>0.12873154243017257</v>
      </c>
      <c r="M6" s="228">
        <f t="shared" ref="M6:M31" si="6">J6</f>
        <v>0.12873154243017257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0.51492616972069027</v>
      </c>
      <c r="Z6" s="156">
        <f>Poor!Z6</f>
        <v>0.17</v>
      </c>
      <c r="AA6" s="121">
        <f>$M6*Z6*4</f>
        <v>8.7537448852517352E-2</v>
      </c>
      <c r="AB6" s="156">
        <f>Poor!AB6</f>
        <v>0.17</v>
      </c>
      <c r="AC6" s="121">
        <f t="shared" ref="AC6:AC29" si="7">$M6*AB6*4</f>
        <v>8.7537448852517352E-2</v>
      </c>
      <c r="AD6" s="156">
        <f>Poor!AD6</f>
        <v>0.33</v>
      </c>
      <c r="AE6" s="121">
        <f t="shared" ref="AE6:AE29" si="8">$M6*AD6*4</f>
        <v>0.16992563600782778</v>
      </c>
      <c r="AF6" s="122">
        <f>1-SUM(Z6,AB6,AD6)</f>
        <v>0.32999999999999996</v>
      </c>
      <c r="AG6" s="121">
        <f>$M6*AF6*4</f>
        <v>0.16992563600782776</v>
      </c>
      <c r="AH6" s="123">
        <f>SUM(Z6,AB6,AD6,AF6)</f>
        <v>1</v>
      </c>
      <c r="AI6" s="184">
        <f>SUM(AA6,AC6,AE6,AG6)/4</f>
        <v>0.12873154243017257</v>
      </c>
      <c r="AJ6" s="120">
        <f>(AA6+AC6)/2</f>
        <v>8.7537448852517352E-2</v>
      </c>
      <c r="AK6" s="119">
        <f>(AE6+AG6)/2</f>
        <v>0.16992563600782778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4.6320338907667673E-2</v>
      </c>
      <c r="C7" s="102">
        <f>IF([1]Summ!$I1045="",0,[1]Summ!$I1045)</f>
        <v>0</v>
      </c>
      <c r="D7" s="24">
        <f t="shared" si="0"/>
        <v>4.6320338907667673E-2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4.6320338907667673E-2</v>
      </c>
      <c r="J7" s="24">
        <f t="shared" si="3"/>
        <v>4.6320338907667673E-2</v>
      </c>
      <c r="K7" s="22">
        <f t="shared" si="4"/>
        <v>4.6320338907667673E-2</v>
      </c>
      <c r="L7" s="22">
        <f t="shared" si="5"/>
        <v>4.6320338907667673E-2</v>
      </c>
      <c r="M7" s="228">
        <f t="shared" si="6"/>
        <v>4.6320338907667673E-2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1719.9928376141729</v>
      </c>
      <c r="S7" s="226">
        <f>IF($B$81=0,0,(SUMIF($N$6:$N$28,$U7,L$6:L$28)+SUMIF($N$91:$N$118,$U7,L$91:L$118))*$B$83*$H$84*Poor!$B$81/$B$81)</f>
        <v>1719.9928376141729</v>
      </c>
      <c r="T7" s="226">
        <f>IF($B$81=0,0,(SUMIF($N$6:$N$28,$U7,M$6:M$28)+SUMIF($N$91:$N$118,$U7,M$91:M$118))*$B$83*$H$84*Poor!$B$81/$B$81)</f>
        <v>1719.2507029028204</v>
      </c>
      <c r="U7" s="227">
        <v>1</v>
      </c>
      <c r="V7" s="56"/>
      <c r="W7" s="115"/>
      <c r="X7" s="118">
        <f>Poor!X7</f>
        <v>4</v>
      </c>
      <c r="Y7" s="184">
        <f t="shared" ref="Y7:Y29" si="9">M7*4</f>
        <v>0.18528135563067069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0.18528135563067069</v>
      </c>
      <c r="AH7" s="123">
        <f t="shared" ref="AH7:AH30" si="12">SUM(Z7,AB7,AD7,AF7)</f>
        <v>1</v>
      </c>
      <c r="AI7" s="184">
        <f t="shared" ref="AI7:AI30" si="13">SUM(AA7,AC7,AE7,AG7)/4</f>
        <v>4.6320338907667673E-2</v>
      </c>
      <c r="AJ7" s="120">
        <f t="shared" ref="AJ7:AJ31" si="14">(AA7+AC7)/2</f>
        <v>0</v>
      </c>
      <c r="AK7" s="119">
        <f t="shared" ref="AK7:AK31" si="15">(AE7+AG7)/2</f>
        <v>9.2640677815335346E-2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3.3333333333333333E-2</v>
      </c>
      <c r="C8" s="102">
        <f>IF([1]Summ!$I1046="",0,[1]Summ!$I1046)</f>
        <v>0</v>
      </c>
      <c r="D8" s="24">
        <f t="shared" si="0"/>
        <v>3.3333333333333333E-2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28">
        <f t="shared" si="6"/>
        <v>3.3333333333333333E-2</v>
      </c>
      <c r="N8" s="233">
        <v>1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148.57142857142858</v>
      </c>
      <c r="S8" s="226">
        <f>IF($B$81=0,0,(SUMIF($N$6:$N$28,$U8,L$6:L$28)+SUMIF($N$91:$N$118,$U8,L$91:L$118))*$B$83*$H$84*Poor!$B$81/$B$81)</f>
        <v>148.57142857142858</v>
      </c>
      <c r="T8" s="226">
        <f>IF($B$81=0,0,(SUMIF($N$6:$N$28,$U8,M$6:M$28)+SUMIF($N$91:$N$118,$U8,M$91:M$118))*$B$83*$H$84*Poor!$B$81/$B$81)</f>
        <v>157.24801440772663</v>
      </c>
      <c r="U8" s="227">
        <v>2</v>
      </c>
      <c r="V8" s="56"/>
      <c r="W8" s="115"/>
      <c r="X8" s="118">
        <f>Poor!X8</f>
        <v>1</v>
      </c>
      <c r="Y8" s="184">
        <f t="shared" si="9"/>
        <v>0.13333333333333333</v>
      </c>
      <c r="Z8" s="125">
        <f>IF($Y8=0,0,AA8/$Y8)</f>
        <v>0.53801466178986201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7.1735288238648262E-2</v>
      </c>
      <c r="AB8" s="125">
        <f>IF($Y8=0,0,AC8/$Y8)</f>
        <v>0.18950444970327063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2.5267259960436082E-2</v>
      </c>
      <c r="AD8" s="125">
        <f>IF($Y8=0,0,AE8/$Y8)</f>
        <v>0.10634781310835907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1.4179708414447876E-2</v>
      </c>
      <c r="AF8" s="122">
        <f t="shared" si="10"/>
        <v>0.1661330753985083</v>
      </c>
      <c r="AG8" s="121">
        <f t="shared" si="11"/>
        <v>2.2151076719801106E-2</v>
      </c>
      <c r="AH8" s="123">
        <f t="shared" si="12"/>
        <v>1</v>
      </c>
      <c r="AI8" s="184">
        <f t="shared" si="13"/>
        <v>3.3333333333333333E-2</v>
      </c>
      <c r="AJ8" s="120">
        <f t="shared" si="14"/>
        <v>4.850127409954217E-2</v>
      </c>
      <c r="AK8" s="119">
        <f t="shared" si="15"/>
        <v>1.8165392567124492E-2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0.10139266144814088</v>
      </c>
      <c r="C9" s="102">
        <f>IF([1]Summ!$I1047="",0,[1]Summ!$I1047)</f>
        <v>0</v>
      </c>
      <c r="D9" s="24">
        <f t="shared" si="0"/>
        <v>0.10139266144814088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0.10139266144814088</v>
      </c>
      <c r="J9" s="24">
        <f t="shared" si="3"/>
        <v>0.10139266144814088</v>
      </c>
      <c r="K9" s="22">
        <f t="shared" si="4"/>
        <v>0.10139266144814088</v>
      </c>
      <c r="L9" s="22">
        <f t="shared" si="5"/>
        <v>0.10139266144814088</v>
      </c>
      <c r="M9" s="228">
        <f t="shared" si="6"/>
        <v>0.10139266144814088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1365.2096576838742</v>
      </c>
      <c r="S9" s="226">
        <f>IF($B$81=0,0,(SUMIF($N$6:$N$28,$U9,L$6:L$28)+SUMIF($N$91:$N$118,$U9,L$91:L$118))*$B$83*$H$84*Poor!$B$81/$B$81)</f>
        <v>1365.2096576838742</v>
      </c>
      <c r="T9" s="226">
        <f>IF($B$81=0,0,(SUMIF($N$6:$N$28,$U9,M$6:M$28)+SUMIF($N$91:$N$118,$U9,M$91:M$118))*$B$83*$H$84*Poor!$B$81/$B$81)</f>
        <v>1365.2096576838742</v>
      </c>
      <c r="U9" s="227">
        <v>3</v>
      </c>
      <c r="V9" s="56"/>
      <c r="W9" s="115"/>
      <c r="X9" s="118">
        <f>Poor!X9</f>
        <v>1</v>
      </c>
      <c r="Y9" s="184">
        <f t="shared" si="9"/>
        <v>0.40557064579256352</v>
      </c>
      <c r="Z9" s="125">
        <f>IF($Y9=0,0,AA9/$Y9)</f>
        <v>0.53801466178986201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0.21820295382798197</v>
      </c>
      <c r="AB9" s="125">
        <f>IF($Y9=0,0,AC9/$Y9)</f>
        <v>0.1895044497032706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7.6857442046719834E-2</v>
      </c>
      <c r="AD9" s="125">
        <f>IF($Y9=0,0,AE9/$Y9)</f>
        <v>0.10634781310835907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4.3131551240984042E-2</v>
      </c>
      <c r="AF9" s="122">
        <f t="shared" si="10"/>
        <v>0.1661330753985083</v>
      </c>
      <c r="AG9" s="121">
        <f t="shared" si="11"/>
        <v>6.7378698676877666E-2</v>
      </c>
      <c r="AH9" s="123">
        <f t="shared" si="12"/>
        <v>1</v>
      </c>
      <c r="AI9" s="184">
        <f t="shared" si="13"/>
        <v>0.10139266144814088</v>
      </c>
      <c r="AJ9" s="120">
        <f t="shared" si="14"/>
        <v>0.14753019793735089</v>
      </c>
      <c r="AK9" s="119">
        <f t="shared" si="15"/>
        <v>5.5255124958930854E-2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f>IF([1]Summ!$H1048="",0,[1]Summ!$H1048)</f>
        <v>1.2625201921366307E-2</v>
      </c>
      <c r="C10" s="102">
        <f>IF([1]Summ!$I1048="",0,[1]Summ!$I1048)</f>
        <v>0</v>
      </c>
      <c r="D10" s="24">
        <f t="shared" si="0"/>
        <v>1.2625201921366307E-2</v>
      </c>
      <c r="E10" s="75">
        <f>Poor!E10</f>
        <v>1</v>
      </c>
      <c r="H10" s="24">
        <f t="shared" si="1"/>
        <v>1</v>
      </c>
      <c r="I10" s="22">
        <f t="shared" si="2"/>
        <v>1.2625201921366307E-2</v>
      </c>
      <c r="J10" s="24">
        <f t="shared" si="3"/>
        <v>1.2625201921366307E-2</v>
      </c>
      <c r="K10" s="22">
        <f t="shared" si="4"/>
        <v>1.2625201921366307E-2</v>
      </c>
      <c r="L10" s="22">
        <f t="shared" si="5"/>
        <v>1.2625201921366307E-2</v>
      </c>
      <c r="M10" s="228">
        <f t="shared" si="6"/>
        <v>1.2625201921366307E-2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18">
        <f>Poor!X10</f>
        <v>1</v>
      </c>
      <c r="Y10" s="184">
        <f t="shared" si="9"/>
        <v>5.0500807685465228E-2</v>
      </c>
      <c r="Z10" s="125">
        <f>IF($Y10=0,0,AA10/$Y10)</f>
        <v>0.5380146617898619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2.7170174967010435E-2</v>
      </c>
      <c r="AB10" s="125">
        <f>IF($Y10=0,0,AC10/$Y10)</f>
        <v>0.18950444970327063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9.5701277700047886E-3</v>
      </c>
      <c r="AD10" s="125">
        <f>IF($Y10=0,0,AE10/$Y10)</f>
        <v>0.10634781310835908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5.3706504575550401E-3</v>
      </c>
      <c r="AF10" s="122">
        <f t="shared" si="10"/>
        <v>0.16613307539850841</v>
      </c>
      <c r="AG10" s="121">
        <f t="shared" si="11"/>
        <v>8.3898544908949674E-3</v>
      </c>
      <c r="AH10" s="123">
        <f t="shared" si="12"/>
        <v>1</v>
      </c>
      <c r="AI10" s="184">
        <f t="shared" si="13"/>
        <v>1.2625201921366307E-2</v>
      </c>
      <c r="AJ10" s="120">
        <f t="shared" si="14"/>
        <v>1.8370151368507611E-2</v>
      </c>
      <c r="AK10" s="119">
        <f t="shared" si="15"/>
        <v>6.8802524742250038E-3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8">
        <f t="shared" si="6"/>
        <v>0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14742.857142857143</v>
      </c>
      <c r="S11" s="226">
        <f>IF($B$81=0,0,(SUMIF($N$6:$N$28,$U11,L$6:L$28)+SUMIF($N$91:$N$118,$U11,L$91:L$118))*$B$83*$H$84*Poor!$B$81/$B$81)</f>
        <v>14742.857142857143</v>
      </c>
      <c r="T11" s="226">
        <f>IF($B$81=0,0,(SUMIF($N$6:$N$28,$U11,M$6:M$28)+SUMIF($N$91:$N$118,$U11,M$91:M$118))*$B$83*$H$84*Poor!$B$81/$B$81)</f>
        <v>14702.811362074228</v>
      </c>
      <c r="U11" s="227">
        <v>5</v>
      </c>
      <c r="V11" s="56"/>
      <c r="W11" s="115"/>
      <c r="X11" s="118">
        <f>Poor!X11</f>
        <v>1</v>
      </c>
      <c r="Y11" s="184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4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101">
        <f>IF([1]Summ!$H1050="",0,[1]Summ!$H1050)</f>
        <v>6.0053504714463616E-3</v>
      </c>
      <c r="C12" s="102">
        <f>IF([1]Summ!$I1050="",0,[1]Summ!$I1050)</f>
        <v>6.9829656644725124E-4</v>
      </c>
      <c r="D12" s="24">
        <f t="shared" si="0"/>
        <v>6.7036470378936128E-3</v>
      </c>
      <c r="E12" s="75">
        <f>Poor!E12</f>
        <v>1</v>
      </c>
      <c r="H12" s="24">
        <f t="shared" si="1"/>
        <v>1</v>
      </c>
      <c r="I12" s="22">
        <f t="shared" si="2"/>
        <v>6.7036470378936128E-3</v>
      </c>
      <c r="J12" s="24">
        <f t="shared" si="3"/>
        <v>5.9645698842484742E-3</v>
      </c>
      <c r="K12" s="22">
        <f t="shared" si="4"/>
        <v>6.0053504714463616E-3</v>
      </c>
      <c r="L12" s="22">
        <f t="shared" si="5"/>
        <v>6.0053504714463616E-3</v>
      </c>
      <c r="M12" s="228">
        <f t="shared" si="6"/>
        <v>5.9645698842484742E-3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117.37871397828738</v>
      </c>
      <c r="S12" s="226">
        <f>IF($B$81=0,0,(SUMIF($N$6:$N$28,$U12,L$6:L$28)+SUMIF($N$91:$N$118,$U12,L$91:L$118))*$B$83*$H$84*Poor!$B$81/$B$81)</f>
        <v>117.37871397828738</v>
      </c>
      <c r="T12" s="226">
        <f>IF($B$81=0,0,(SUMIF($N$6:$N$28,$U12,M$6:M$28)+SUMIF($N$91:$N$118,$U12,M$91:M$118))*$B$83*$H$84*Poor!$B$81/$B$81)</f>
        <v>124.23364225742991</v>
      </c>
      <c r="U12" s="227">
        <v>6</v>
      </c>
      <c r="V12" s="56"/>
      <c r="W12" s="117"/>
      <c r="X12" s="118"/>
      <c r="Y12" s="184">
        <f t="shared" si="9"/>
        <v>2.3858279536993897E-2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1.5985047289785913E-2</v>
      </c>
      <c r="AF12" s="122">
        <f>1-SUM(Z12,AB12,AD12)</f>
        <v>0.32999999999999996</v>
      </c>
      <c r="AG12" s="121">
        <f>$M12*AF12*4</f>
        <v>7.8732322472079858E-3</v>
      </c>
      <c r="AH12" s="123">
        <f t="shared" si="12"/>
        <v>1</v>
      </c>
      <c r="AI12" s="184">
        <f t="shared" si="13"/>
        <v>5.9645698842484742E-3</v>
      </c>
      <c r="AJ12" s="120">
        <f t="shared" si="14"/>
        <v>0</v>
      </c>
      <c r="AK12" s="119">
        <f t="shared" si="15"/>
        <v>1.1929139768496948E-2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101">
        <f>IF([1]Summ!$H1051="",0,[1]Summ!$H1051)</f>
        <v>1.2488880982031668E-3</v>
      </c>
      <c r="C13" s="102">
        <f>IF([1]Summ!$I1051="",0,[1]Summ!$I1051)</f>
        <v>0</v>
      </c>
      <c r="D13" s="24">
        <f t="shared" si="0"/>
        <v>1.2488880982031668E-3</v>
      </c>
      <c r="E13" s="75">
        <f>Poor!E13</f>
        <v>1</v>
      </c>
      <c r="H13" s="24">
        <f t="shared" si="1"/>
        <v>1</v>
      </c>
      <c r="I13" s="22">
        <f t="shared" si="2"/>
        <v>1.2488880982031668E-3</v>
      </c>
      <c r="J13" s="24">
        <f t="shared" si="3"/>
        <v>1.2488880982031668E-3</v>
      </c>
      <c r="K13" s="22">
        <f t="shared" si="4"/>
        <v>1.2488880982031668E-3</v>
      </c>
      <c r="L13" s="22">
        <f t="shared" si="5"/>
        <v>1.2488880982031668E-3</v>
      </c>
      <c r="M13" s="229">
        <f t="shared" si="6"/>
        <v>1.2488880982031668E-3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0</v>
      </c>
      <c r="S13" s="226">
        <f>IF($B$81=0,0,(SUMIF($N$6:$N$28,$U13,L$6:L$28)+SUMIF($N$91:$N$118,$U13,L$91:L$118))*$B$83*$H$84*Poor!$B$81/$B$81)</f>
        <v>0</v>
      </c>
      <c r="T13" s="226">
        <f>IF($B$81=0,0,(SUMIF($N$6:$N$28,$U13,M$6:M$28)+SUMIF($N$91:$N$118,$U13,M$91:M$118))*$B$83*$H$84*Poor!$B$81/$B$81)</f>
        <v>0</v>
      </c>
      <c r="U13" s="227">
        <v>7</v>
      </c>
      <c r="V13" s="56"/>
      <c r="W13" s="110"/>
      <c r="X13" s="118"/>
      <c r="Y13" s="184">
        <f t="shared" si="9"/>
        <v>4.9955523928126673E-3</v>
      </c>
      <c r="Z13" s="156">
        <f>Poor!Z13</f>
        <v>1</v>
      </c>
      <c r="AA13" s="121">
        <f>$M13*Z13*4</f>
        <v>4.9955523928126673E-3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1.2488880982031668E-3</v>
      </c>
      <c r="AJ13" s="120">
        <f t="shared" si="14"/>
        <v>2.4977761964063336E-3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101">
        <f>IF([1]Summ!$H1052="",0,[1]Summ!$H1052)</f>
        <v>5.390849492972781E-2</v>
      </c>
      <c r="C14" s="102">
        <f>IF([1]Summ!$I1052="",0,[1]Summ!$I1052)</f>
        <v>0</v>
      </c>
      <c r="D14" s="24">
        <f t="shared" si="0"/>
        <v>5.390849492972781E-2</v>
      </c>
      <c r="E14" s="75">
        <f>Poor!E14</f>
        <v>1</v>
      </c>
      <c r="F14" s="22"/>
      <c r="H14" s="24">
        <f t="shared" si="1"/>
        <v>1</v>
      </c>
      <c r="I14" s="22">
        <f t="shared" si="2"/>
        <v>5.390849492972781E-2</v>
      </c>
      <c r="J14" s="24">
        <f>IF(I$32&lt;=1+I131,I14,B14*H14+J$33*(I14-B14*H14))</f>
        <v>5.390849492972781E-2</v>
      </c>
      <c r="K14" s="22">
        <f t="shared" si="4"/>
        <v>5.390849492972781E-2</v>
      </c>
      <c r="L14" s="22">
        <f t="shared" si="5"/>
        <v>5.390849492972781E-2</v>
      </c>
      <c r="M14" s="229">
        <f t="shared" si="6"/>
        <v>5.390849492972781E-2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50468.571428571428</v>
      </c>
      <c r="S14" s="226">
        <f>IF($B$81=0,0,(SUMIF($N$6:$N$28,$U14,L$6:L$28)+SUMIF($N$91:$N$118,$U14,L$91:L$118))*$B$83*$H$84*Poor!$B$81/$B$81)</f>
        <v>50468.571428571428</v>
      </c>
      <c r="T14" s="226">
        <f>IF($B$81=0,0,(SUMIF($N$6:$N$28,$U14,M$6:M$28)+SUMIF($N$91:$N$118,$U14,M$91:M$118))*$B$83*$H$84*Poor!$B$81/$B$81)</f>
        <v>50468.571428571428</v>
      </c>
      <c r="U14" s="227">
        <v>8</v>
      </c>
      <c r="V14" s="56"/>
      <c r="W14" s="110"/>
      <c r="X14" s="118"/>
      <c r="Y14" s="184">
        <f>M14*4</f>
        <v>0.21563397971891124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0.21563397971891124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5.390849492972781E-2</v>
      </c>
      <c r="AJ14" s="120">
        <f t="shared" si="14"/>
        <v>0.10781698985945562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30">
        <f t="shared" si="6"/>
        <v>0</v>
      </c>
      <c r="N15" s="233">
        <v>1</v>
      </c>
      <c r="O15" s="2"/>
      <c r="P15" s="22"/>
      <c r="Q15" s="59" t="s">
        <v>126</v>
      </c>
      <c r="R15" s="226">
        <f>IF($B$81=0,0,(SUMIF($N$6:$N$28,$U15,K$6:K$28)+SUMIF($N$91:$N$118,$U15,K$91:K$118))*$B$83*$H$84*Poor!$B$81/$B$81)</f>
        <v>0</v>
      </c>
      <c r="S15" s="226">
        <f>IF($B$81=0,0,(SUMIF($N$6:$N$28,$U15,L$6:L$28)+SUMIF($N$91:$N$118,$U15,L$91:L$118))*$B$83*$H$84*Poor!$B$81/$B$81)</f>
        <v>0</v>
      </c>
      <c r="T15" s="226">
        <f>IF($B$81=0,0,(SUMIF($N$6:$N$28,$U15,M$6:M$28)+SUMIF($N$91:$N$118,$U15,M$91:M$118))*$B$83*$H$84*Poor!$B$81/$B$81)</f>
        <v>0</v>
      </c>
      <c r="U15" s="227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101">
        <f>IF([1]Summ!$H1054="",0,[1]Summ!$H1054)</f>
        <v>8.9396904465397615E-4</v>
      </c>
      <c r="C16" s="102">
        <f>IF([1]Summ!$I1054="",0,[1]Summ!$I1054)</f>
        <v>4.4698452232698796E-4</v>
      </c>
      <c r="D16" s="24">
        <f t="shared" si="0"/>
        <v>1.3409535669809641E-3</v>
      </c>
      <c r="E16" s="75">
        <f>Poor!E16</f>
        <v>1</v>
      </c>
      <c r="F16" s="22"/>
      <c r="H16" s="24">
        <f t="shared" si="1"/>
        <v>1</v>
      </c>
      <c r="I16" s="22">
        <f t="shared" si="2"/>
        <v>1.3409535669809641E-3</v>
      </c>
      <c r="J16" s="24">
        <f>IF(I$32&lt;=1+I131,I16,B16*H16+J$33*(I16-B16*H16))</f>
        <v>8.6786510520371889E-4</v>
      </c>
      <c r="K16" s="22">
        <f t="shared" si="4"/>
        <v>8.9396904465397615E-4</v>
      </c>
      <c r="L16" s="22">
        <f t="shared" si="5"/>
        <v>8.9396904465397615E-4</v>
      </c>
      <c r="M16" s="228">
        <f t="shared" si="6"/>
        <v>8.6786510520371889E-4</v>
      </c>
      <c r="N16" s="233">
        <v>1</v>
      </c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>
        <f t="shared" si="9"/>
        <v>3.4714604208148756E-3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3.4714604208148756E-3</v>
      </c>
      <c r="AH16" s="123">
        <f t="shared" si="12"/>
        <v>1</v>
      </c>
      <c r="AI16" s="184">
        <f t="shared" si="13"/>
        <v>8.6786510520371889E-4</v>
      </c>
      <c r="AJ16" s="120">
        <f t="shared" si="14"/>
        <v>0</v>
      </c>
      <c r="AK16" s="119">
        <f t="shared" si="15"/>
        <v>1.7357302104074378E-3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f>IF([1]Summ!$H1055="",0,[1]Summ!$H1055)</f>
        <v>1.1135502579612169E-2</v>
      </c>
      <c r="C17" s="102">
        <f>IF([1]Summ!$I1055="",0,[1]Summ!$I1055)</f>
        <v>4.8415228607009454E-4</v>
      </c>
      <c r="D17" s="24">
        <f t="shared" si="0"/>
        <v>1.1619654865682264E-2</v>
      </c>
      <c r="E17" s="75">
        <f>Poor!E17</f>
        <v>1</v>
      </c>
      <c r="F17" s="22"/>
      <c r="H17" s="24">
        <f t="shared" si="1"/>
        <v>1</v>
      </c>
      <c r="I17" s="22">
        <f t="shared" si="2"/>
        <v>1.1619654865682264E-2</v>
      </c>
      <c r="J17" s="24">
        <f t="shared" ref="J17:J25" si="17">IF(I$32&lt;=1+I131,I17,B17*H17+J$33*(I17-B17*H17))</f>
        <v>1.1107228039154968E-2</v>
      </c>
      <c r="K17" s="22">
        <f t="shared" si="4"/>
        <v>1.1135502579612169E-2</v>
      </c>
      <c r="L17" s="22">
        <f t="shared" si="5"/>
        <v>1.1135502579612169E-2</v>
      </c>
      <c r="M17" s="229">
        <f t="shared" si="6"/>
        <v>1.1107228039154968E-2</v>
      </c>
      <c r="N17" s="233">
        <v>1</v>
      </c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0</v>
      </c>
      <c r="S17" s="226">
        <f>IF($B$81=0,0,(SUMIF($N$6:$N$28,$U17,L$6:L$28)+SUMIF($N$91:$N$118,$U17,L$91:L$118))*$B$83*$H$84*Poor!$B$81/$B$81)</f>
        <v>0</v>
      </c>
      <c r="T17" s="226">
        <f>IF($B$81=0,0,(SUMIF($N$6:$N$28,$U17,M$6:M$28)+SUMIF($N$91:$N$118,$U17,M$91:M$118))*$B$83*$H$84*Poor!$B$81/$B$81)</f>
        <v>0</v>
      </c>
      <c r="U17" s="227">
        <v>11</v>
      </c>
      <c r="V17" s="56"/>
      <c r="W17" s="110"/>
      <c r="X17" s="118"/>
      <c r="Y17" s="184">
        <f t="shared" si="9"/>
        <v>4.4428912156619871E-2</v>
      </c>
      <c r="Z17" s="156">
        <f>Poor!Z17</f>
        <v>0.29409999999999997</v>
      </c>
      <c r="AA17" s="121">
        <f t="shared" si="16"/>
        <v>1.3066543065261903E-2</v>
      </c>
      <c r="AB17" s="156">
        <f>Poor!AB17</f>
        <v>0.17649999999999999</v>
      </c>
      <c r="AC17" s="121">
        <f t="shared" si="7"/>
        <v>7.841702995643407E-3</v>
      </c>
      <c r="AD17" s="156">
        <f>Poor!AD17</f>
        <v>0.23530000000000001</v>
      </c>
      <c r="AE17" s="121">
        <f t="shared" si="8"/>
        <v>1.0454123030452655E-2</v>
      </c>
      <c r="AF17" s="122">
        <f t="shared" si="10"/>
        <v>0.29410000000000003</v>
      </c>
      <c r="AG17" s="121">
        <f t="shared" si="11"/>
        <v>1.3066543065261905E-2</v>
      </c>
      <c r="AH17" s="123">
        <f t="shared" si="12"/>
        <v>1</v>
      </c>
      <c r="AI17" s="184">
        <f t="shared" si="13"/>
        <v>1.1107228039154968E-2</v>
      </c>
      <c r="AJ17" s="120">
        <f t="shared" si="14"/>
        <v>1.0454123030452655E-2</v>
      </c>
      <c r="AK17" s="119">
        <f t="shared" si="15"/>
        <v>1.176033304785728E-2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101">
        <f>IF([1]Summ!$H1056="",0,[1]Summ!$H1056)</f>
        <v>1.5050702721935601E-2</v>
      </c>
      <c r="C18" s="102">
        <f>IF([1]Summ!$I1056="",0,[1]Summ!$I1056)</f>
        <v>-1.5050702721935601E-2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1.5929665220439787E-2</v>
      </c>
      <c r="K18" s="22">
        <f t="shared" ref="K18:K25" si="21">B18</f>
        <v>1.5050702721935601E-2</v>
      </c>
      <c r="L18" s="22">
        <f t="shared" ref="L18:L25" si="22">IF(K18="","",K18*H18)</f>
        <v>1.5050702721935601E-2</v>
      </c>
      <c r="M18" s="229">
        <f t="shared" ref="M18:M25" si="23">J18</f>
        <v>1.5929665220439787E-2</v>
      </c>
      <c r="N18" s="233">
        <v>6</v>
      </c>
      <c r="O18" s="2"/>
      <c r="P18" s="22"/>
      <c r="Q18" s="59" t="s">
        <v>79</v>
      </c>
      <c r="R18" s="226">
        <f>IF($B$81=0,0,(SUMIF($N$6:$N$28,$U18,K$6:K$28)+SUMIF($N$91:$N$118,$U18,K$91:K$118))*$B$83*$H$84*Poor!$B$81/$B$81)</f>
        <v>1061.0729182096673</v>
      </c>
      <c r="S18" s="226">
        <f>IF($B$81=0,0,(SUMIF($N$6:$N$28,$U18,L$6:L$28)+SUMIF($N$91:$N$118,$U18,L$91:L$118))*$B$83*$H$84*Poor!$B$81/$B$81)</f>
        <v>1061.0729182096673</v>
      </c>
      <c r="T18" s="226">
        <f>IF($B$81=0,0,(SUMIF($N$6:$N$28,$U18,M$6:M$28)+SUMIF($N$91:$N$118,$U18,M$91:M$118))*$B$83*$H$84*Poor!$B$81/$B$81)</f>
        <v>1061.0729182096673</v>
      </c>
      <c r="U18" s="227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WILD FOODS -- see worksheet Data 3</v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9">
        <f t="shared" si="23"/>
        <v>0</v>
      </c>
      <c r="N19" s="233">
        <v>6</v>
      </c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9">
        <f t="shared" si="23"/>
        <v>0</v>
      </c>
      <c r="N20" s="233"/>
      <c r="O20" s="2"/>
      <c r="P20" s="22"/>
      <c r="Q20" s="59" t="s">
        <v>81</v>
      </c>
      <c r="R20" s="226">
        <f>IF($B$81=0,0,(SUMIF($N$6:$N$28,$U20,K$6:K$28)+SUMIF($N$91:$N$118,$U20,K$91:K$118))*$B$83*$H$84*Poor!$B$81/$B$81)</f>
        <v>22779.428571428572</v>
      </c>
      <c r="S20" s="226">
        <f>IF($B$81=0,0,(SUMIF($N$6:$N$28,$U20,L$6:L$28)+SUMIF($N$91:$N$118,$U20,L$91:L$118))*$B$83*$H$84*Poor!$B$81/$B$81)</f>
        <v>22779.428571428572</v>
      </c>
      <c r="T20" s="226">
        <f>IF($B$81=0,0,(SUMIF($N$6:$N$28,$U20,M$6:M$28)+SUMIF($N$91:$N$118,$U20,M$91:M$118))*$B$83*$H$84*Poor!$B$81/$B$81)</f>
        <v>22779.428571428572</v>
      </c>
      <c r="U20" s="227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9">
        <f t="shared" si="23"/>
        <v>0</v>
      </c>
      <c r="N21" s="233"/>
      <c r="O21" s="2"/>
      <c r="P21" s="22"/>
      <c r="Q21" s="59" t="s">
        <v>82</v>
      </c>
      <c r="R21" s="226">
        <f>IF($B$81=0,0,(SUMIF($N$6:$N$28,$U21,K$6:K$28)+SUMIF($N$91:$N$118,$U21,K$91:K$118))*$B$83*$H$84*Poor!$B$81/$B$81)</f>
        <v>0</v>
      </c>
      <c r="S21" s="226">
        <f>IF($B$81=0,0,(SUMIF($N$6:$N$28,$U21,L$6:L$28)+SUMIF($N$91:$N$118,$U21,L$91:L$118))*$B$83*$H$84*Poor!$B$81/$B$81)</f>
        <v>0</v>
      </c>
      <c r="T21" s="226">
        <f>IF($B$81=0,0,(SUMIF($N$6:$N$28,$U21,M$6:M$28)+SUMIF($N$91:$N$118,$U21,M$91:M$118))*$B$83*$H$84*Poor!$B$81/$B$81)</f>
        <v>0</v>
      </c>
      <c r="U21" s="227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9">
        <f t="shared" si="23"/>
        <v>0</v>
      </c>
      <c r="N22" s="233"/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9">
        <f t="shared" si="23"/>
        <v>0</v>
      </c>
      <c r="N23" s="233"/>
      <c r="O23" s="2"/>
      <c r="P23" s="22"/>
      <c r="Q23" s="171" t="s">
        <v>100</v>
      </c>
      <c r="R23" s="179">
        <f>SUM(R7:R22)</f>
        <v>92403.082698914572</v>
      </c>
      <c r="S23" s="179">
        <f>SUM(S7:S22)</f>
        <v>92403.082698914572</v>
      </c>
      <c r="T23" s="179">
        <f>SUM(T7:T22)</f>
        <v>92377.826297535736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9">
        <f t="shared" si="23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19489.344210431893</v>
      </c>
      <c r="S24" s="41">
        <f>IF($B$81=0,0,($B$124*$H$124)+1-($D$29*$H$29)-($D$28*$H$28))*$I$83*Poor!$B$81/$B$81</f>
        <v>19489.344210431893</v>
      </c>
      <c r="T24" s="41">
        <f>IF($B$81=0,0,($B$124*$H$124)+1-($D$29*$H$29)-($D$28*$H$28))*$I$83*Poor!$B$81/$B$81</f>
        <v>19489.344210431893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9">
        <f t="shared" si="23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35068.010877098568</v>
      </c>
      <c r="S25" s="41">
        <f>IF($B$81=0,0,($B$124*$H$124)+($B$125*$H$125*$H$84)+1-($D$29*$H$29)-($D$28*$H$28))*$I$83*Poor!$B$81/$B$81</f>
        <v>35068.010877098568</v>
      </c>
      <c r="T25" s="41">
        <f>IF($B$81=0,0,($B$124*$H$124)+($B$125*$H$125*$H$84)+1-($D$29*$H$29)-($D$28*$H$28))*$I$83*Poor!$B$81/$B$81</f>
        <v>35068.010877098568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0.13605442176870747</v>
      </c>
      <c r="C26" s="102">
        <f>IF([1]Summ!$I1064="",0,[1]Summ!$I1064)</f>
        <v>0</v>
      </c>
      <c r="D26" s="24">
        <f t="shared" si="0"/>
        <v>0.13605442176870747</v>
      </c>
      <c r="E26" s="75">
        <f>Poor!E26</f>
        <v>1</v>
      </c>
      <c r="F26" s="22"/>
      <c r="H26" s="24">
        <f t="shared" si="1"/>
        <v>1</v>
      </c>
      <c r="I26" s="22">
        <f t="shared" si="2"/>
        <v>0.13605442176870747</v>
      </c>
      <c r="J26" s="24">
        <f>IF(I$32&lt;=1+I131,I26,B26*H26+J$33*(I26-B26*H26))</f>
        <v>0.13605442176870747</v>
      </c>
      <c r="K26" s="22">
        <f t="shared" si="4"/>
        <v>0.13605442176870747</v>
      </c>
      <c r="L26" s="22">
        <f t="shared" si="5"/>
        <v>0.13605442176870747</v>
      </c>
      <c r="M26" s="228">
        <f t="shared" si="6"/>
        <v>0.13605442176870747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62812.010877098561</v>
      </c>
      <c r="S26" s="41">
        <f>IF($B$81=0,0,($B$124*$H$124)+($B$125*$H$125*$H$84)+($B$126*$H$126*$H$84)+1-($D$29*$H$29)-($D$28*$H$28))*$I$83*Poor!$B$81/$B$81</f>
        <v>62812.010877098561</v>
      </c>
      <c r="T26" s="41">
        <f>IF($B$81=0,0,($B$124*$H$124)+($B$125*$H$125*$H$84)+($B$126*$H$126*$H$84)+1-($D$29*$H$29)-($D$28*$H$28))*$I$83*Poor!$B$81/$B$81</f>
        <v>62812.010877098561</v>
      </c>
      <c r="U26" s="56"/>
      <c r="V26" s="56"/>
      <c r="W26" s="110"/>
      <c r="X26" s="118"/>
      <c r="Y26" s="184">
        <f t="shared" si="9"/>
        <v>0.54421768707482987</v>
      </c>
      <c r="Z26" s="156">
        <f>Poor!Z26</f>
        <v>0.25</v>
      </c>
      <c r="AA26" s="121">
        <f t="shared" si="16"/>
        <v>0.13605442176870747</v>
      </c>
      <c r="AB26" s="156">
        <f>Poor!AB26</f>
        <v>0.25</v>
      </c>
      <c r="AC26" s="121">
        <f t="shared" si="7"/>
        <v>0.13605442176870747</v>
      </c>
      <c r="AD26" s="156">
        <f>Poor!AD26</f>
        <v>0.25</v>
      </c>
      <c r="AE26" s="121">
        <f t="shared" si="8"/>
        <v>0.13605442176870747</v>
      </c>
      <c r="AF26" s="122">
        <f t="shared" si="10"/>
        <v>0.25</v>
      </c>
      <c r="AG26" s="121">
        <f t="shared" si="11"/>
        <v>0.13605442176870747</v>
      </c>
      <c r="AH26" s="123">
        <f t="shared" si="12"/>
        <v>1</v>
      </c>
      <c r="AI26" s="184">
        <f t="shared" si="13"/>
        <v>0.13605442176870747</v>
      </c>
      <c r="AJ26" s="120">
        <f t="shared" si="14"/>
        <v>0.13605442176870747</v>
      </c>
      <c r="AK26" s="119">
        <f t="shared" si="15"/>
        <v>0.13605442176870747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9.4969144280377157E-2</v>
      </c>
      <c r="C27" s="102">
        <f>IF([1]Summ!$I1065="",0,[1]Summ!$I1065)</f>
        <v>-9.4969144280377157E-2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0.10051535151599184</v>
      </c>
      <c r="K27" s="22">
        <f t="shared" si="4"/>
        <v>9.4969144280377157E-2</v>
      </c>
      <c r="L27" s="22">
        <f t="shared" si="5"/>
        <v>9.4969144280377157E-2</v>
      </c>
      <c r="M27" s="230">
        <f t="shared" si="6"/>
        <v>0.10051535151599184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70343.439448527148</v>
      </c>
      <c r="S27" s="41">
        <f>IF($B$81=0,0,($B$124*$H$124)+($B$125*$H$125*$H$84)+($B$126*$H$126*$H$84)+($B$127*$H$127*$H$84)+1-($D$29*$H$29)-($D$28*$H$28))*$I$83*Poor!$B$81/$B$81</f>
        <v>70343.439448527148</v>
      </c>
      <c r="T27" s="41">
        <f>IF($B$81=0,0,($B$124*$H$124)+($B$125*$H$125*$H$84)+($B$126*$H$126*$H$84)+($B$127*$H$127*$H$84)+1-($D$29*$H$29)-($D$28*$H$28))*$I$83*Poor!$B$81/$B$81</f>
        <v>70343.439448527148</v>
      </c>
      <c r="U27" s="56"/>
      <c r="V27" s="56"/>
      <c r="W27" s="110"/>
      <c r="X27" s="118"/>
      <c r="Y27" s="184">
        <f t="shared" si="9"/>
        <v>0.40206140606396734</v>
      </c>
      <c r="Z27" s="156">
        <f>Poor!Z27</f>
        <v>0.25</v>
      </c>
      <c r="AA27" s="121">
        <f t="shared" si="16"/>
        <v>0.10051535151599184</v>
      </c>
      <c r="AB27" s="156">
        <f>Poor!AB27</f>
        <v>0.25</v>
      </c>
      <c r="AC27" s="121">
        <f t="shared" si="7"/>
        <v>0.10051535151599184</v>
      </c>
      <c r="AD27" s="156">
        <f>Poor!AD27</f>
        <v>0.25</v>
      </c>
      <c r="AE27" s="121">
        <f t="shared" si="8"/>
        <v>0.10051535151599184</v>
      </c>
      <c r="AF27" s="122">
        <f t="shared" si="10"/>
        <v>0.25</v>
      </c>
      <c r="AG27" s="121">
        <f t="shared" si="11"/>
        <v>0.10051535151599184</v>
      </c>
      <c r="AH27" s="123">
        <f t="shared" si="12"/>
        <v>1</v>
      </c>
      <c r="AI27" s="184">
        <f t="shared" si="13"/>
        <v>0.10051535151599184</v>
      </c>
      <c r="AJ27" s="120">
        <f t="shared" si="14"/>
        <v>0.10051535151599184</v>
      </c>
      <c r="AK27" s="119">
        <f t="shared" si="15"/>
        <v>0.10051535151599184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7.7315395837039669E-2</v>
      </c>
      <c r="C28" s="102">
        <f>IF([1]Summ!$I1066="",0,[1]Summ!$I1066)</f>
        <v>-7.7315395837039669E-2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8.1830622451589716E-2</v>
      </c>
      <c r="K28" s="22">
        <f t="shared" si="4"/>
        <v>7.7315395837039669E-2</v>
      </c>
      <c r="L28" s="22">
        <f t="shared" si="5"/>
        <v>7.7315395837039669E-2</v>
      </c>
      <c r="M28" s="228">
        <f t="shared" si="6"/>
        <v>8.1830622451589716E-2</v>
      </c>
      <c r="N28" s="233"/>
      <c r="O28" s="2"/>
      <c r="P28" s="22"/>
      <c r="V28" s="56"/>
      <c r="W28" s="110"/>
      <c r="X28" s="118"/>
      <c r="Y28" s="184">
        <f t="shared" si="9"/>
        <v>0.32732248980635886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0.16366124490317943</v>
      </c>
      <c r="AF28" s="122">
        <f t="shared" si="10"/>
        <v>0.5</v>
      </c>
      <c r="AG28" s="121">
        <f t="shared" si="11"/>
        <v>0.16366124490317943</v>
      </c>
      <c r="AH28" s="123">
        <f t="shared" si="12"/>
        <v>1</v>
      </c>
      <c r="AI28" s="184">
        <f t="shared" si="13"/>
        <v>8.1830622451589716E-2</v>
      </c>
      <c r="AJ28" s="120">
        <f t="shared" si="14"/>
        <v>0</v>
      </c>
      <c r="AK28" s="119">
        <f t="shared" si="15"/>
        <v>0.16366124490317943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0.34877958263654152</v>
      </c>
      <c r="C29" s="102">
        <f>IF([1]Summ!$I1067="",0,[1]Summ!$I1067)</f>
        <v>0.13796753229555794</v>
      </c>
      <c r="D29" s="24">
        <f t="shared" si="0"/>
        <v>0.48674711493209943</v>
      </c>
      <c r="E29" s="75">
        <f>Poor!E29</f>
        <v>1</v>
      </c>
      <c r="F29" s="22"/>
      <c r="H29" s="24">
        <f t="shared" si="1"/>
        <v>1</v>
      </c>
      <c r="I29" s="22">
        <f t="shared" si="2"/>
        <v>0.48674711493209943</v>
      </c>
      <c r="J29" s="24">
        <f>IF(I$32&lt;=1+I131,I29,B29*H29+J$33*(I29-B29*H29))</f>
        <v>0.34072226537106803</v>
      </c>
      <c r="K29" s="22">
        <f t="shared" si="4"/>
        <v>0.34877958263654152</v>
      </c>
      <c r="L29" s="22">
        <f t="shared" si="5"/>
        <v>0.34877958263654152</v>
      </c>
      <c r="M29" s="228">
        <f t="shared" si="6"/>
        <v>0.34072226537106803</v>
      </c>
      <c r="N29" s="233"/>
      <c r="P29" s="22"/>
      <c r="V29" s="56"/>
      <c r="W29" s="110"/>
      <c r="X29" s="118"/>
      <c r="Y29" s="184">
        <f t="shared" si="9"/>
        <v>1.3628890614842721</v>
      </c>
      <c r="Z29" s="156">
        <f>Poor!Z29</f>
        <v>0.25</v>
      </c>
      <c r="AA29" s="121">
        <f t="shared" si="16"/>
        <v>0.34072226537106803</v>
      </c>
      <c r="AB29" s="156">
        <f>Poor!AB29</f>
        <v>0.25</v>
      </c>
      <c r="AC29" s="121">
        <f t="shared" si="7"/>
        <v>0.34072226537106803</v>
      </c>
      <c r="AD29" s="156">
        <f>Poor!AD29</f>
        <v>0.25</v>
      </c>
      <c r="AE29" s="121">
        <f t="shared" si="8"/>
        <v>0.34072226537106803</v>
      </c>
      <c r="AF29" s="122">
        <f t="shared" si="10"/>
        <v>0.25</v>
      </c>
      <c r="AG29" s="121">
        <f t="shared" si="11"/>
        <v>0.34072226537106803</v>
      </c>
      <c r="AH29" s="123">
        <f t="shared" si="12"/>
        <v>1</v>
      </c>
      <c r="AI29" s="184">
        <f t="shared" si="13"/>
        <v>0.34072226537106803</v>
      </c>
      <c r="AJ29" s="120">
        <f t="shared" si="14"/>
        <v>0.34072226537106803</v>
      </c>
      <c r="AK29" s="119">
        <f t="shared" si="15"/>
        <v>0.34072226537106803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0.39788007294075783</v>
      </c>
      <c r="C30" s="103"/>
      <c r="D30" s="24">
        <f>(D119-B124)</f>
        <v>9.3846773002974899</v>
      </c>
      <c r="E30" s="75">
        <f>Poor!E30</f>
        <v>1</v>
      </c>
      <c r="H30" s="96">
        <f>(E30*F$7/F$9)</f>
        <v>1</v>
      </c>
      <c r="I30" s="29">
        <f>IF(E30&gt;=1,I119-I124,MIN(I119-I124,B30*H30))</f>
        <v>9.3846773002974899</v>
      </c>
      <c r="J30" s="235">
        <f>IF(I$32&lt;=$B$32,I30,$B$32-SUM(J6:J29))</f>
        <v>0.39509215292466782</v>
      </c>
      <c r="K30" s="22">
        <f t="shared" si="4"/>
        <v>0.39788007294075783</v>
      </c>
      <c r="L30" s="22">
        <f>IF(L124=L119,0,IF(K30="",0,(L119-L124)/(B119-B124)*K30))</f>
        <v>0.39788007294075783</v>
      </c>
      <c r="M30" s="175">
        <f t="shared" si="6"/>
        <v>0.39509215292466782</v>
      </c>
      <c r="N30" s="166" t="s">
        <v>86</v>
      </c>
      <c r="O30" s="2"/>
      <c r="P30" s="22"/>
      <c r="V30" s="56"/>
      <c r="W30" s="110"/>
      <c r="X30" s="118"/>
      <c r="Y30" s="184">
        <f>M30*4</f>
        <v>1.5803686116986713</v>
      </c>
      <c r="Z30" s="122">
        <f>IF($Y30=0,0,AA30/($Y$30))</f>
        <v>1.4050178121822159E-16</v>
      </c>
      <c r="AA30" s="188">
        <f>IF(AA79*4/$I$84+SUM(AA6:AA29)&lt;1,AA79*4/$I$84,1-SUM(AA6:AA29))</f>
        <v>2.2204460492503131E-16</v>
      </c>
      <c r="AB30" s="122">
        <f>IF($Y30=0,0,AC30/($Y$30))</f>
        <v>0</v>
      </c>
      <c r="AC30" s="188">
        <f>IF(AC79*4/$I$84+SUM(AC6:AC29)&lt;1,AC79*4/$I$84,1-SUM(AC6:AC29))</f>
        <v>0</v>
      </c>
      <c r="AD30" s="122">
        <f>IF($Y30=0,0,AE30/($Y$30))</f>
        <v>0</v>
      </c>
      <c r="AE30" s="188">
        <f>IF(AE79*4/$I$84+SUM(AE6:AE29)&lt;1,AE79*4/$I$84,1-SUM(AE6:AE29))</f>
        <v>0</v>
      </c>
      <c r="AF30" s="122">
        <f>IF($Y30=0,0,AG30/($Y$30))</f>
        <v>-0.13825327787512612</v>
      </c>
      <c r="AG30" s="188">
        <f>IF(AG79*4/$I$84+SUM(AG6:AG29)&lt;1,AG79*4/$I$84,1-SUM(AG6:AG29))</f>
        <v>-0.21849114081830368</v>
      </c>
      <c r="AH30" s="123">
        <f t="shared" si="12"/>
        <v>-0.13825327787512598</v>
      </c>
      <c r="AI30" s="184">
        <f t="shared" si="13"/>
        <v>-5.4622785204575863E-2</v>
      </c>
      <c r="AJ30" s="120">
        <f t="shared" si="14"/>
        <v>1.1102230246251565E-16</v>
      </c>
      <c r="AK30" s="119">
        <f t="shared" si="15"/>
        <v>-0.10924557040915184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-0.46564460334968349</v>
      </c>
      <c r="M31" s="178">
        <f t="shared" si="6"/>
        <v>0</v>
      </c>
      <c r="N31" s="167">
        <f>M31*I83</f>
        <v>0</v>
      </c>
      <c r="P31" s="22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1.4656446033496835</v>
      </c>
      <c r="C32" s="77">
        <f>SUM(C6:C31)</f>
        <v>-4.7738277168950155E-2</v>
      </c>
      <c r="D32" s="24">
        <f>SUM(D6:D30)</f>
        <v>10.404703553537466</v>
      </c>
      <c r="E32" s="2"/>
      <c r="F32" s="2"/>
      <c r="H32" s="17"/>
      <c r="I32" s="22">
        <f>SUM(I6:I30)</f>
        <v>10.404703553537466</v>
      </c>
      <c r="J32" s="17"/>
      <c r="L32" s="22">
        <f>SUM(L6:L30)</f>
        <v>1.4656446033496835</v>
      </c>
      <c r="M32" s="23"/>
      <c r="N32" s="56"/>
      <c r="O32" s="2"/>
      <c r="P32" s="22"/>
      <c r="V32" s="56"/>
      <c r="W32" s="110"/>
      <c r="X32" s="118"/>
      <c r="Y32" s="115">
        <f>SUM(Y6:Y31)</f>
        <v>5.7988597525169743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1.0000000000000004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-5.8400096975083034E-2</v>
      </c>
      <c r="K33" s="14"/>
      <c r="L33" s="11"/>
      <c r="M33" s="30"/>
      <c r="N33" s="168" t="s">
        <v>87</v>
      </c>
      <c r="O33" s="2"/>
      <c r="P33" s="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180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12000</v>
      </c>
      <c r="C37" s="104">
        <f>IF([1]Summ!$I1072="",0,[1]Summ!$I1072)</f>
        <v>0</v>
      </c>
      <c r="D37" s="38">
        <f t="shared" ref="D37:D64" si="24">B37+C37</f>
        <v>12000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5">(E37*F37)</f>
        <v>1</v>
      </c>
      <c r="I37" s="39">
        <f t="shared" ref="I37" si="26">D37*H37</f>
        <v>12000</v>
      </c>
      <c r="J37" s="38">
        <f>J91*I$83</f>
        <v>12000</v>
      </c>
      <c r="K37" s="40">
        <f>(B37/B$65)</f>
        <v>0.15559762454293197</v>
      </c>
      <c r="L37" s="22">
        <f t="shared" ref="L37" si="27">(K37*H37)</f>
        <v>0.15559762454293197</v>
      </c>
      <c r="M37" s="24">
        <f>J37/B$65</f>
        <v>0.15559762454293197</v>
      </c>
      <c r="N37" s="2"/>
      <c r="O37" s="2"/>
      <c r="P37" s="2"/>
      <c r="Q37" s="2"/>
      <c r="R37" s="180"/>
      <c r="S37" s="180"/>
      <c r="T37" s="180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8">1-SUM(Z37,AB37,AD37)</f>
        <v>1</v>
      </c>
      <c r="AG37" s="147">
        <f>$J37*AF37</f>
        <v>12000</v>
      </c>
      <c r="AH37" s="123">
        <f>SUM(Z37,AB37,AD37,AF37)</f>
        <v>1</v>
      </c>
      <c r="AI37" s="112">
        <f>SUM(AA37,AC37,AE37,AG37)</f>
        <v>12000</v>
      </c>
      <c r="AJ37" s="148">
        <f>(AA37+AC37)</f>
        <v>0</v>
      </c>
      <c r="AK37" s="147">
        <f>(AE37+AG37)</f>
        <v>12000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900</v>
      </c>
      <c r="C38" s="104">
        <f>IF([1]Summ!$I1073="",0,[1]Summ!$I1073)</f>
        <v>600</v>
      </c>
      <c r="D38" s="38">
        <f t="shared" si="24"/>
        <v>1500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29">(E38*F38)</f>
        <v>1</v>
      </c>
      <c r="I38" s="39">
        <f t="shared" ref="I38:I64" si="30">D38*H38</f>
        <v>1500</v>
      </c>
      <c r="J38" s="38">
        <f t="shared" ref="J38:J64" si="31">J92*I$83</f>
        <v>864.95994181495018</v>
      </c>
      <c r="K38" s="40">
        <f t="shared" ref="K38:K64" si="32">(B38/B$65)</f>
        <v>1.1669821840719899E-2</v>
      </c>
      <c r="L38" s="22">
        <f t="shared" ref="L38:L64" si="33">(K38*H38)</f>
        <v>1.1669821840719899E-2</v>
      </c>
      <c r="M38" s="24">
        <f t="shared" ref="M38:M64" si="34">J38/B$65</f>
        <v>1.1215476022599908E-2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8"/>
        <v>1</v>
      </c>
      <c r="AG38" s="147">
        <f t="shared" ref="AG38:AG64" si="35">$J38*AF38</f>
        <v>864.95994181495018</v>
      </c>
      <c r="AH38" s="123">
        <f t="shared" ref="AH38:AI58" si="36">SUM(Z38,AB38,AD38,AF38)</f>
        <v>1</v>
      </c>
      <c r="AI38" s="112">
        <f t="shared" si="36"/>
        <v>864.95994181495018</v>
      </c>
      <c r="AJ38" s="148">
        <f t="shared" ref="AJ38:AJ64" si="37">(AA38+AC38)</f>
        <v>0</v>
      </c>
      <c r="AK38" s="147">
        <f t="shared" ref="AK38:AK64" si="38">(AE38+AG38)</f>
        <v>864.95994181495018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Beans: kg produced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4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29"/>
        <v>1</v>
      </c>
      <c r="I39" s="39">
        <f t="shared" si="30"/>
        <v>0</v>
      </c>
      <c r="J39" s="38">
        <f t="shared" si="31"/>
        <v>0</v>
      </c>
      <c r="K39" s="40">
        <f t="shared" si="32"/>
        <v>0</v>
      </c>
      <c r="L39" s="22">
        <f t="shared" si="33"/>
        <v>0</v>
      </c>
      <c r="M39" s="24">
        <f t="shared" si="34"/>
        <v>0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95">
        <f>X8</f>
        <v>1</v>
      </c>
      <c r="Y39" s="110"/>
      <c r="Z39" s="122">
        <f>Z8</f>
        <v>0.53801466178986201</v>
      </c>
      <c r="AA39" s="147">
        <f t="shared" ref="AA39:AA64" si="39">$J39*Z39</f>
        <v>0</v>
      </c>
      <c r="AB39" s="122">
        <f>AB8</f>
        <v>0.18950444970327063</v>
      </c>
      <c r="AC39" s="147">
        <f t="shared" ref="AC39:AC64" si="40">$J39*AB39</f>
        <v>0</v>
      </c>
      <c r="AD39" s="122">
        <f>AD8</f>
        <v>0.10634781310835907</v>
      </c>
      <c r="AE39" s="147">
        <f t="shared" ref="AE39:AE64" si="41">$J39*AD39</f>
        <v>0</v>
      </c>
      <c r="AF39" s="122">
        <f t="shared" si="28"/>
        <v>0.1661330753985083</v>
      </c>
      <c r="AG39" s="147">
        <f t="shared" si="35"/>
        <v>0</v>
      </c>
      <c r="AH39" s="123">
        <f t="shared" si="36"/>
        <v>1</v>
      </c>
      <c r="AI39" s="112">
        <f t="shared" si="36"/>
        <v>0</v>
      </c>
      <c r="AJ39" s="148">
        <f t="shared" si="37"/>
        <v>0</v>
      </c>
      <c r="AK39" s="147">
        <f t="shared" si="38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Cabbage: no. local meas</v>
      </c>
      <c r="B40" s="104">
        <f>IF([1]Summ!$H1075="",0,[1]Summ!$H1075)</f>
        <v>25</v>
      </c>
      <c r="C40" s="104">
        <f>IF([1]Summ!$I1075="",0,[1]Summ!$I1075)</f>
        <v>-25</v>
      </c>
      <c r="D40" s="38">
        <f t="shared" si="24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29"/>
        <v>1</v>
      </c>
      <c r="I40" s="39">
        <f t="shared" si="30"/>
        <v>0</v>
      </c>
      <c r="J40" s="38">
        <f t="shared" si="31"/>
        <v>26.460002424377077</v>
      </c>
      <c r="K40" s="40">
        <f t="shared" si="32"/>
        <v>3.2416171779777494E-4</v>
      </c>
      <c r="L40" s="22">
        <f t="shared" si="33"/>
        <v>3.2416171779777494E-4</v>
      </c>
      <c r="M40" s="24">
        <f t="shared" si="34"/>
        <v>3.4309279355277452E-4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95">
        <f>X9</f>
        <v>1</v>
      </c>
      <c r="Y40" s="110"/>
      <c r="Z40" s="122">
        <f>Z9</f>
        <v>0.53801466178986201</v>
      </c>
      <c r="AA40" s="147">
        <f t="shared" si="39"/>
        <v>14.235869255310162</v>
      </c>
      <c r="AB40" s="122">
        <f>AB9</f>
        <v>0.1895044497032706</v>
      </c>
      <c r="AC40" s="147">
        <f t="shared" si="40"/>
        <v>5.0142881985787842</v>
      </c>
      <c r="AD40" s="122">
        <f>AD9</f>
        <v>0.10634781310835907</v>
      </c>
      <c r="AE40" s="147">
        <f t="shared" si="41"/>
        <v>2.8139633926743812</v>
      </c>
      <c r="AF40" s="122">
        <f t="shared" si="28"/>
        <v>0.1661330753985083</v>
      </c>
      <c r="AG40" s="147">
        <f t="shared" si="35"/>
        <v>4.395881577813749</v>
      </c>
      <c r="AH40" s="123">
        <f t="shared" si="36"/>
        <v>1</v>
      </c>
      <c r="AI40" s="112">
        <f t="shared" si="36"/>
        <v>26.460002424377077</v>
      </c>
      <c r="AJ40" s="148">
        <f t="shared" si="37"/>
        <v>19.250157453888946</v>
      </c>
      <c r="AK40" s="147">
        <f t="shared" si="38"/>
        <v>7.2098449704881302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beetroot: no. local meas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4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29"/>
        <v>1</v>
      </c>
      <c r="I41" s="39">
        <f t="shared" si="30"/>
        <v>0</v>
      </c>
      <c r="J41" s="38">
        <f t="shared" si="31"/>
        <v>0</v>
      </c>
      <c r="K41" s="40">
        <f t="shared" si="32"/>
        <v>0</v>
      </c>
      <c r="L41" s="22">
        <f t="shared" si="33"/>
        <v>0</v>
      </c>
      <c r="M41" s="24">
        <f t="shared" si="34"/>
        <v>0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95">
        <f>X11</f>
        <v>1</v>
      </c>
      <c r="Y41" s="110"/>
      <c r="Z41" s="122">
        <f>Z11</f>
        <v>0</v>
      </c>
      <c r="AA41" s="147">
        <f t="shared" si="39"/>
        <v>0</v>
      </c>
      <c r="AB41" s="122">
        <f>AB11</f>
        <v>0</v>
      </c>
      <c r="AC41" s="147">
        <f t="shared" si="40"/>
        <v>0</v>
      </c>
      <c r="AD41" s="122">
        <f>AD11</f>
        <v>0</v>
      </c>
      <c r="AE41" s="147">
        <f t="shared" si="41"/>
        <v>0</v>
      </c>
      <c r="AF41" s="122">
        <f t="shared" si="28"/>
        <v>1</v>
      </c>
      <c r="AG41" s="147">
        <f t="shared" si="35"/>
        <v>0</v>
      </c>
      <c r="AH41" s="123">
        <f t="shared" si="36"/>
        <v>1</v>
      </c>
      <c r="AI41" s="112">
        <f t="shared" si="36"/>
        <v>0</v>
      </c>
      <c r="AJ41" s="148">
        <f t="shared" si="37"/>
        <v>0</v>
      </c>
      <c r="AK41" s="147">
        <f t="shared" si="38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Other crop: Spinach</v>
      </c>
      <c r="B42" s="104">
        <f>IF([1]Summ!$H1077="",0,[1]Summ!$H1077)</f>
        <v>25</v>
      </c>
      <c r="C42" s="104">
        <f>IF([1]Summ!$I1077="",0,[1]Summ!$I1077)</f>
        <v>-25</v>
      </c>
      <c r="D42" s="38">
        <f t="shared" si="24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29"/>
        <v>1</v>
      </c>
      <c r="I42" s="39">
        <f t="shared" si="30"/>
        <v>0</v>
      </c>
      <c r="J42" s="38">
        <f t="shared" si="31"/>
        <v>26.460002424377077</v>
      </c>
      <c r="K42" s="40">
        <f t="shared" si="32"/>
        <v>3.2416171779777494E-4</v>
      </c>
      <c r="L42" s="22">
        <f t="shared" si="33"/>
        <v>3.2416171779777494E-4</v>
      </c>
      <c r="M42" s="24">
        <f t="shared" si="34"/>
        <v>3.4309279355277452E-4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si="39"/>
        <v>6.6150006060942692</v>
      </c>
      <c r="AB42" s="156">
        <f>Poor!AB42</f>
        <v>0</v>
      </c>
      <c r="AC42" s="147">
        <f t="shared" si="40"/>
        <v>0</v>
      </c>
      <c r="AD42" s="156">
        <f>Poor!AD42</f>
        <v>0.5</v>
      </c>
      <c r="AE42" s="147">
        <f t="shared" si="41"/>
        <v>13.230001212188538</v>
      </c>
      <c r="AF42" s="122">
        <f t="shared" si="28"/>
        <v>0.25</v>
      </c>
      <c r="AG42" s="147">
        <f t="shared" si="35"/>
        <v>6.6150006060942692</v>
      </c>
      <c r="AH42" s="123">
        <f t="shared" si="36"/>
        <v>1</v>
      </c>
      <c r="AI42" s="112">
        <f t="shared" si="36"/>
        <v>26.460002424377077</v>
      </c>
      <c r="AJ42" s="148">
        <f t="shared" si="37"/>
        <v>6.6150006060942692</v>
      </c>
      <c r="AK42" s="147">
        <f t="shared" si="38"/>
        <v>19.845001818282807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crop: pumpkin</v>
      </c>
      <c r="B43" s="104">
        <f>IF([1]Summ!$H1078="",0,[1]Summ!$H1078)</f>
        <v>80</v>
      </c>
      <c r="C43" s="104">
        <f>IF([1]Summ!$I1078="",0,[1]Summ!$I1078)</f>
        <v>-80</v>
      </c>
      <c r="D43" s="38">
        <f t="shared" si="24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29"/>
        <v>1</v>
      </c>
      <c r="I43" s="39">
        <f t="shared" si="30"/>
        <v>0</v>
      </c>
      <c r="J43" s="38">
        <f t="shared" si="31"/>
        <v>84.672007758006643</v>
      </c>
      <c r="K43" s="40">
        <f t="shared" si="32"/>
        <v>1.0373174969528799E-3</v>
      </c>
      <c r="L43" s="22">
        <f t="shared" si="33"/>
        <v>1.0373174969528799E-3</v>
      </c>
      <c r="M43" s="24">
        <f t="shared" si="34"/>
        <v>1.0978969393688784E-3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39"/>
        <v>21.168001939501661</v>
      </c>
      <c r="AB43" s="156">
        <f>Poor!AB43</f>
        <v>0.25</v>
      </c>
      <c r="AC43" s="147">
        <f t="shared" si="40"/>
        <v>21.168001939501661</v>
      </c>
      <c r="AD43" s="156">
        <f>Poor!AD43</f>
        <v>0.25</v>
      </c>
      <c r="AE43" s="147">
        <f t="shared" si="41"/>
        <v>21.168001939501661</v>
      </c>
      <c r="AF43" s="122">
        <f t="shared" si="28"/>
        <v>0.25</v>
      </c>
      <c r="AG43" s="147">
        <f t="shared" si="35"/>
        <v>21.168001939501661</v>
      </c>
      <c r="AH43" s="123">
        <f t="shared" si="36"/>
        <v>1</v>
      </c>
      <c r="AI43" s="112">
        <f t="shared" si="36"/>
        <v>84.672007758006643</v>
      </c>
      <c r="AJ43" s="148">
        <f t="shared" si="37"/>
        <v>42.336003879003322</v>
      </c>
      <c r="AK43" s="147">
        <f t="shared" si="38"/>
        <v>42.336003879003322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WILD FOODS -- see worksheet Data 3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4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29"/>
        <v>1</v>
      </c>
      <c r="I44" s="39">
        <f t="shared" si="30"/>
        <v>0</v>
      </c>
      <c r="J44" s="38">
        <f t="shared" si="31"/>
        <v>0</v>
      </c>
      <c r="K44" s="40">
        <f t="shared" si="32"/>
        <v>0</v>
      </c>
      <c r="L44" s="22">
        <f t="shared" si="33"/>
        <v>0</v>
      </c>
      <c r="M44" s="24">
        <f t="shared" si="34"/>
        <v>0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39"/>
        <v>0</v>
      </c>
      <c r="AB44" s="156">
        <f>Poor!AB44</f>
        <v>0.25</v>
      </c>
      <c r="AC44" s="147">
        <f t="shared" si="40"/>
        <v>0</v>
      </c>
      <c r="AD44" s="156">
        <f>Poor!AD44</f>
        <v>0.25</v>
      </c>
      <c r="AE44" s="147">
        <f t="shared" si="41"/>
        <v>0</v>
      </c>
      <c r="AF44" s="122">
        <f t="shared" si="28"/>
        <v>0.25</v>
      </c>
      <c r="AG44" s="147">
        <f t="shared" si="35"/>
        <v>0</v>
      </c>
      <c r="AH44" s="123">
        <f t="shared" si="36"/>
        <v>1</v>
      </c>
      <c r="AI44" s="112">
        <f t="shared" si="36"/>
        <v>0</v>
      </c>
      <c r="AJ44" s="148">
        <f t="shared" si="37"/>
        <v>0</v>
      </c>
      <c r="AK44" s="147">
        <f t="shared" si="38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Agricultural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4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29"/>
        <v>1</v>
      </c>
      <c r="I45" s="39">
        <f t="shared" si="30"/>
        <v>0</v>
      </c>
      <c r="J45" s="38">
        <f t="shared" si="31"/>
        <v>0</v>
      </c>
      <c r="K45" s="40">
        <f t="shared" si="32"/>
        <v>0</v>
      </c>
      <c r="L45" s="22">
        <f t="shared" si="33"/>
        <v>0</v>
      </c>
      <c r="M45" s="24">
        <f t="shared" si="34"/>
        <v>0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39"/>
        <v>0</v>
      </c>
      <c r="AB45" s="156">
        <f>Poor!AB45</f>
        <v>0.25</v>
      </c>
      <c r="AC45" s="147">
        <f t="shared" si="40"/>
        <v>0</v>
      </c>
      <c r="AD45" s="156">
        <f>Poor!AD45</f>
        <v>0.25</v>
      </c>
      <c r="AE45" s="147">
        <f t="shared" si="41"/>
        <v>0</v>
      </c>
      <c r="AF45" s="122">
        <f t="shared" si="28"/>
        <v>0.25</v>
      </c>
      <c r="AG45" s="147">
        <f t="shared" si="35"/>
        <v>0</v>
      </c>
      <c r="AH45" s="123">
        <f t="shared" si="36"/>
        <v>1</v>
      </c>
      <c r="AI45" s="112">
        <f t="shared" si="36"/>
        <v>0</v>
      </c>
      <c r="AJ45" s="148">
        <f t="shared" si="37"/>
        <v>0</v>
      </c>
      <c r="AK45" s="147">
        <f t="shared" si="38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Formal Employment (conservancies, etc.)</v>
      </c>
      <c r="B46" s="104">
        <f>IF([1]Summ!$H1081="",0,[1]Summ!$H1081)</f>
        <v>44160</v>
      </c>
      <c r="C46" s="104">
        <f>IF([1]Summ!$I1081="",0,[1]Summ!$I1081)</f>
        <v>0</v>
      </c>
      <c r="D46" s="38">
        <f t="shared" si="24"/>
        <v>44160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29"/>
        <v>1</v>
      </c>
      <c r="I46" s="39">
        <f t="shared" si="30"/>
        <v>44160</v>
      </c>
      <c r="J46" s="38">
        <f t="shared" si="31"/>
        <v>44160</v>
      </c>
      <c r="K46" s="40">
        <f t="shared" si="32"/>
        <v>0.57259925831798963</v>
      </c>
      <c r="L46" s="22">
        <f t="shared" si="33"/>
        <v>0.57259925831798963</v>
      </c>
      <c r="M46" s="24">
        <f t="shared" si="34"/>
        <v>0.57259925831798963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39"/>
        <v>11040</v>
      </c>
      <c r="AB46" s="156">
        <f>Poor!AB46</f>
        <v>0.25</v>
      </c>
      <c r="AC46" s="147">
        <f t="shared" si="40"/>
        <v>11040</v>
      </c>
      <c r="AD46" s="156">
        <f>Poor!AD46</f>
        <v>0.25</v>
      </c>
      <c r="AE46" s="147">
        <f t="shared" si="41"/>
        <v>11040</v>
      </c>
      <c r="AF46" s="122">
        <f t="shared" si="28"/>
        <v>0.25</v>
      </c>
      <c r="AG46" s="147">
        <f t="shared" si="35"/>
        <v>11040</v>
      </c>
      <c r="AH46" s="123">
        <f t="shared" si="36"/>
        <v>1</v>
      </c>
      <c r="AI46" s="112">
        <f t="shared" si="36"/>
        <v>44160</v>
      </c>
      <c r="AJ46" s="148">
        <f t="shared" si="37"/>
        <v>22080</v>
      </c>
      <c r="AK46" s="147">
        <f t="shared" si="38"/>
        <v>22080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4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29"/>
        <v>1</v>
      </c>
      <c r="I47" s="39">
        <f t="shared" si="30"/>
        <v>0</v>
      </c>
      <c r="J47" s="38">
        <f t="shared" si="31"/>
        <v>0</v>
      </c>
      <c r="K47" s="40">
        <f t="shared" si="32"/>
        <v>0</v>
      </c>
      <c r="L47" s="22">
        <f t="shared" si="33"/>
        <v>0</v>
      </c>
      <c r="M47" s="24">
        <f t="shared" si="34"/>
        <v>0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39"/>
        <v>0</v>
      </c>
      <c r="AB47" s="156">
        <f>Poor!AB47</f>
        <v>0.25</v>
      </c>
      <c r="AC47" s="147">
        <f t="shared" si="40"/>
        <v>0</v>
      </c>
      <c r="AD47" s="156">
        <f>Poor!AD47</f>
        <v>0.25</v>
      </c>
      <c r="AE47" s="147">
        <f t="shared" si="41"/>
        <v>0</v>
      </c>
      <c r="AF47" s="122">
        <f t="shared" si="28"/>
        <v>0.25</v>
      </c>
      <c r="AG47" s="147">
        <f t="shared" si="35"/>
        <v>0</v>
      </c>
      <c r="AH47" s="123">
        <f t="shared" si="36"/>
        <v>1</v>
      </c>
      <c r="AI47" s="112">
        <f t="shared" si="36"/>
        <v>0</v>
      </c>
      <c r="AJ47" s="148">
        <f t="shared" si="37"/>
        <v>0</v>
      </c>
      <c r="AK47" s="147">
        <f t="shared" si="38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19932</v>
      </c>
      <c r="C48" s="104">
        <f>IF([1]Summ!$I1083="",0,[1]Summ!$I1083)</f>
        <v>0</v>
      </c>
      <c r="D48" s="38">
        <f t="shared" si="24"/>
        <v>19932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29"/>
        <v>1</v>
      </c>
      <c r="I48" s="39">
        <f t="shared" si="30"/>
        <v>19932</v>
      </c>
      <c r="J48" s="38">
        <f t="shared" si="31"/>
        <v>19932</v>
      </c>
      <c r="K48" s="40">
        <f t="shared" si="32"/>
        <v>0.25844765436581002</v>
      </c>
      <c r="L48" s="22">
        <f t="shared" si="33"/>
        <v>0.25844765436581002</v>
      </c>
      <c r="M48" s="24">
        <f t="shared" si="34"/>
        <v>0.25844765436581002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39"/>
        <v>4983</v>
      </c>
      <c r="AB48" s="156">
        <f>Poor!AB48</f>
        <v>0.25</v>
      </c>
      <c r="AC48" s="147">
        <f t="shared" si="40"/>
        <v>4983</v>
      </c>
      <c r="AD48" s="156">
        <f>Poor!AD48</f>
        <v>0.25</v>
      </c>
      <c r="AE48" s="147">
        <f t="shared" si="41"/>
        <v>4983</v>
      </c>
      <c r="AF48" s="122">
        <f t="shared" si="28"/>
        <v>0.25</v>
      </c>
      <c r="AG48" s="147">
        <f t="shared" si="35"/>
        <v>4983</v>
      </c>
      <c r="AH48" s="123">
        <f t="shared" si="36"/>
        <v>1</v>
      </c>
      <c r="AI48" s="112">
        <f t="shared" si="36"/>
        <v>19932</v>
      </c>
      <c r="AJ48" s="148">
        <f t="shared" si="37"/>
        <v>9966</v>
      </c>
      <c r="AK48" s="147">
        <f t="shared" si="38"/>
        <v>9966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4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29"/>
        <v>1</v>
      </c>
      <c r="I49" s="39">
        <f t="shared" si="30"/>
        <v>0</v>
      </c>
      <c r="J49" s="38">
        <f t="shared" si="31"/>
        <v>0</v>
      </c>
      <c r="K49" s="40">
        <f t="shared" si="32"/>
        <v>0</v>
      </c>
      <c r="L49" s="22">
        <f t="shared" si="33"/>
        <v>0</v>
      </c>
      <c r="M49" s="24">
        <f t="shared" si="34"/>
        <v>0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39"/>
        <v>0</v>
      </c>
      <c r="AB49" s="156">
        <f>Poor!AB49</f>
        <v>0.25</v>
      </c>
      <c r="AC49" s="147">
        <f t="shared" si="40"/>
        <v>0</v>
      </c>
      <c r="AD49" s="156">
        <f>Poor!AD49</f>
        <v>0.25</v>
      </c>
      <c r="AE49" s="147">
        <f t="shared" si="41"/>
        <v>0</v>
      </c>
      <c r="AF49" s="122">
        <f t="shared" si="28"/>
        <v>0.25</v>
      </c>
      <c r="AG49" s="147">
        <f t="shared" si="35"/>
        <v>0</v>
      </c>
      <c r="AH49" s="123">
        <f t="shared" si="36"/>
        <v>1</v>
      </c>
      <c r="AI49" s="112">
        <f t="shared" si="36"/>
        <v>0</v>
      </c>
      <c r="AJ49" s="148">
        <f t="shared" si="37"/>
        <v>0</v>
      </c>
      <c r="AK49" s="147">
        <f t="shared" si="38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4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29"/>
        <v>1</v>
      </c>
      <c r="I50" s="39">
        <f t="shared" si="30"/>
        <v>0</v>
      </c>
      <c r="J50" s="38">
        <f t="shared" si="31"/>
        <v>0</v>
      </c>
      <c r="K50" s="40">
        <f t="shared" si="32"/>
        <v>0</v>
      </c>
      <c r="L50" s="22">
        <f t="shared" si="33"/>
        <v>0</v>
      </c>
      <c r="M50" s="24">
        <f t="shared" si="34"/>
        <v>0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39"/>
        <v>0</v>
      </c>
      <c r="AB50" s="156">
        <f>Poor!AB55</f>
        <v>0.25</v>
      </c>
      <c r="AC50" s="147">
        <f t="shared" si="40"/>
        <v>0</v>
      </c>
      <c r="AD50" s="156">
        <f>Poor!AD55</f>
        <v>0.25</v>
      </c>
      <c r="AE50" s="147">
        <f t="shared" si="41"/>
        <v>0</v>
      </c>
      <c r="AF50" s="122">
        <f t="shared" si="28"/>
        <v>0.25</v>
      </c>
      <c r="AG50" s="147">
        <f t="shared" si="35"/>
        <v>0</v>
      </c>
      <c r="AH50" s="123">
        <f t="shared" si="36"/>
        <v>1</v>
      </c>
      <c r="AI50" s="112">
        <f t="shared" si="36"/>
        <v>0</v>
      </c>
      <c r="AJ50" s="148">
        <f t="shared" si="37"/>
        <v>0</v>
      </c>
      <c r="AK50" s="147">
        <f t="shared" si="38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4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29"/>
        <v>1</v>
      </c>
      <c r="I51" s="39">
        <f t="shared" si="30"/>
        <v>0</v>
      </c>
      <c r="J51" s="38">
        <f t="shared" si="31"/>
        <v>0</v>
      </c>
      <c r="K51" s="40">
        <f t="shared" si="32"/>
        <v>0</v>
      </c>
      <c r="L51" s="22">
        <f t="shared" si="33"/>
        <v>0</v>
      </c>
      <c r="M51" s="24">
        <f t="shared" si="34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39"/>
        <v>0</v>
      </c>
      <c r="AB51" s="156">
        <f>Poor!AB56</f>
        <v>0.25</v>
      </c>
      <c r="AC51" s="147">
        <f t="shared" si="40"/>
        <v>0</v>
      </c>
      <c r="AD51" s="156">
        <f>Poor!AD56</f>
        <v>0.25</v>
      </c>
      <c r="AE51" s="147">
        <f t="shared" si="41"/>
        <v>0</v>
      </c>
      <c r="AF51" s="122">
        <f t="shared" si="28"/>
        <v>0.25</v>
      </c>
      <c r="AG51" s="147">
        <f t="shared" si="35"/>
        <v>0</v>
      </c>
      <c r="AH51" s="123">
        <f t="shared" si="36"/>
        <v>1</v>
      </c>
      <c r="AI51" s="112">
        <f t="shared" si="36"/>
        <v>0</v>
      </c>
      <c r="AJ51" s="148">
        <f t="shared" si="37"/>
        <v>0</v>
      </c>
      <c r="AK51" s="147">
        <f t="shared" si="38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4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29"/>
        <v>1</v>
      </c>
      <c r="I52" s="39">
        <f t="shared" si="30"/>
        <v>0</v>
      </c>
      <c r="J52" s="38">
        <f t="shared" si="31"/>
        <v>0</v>
      </c>
      <c r="K52" s="40">
        <f t="shared" si="32"/>
        <v>0</v>
      </c>
      <c r="L52" s="22">
        <f t="shared" si="33"/>
        <v>0</v>
      </c>
      <c r="M52" s="24">
        <f t="shared" si="34"/>
        <v>0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9"/>
        <v>0</v>
      </c>
      <c r="AB52" s="156">
        <f>Poor!AB57</f>
        <v>0.25</v>
      </c>
      <c r="AC52" s="147">
        <f t="shared" si="40"/>
        <v>0</v>
      </c>
      <c r="AD52" s="156">
        <f>Poor!AD57</f>
        <v>0.25</v>
      </c>
      <c r="AE52" s="147">
        <f t="shared" si="41"/>
        <v>0</v>
      </c>
      <c r="AF52" s="122">
        <f t="shared" si="28"/>
        <v>0.25</v>
      </c>
      <c r="AG52" s="147">
        <f t="shared" si="35"/>
        <v>0</v>
      </c>
      <c r="AH52" s="123">
        <f t="shared" si="36"/>
        <v>1</v>
      </c>
      <c r="AI52" s="112">
        <f t="shared" si="36"/>
        <v>0</v>
      </c>
      <c r="AJ52" s="148">
        <f t="shared" si="37"/>
        <v>0</v>
      </c>
      <c r="AK52" s="147">
        <f t="shared" si="38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4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29"/>
        <v>1</v>
      </c>
      <c r="I53" s="39">
        <f t="shared" si="30"/>
        <v>0</v>
      </c>
      <c r="J53" s="38">
        <f t="shared" si="31"/>
        <v>0</v>
      </c>
      <c r="K53" s="40">
        <f t="shared" si="32"/>
        <v>0</v>
      </c>
      <c r="L53" s="22">
        <f t="shared" si="33"/>
        <v>0</v>
      </c>
      <c r="M53" s="24">
        <f t="shared" si="34"/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4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29"/>
        <v>1</v>
      </c>
      <c r="I54" s="39">
        <f t="shared" si="30"/>
        <v>0</v>
      </c>
      <c r="J54" s="38">
        <f t="shared" si="31"/>
        <v>0</v>
      </c>
      <c r="K54" s="40">
        <f t="shared" si="32"/>
        <v>0</v>
      </c>
      <c r="L54" s="22">
        <f t="shared" si="33"/>
        <v>0</v>
      </c>
      <c r="M54" s="24">
        <f t="shared" si="34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4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29"/>
        <v>1</v>
      </c>
      <c r="I55" s="39">
        <f t="shared" si="30"/>
        <v>0</v>
      </c>
      <c r="J55" s="38">
        <f t="shared" si="31"/>
        <v>0</v>
      </c>
      <c r="K55" s="40">
        <f t="shared" si="32"/>
        <v>0</v>
      </c>
      <c r="L55" s="22">
        <f t="shared" si="33"/>
        <v>0</v>
      </c>
      <c r="M55" s="24">
        <f t="shared" si="34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4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29"/>
        <v>1</v>
      </c>
      <c r="I56" s="39">
        <f t="shared" si="30"/>
        <v>0</v>
      </c>
      <c r="J56" s="38">
        <f t="shared" si="31"/>
        <v>0</v>
      </c>
      <c r="K56" s="40">
        <f t="shared" si="32"/>
        <v>0</v>
      </c>
      <c r="L56" s="22">
        <f t="shared" si="33"/>
        <v>0</v>
      </c>
      <c r="M56" s="24">
        <f t="shared" si="34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4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29"/>
        <v>1</v>
      </c>
      <c r="I57" s="39">
        <f t="shared" si="30"/>
        <v>0</v>
      </c>
      <c r="J57" s="38">
        <f t="shared" si="31"/>
        <v>0</v>
      </c>
      <c r="K57" s="40">
        <f t="shared" si="32"/>
        <v>0</v>
      </c>
      <c r="L57" s="22">
        <f t="shared" si="33"/>
        <v>0</v>
      </c>
      <c r="M57" s="24">
        <f t="shared" si="34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4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29"/>
        <v>1</v>
      </c>
      <c r="I58" s="39">
        <f t="shared" si="30"/>
        <v>0</v>
      </c>
      <c r="J58" s="38">
        <f t="shared" si="31"/>
        <v>0</v>
      </c>
      <c r="K58" s="40">
        <f t="shared" si="32"/>
        <v>0</v>
      </c>
      <c r="L58" s="22">
        <f t="shared" si="33"/>
        <v>0</v>
      </c>
      <c r="M58" s="24">
        <f t="shared" si="34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9"/>
        <v>0</v>
      </c>
      <c r="AB58" s="156">
        <f>Poor!AB58</f>
        <v>0.25</v>
      </c>
      <c r="AC58" s="147">
        <f t="shared" si="40"/>
        <v>0</v>
      </c>
      <c r="AD58" s="156">
        <f>Poor!AD58</f>
        <v>0.25</v>
      </c>
      <c r="AE58" s="147">
        <f t="shared" si="41"/>
        <v>0</v>
      </c>
      <c r="AF58" s="122">
        <f t="shared" si="28"/>
        <v>0.25</v>
      </c>
      <c r="AG58" s="147">
        <f t="shared" si="35"/>
        <v>0</v>
      </c>
      <c r="AH58" s="123">
        <f t="shared" si="36"/>
        <v>1</v>
      </c>
      <c r="AI58" s="112">
        <f t="shared" si="36"/>
        <v>0</v>
      </c>
      <c r="AJ58" s="148">
        <f t="shared" si="37"/>
        <v>0</v>
      </c>
      <c r="AK58" s="147">
        <f t="shared" si="38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4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29"/>
        <v>1</v>
      </c>
      <c r="I59" s="39">
        <f t="shared" si="30"/>
        <v>0</v>
      </c>
      <c r="J59" s="38">
        <f t="shared" si="31"/>
        <v>0</v>
      </c>
      <c r="K59" s="40">
        <f t="shared" si="32"/>
        <v>0</v>
      </c>
      <c r="L59" s="22">
        <f t="shared" si="33"/>
        <v>0</v>
      </c>
      <c r="M59" s="24">
        <f t="shared" si="34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9"/>
        <v>0</v>
      </c>
      <c r="AB59" s="156">
        <f>Poor!AB59</f>
        <v>0.25</v>
      </c>
      <c r="AC59" s="147">
        <f t="shared" si="40"/>
        <v>0</v>
      </c>
      <c r="AD59" s="156">
        <f>Poor!AD59</f>
        <v>0.25</v>
      </c>
      <c r="AE59" s="147">
        <f t="shared" si="41"/>
        <v>0</v>
      </c>
      <c r="AF59" s="122">
        <f t="shared" si="28"/>
        <v>0.25</v>
      </c>
      <c r="AG59" s="147">
        <f t="shared" si="35"/>
        <v>0</v>
      </c>
      <c r="AH59" s="123">
        <f t="shared" ref="AH59:AI64" si="42">SUM(Z59,AB59,AD59,AF59)</f>
        <v>1</v>
      </c>
      <c r="AI59" s="112">
        <f t="shared" si="42"/>
        <v>0</v>
      </c>
      <c r="AJ59" s="148">
        <f t="shared" si="37"/>
        <v>0</v>
      </c>
      <c r="AK59" s="147">
        <f t="shared" si="38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4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29"/>
        <v>1</v>
      </c>
      <c r="I60" s="39">
        <f t="shared" si="30"/>
        <v>0</v>
      </c>
      <c r="J60" s="38">
        <f t="shared" si="31"/>
        <v>0</v>
      </c>
      <c r="K60" s="40">
        <f t="shared" si="32"/>
        <v>0</v>
      </c>
      <c r="L60" s="22">
        <f t="shared" si="33"/>
        <v>0</v>
      </c>
      <c r="M60" s="24">
        <f t="shared" si="34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9"/>
        <v>0</v>
      </c>
      <c r="AB60" s="156">
        <f>Poor!AB60</f>
        <v>0.25</v>
      </c>
      <c r="AC60" s="147">
        <f t="shared" si="40"/>
        <v>0</v>
      </c>
      <c r="AD60" s="156">
        <f>Poor!AD60</f>
        <v>0.25</v>
      </c>
      <c r="AE60" s="147">
        <f t="shared" si="41"/>
        <v>0</v>
      </c>
      <c r="AF60" s="122">
        <f t="shared" si="28"/>
        <v>0.25</v>
      </c>
      <c r="AG60" s="147">
        <f t="shared" si="35"/>
        <v>0</v>
      </c>
      <c r="AH60" s="123">
        <f t="shared" si="42"/>
        <v>1</v>
      </c>
      <c r="AI60" s="112">
        <f t="shared" si="42"/>
        <v>0</v>
      </c>
      <c r="AJ60" s="148">
        <f t="shared" si="37"/>
        <v>0</v>
      </c>
      <c r="AK60" s="147">
        <f t="shared" si="38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4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29"/>
        <v>1</v>
      </c>
      <c r="I61" s="39">
        <f t="shared" si="30"/>
        <v>0</v>
      </c>
      <c r="J61" s="38">
        <f t="shared" si="31"/>
        <v>0</v>
      </c>
      <c r="K61" s="40">
        <f t="shared" si="32"/>
        <v>0</v>
      </c>
      <c r="L61" s="22">
        <f t="shared" si="33"/>
        <v>0</v>
      </c>
      <c r="M61" s="24">
        <f t="shared" si="34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9"/>
        <v>0</v>
      </c>
      <c r="AB61" s="156">
        <f>Poor!AB61</f>
        <v>0.25</v>
      </c>
      <c r="AC61" s="147">
        <f t="shared" si="40"/>
        <v>0</v>
      </c>
      <c r="AD61" s="156">
        <f>Poor!AD61</f>
        <v>0.25</v>
      </c>
      <c r="AE61" s="147">
        <f t="shared" si="41"/>
        <v>0</v>
      </c>
      <c r="AF61" s="122">
        <f t="shared" si="28"/>
        <v>0.25</v>
      </c>
      <c r="AG61" s="147">
        <f t="shared" si="35"/>
        <v>0</v>
      </c>
      <c r="AH61" s="123">
        <f t="shared" si="42"/>
        <v>1</v>
      </c>
      <c r="AI61" s="112">
        <f t="shared" si="42"/>
        <v>0</v>
      </c>
      <c r="AJ61" s="148">
        <f t="shared" si="37"/>
        <v>0</v>
      </c>
      <c r="AK61" s="147">
        <f t="shared" si="38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4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29"/>
        <v>1</v>
      </c>
      <c r="I62" s="39">
        <f t="shared" si="30"/>
        <v>0</v>
      </c>
      <c r="J62" s="38">
        <f t="shared" si="31"/>
        <v>0</v>
      </c>
      <c r="K62" s="40">
        <f t="shared" si="32"/>
        <v>0</v>
      </c>
      <c r="L62" s="22">
        <f t="shared" si="33"/>
        <v>0</v>
      </c>
      <c r="M62" s="24">
        <f t="shared" si="34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9"/>
        <v>0</v>
      </c>
      <c r="AB62" s="156">
        <f>Poor!AB62</f>
        <v>0.25</v>
      </c>
      <c r="AC62" s="147">
        <f t="shared" si="40"/>
        <v>0</v>
      </c>
      <c r="AD62" s="156">
        <f>Poor!AD62</f>
        <v>0.25</v>
      </c>
      <c r="AE62" s="147">
        <f t="shared" si="41"/>
        <v>0</v>
      </c>
      <c r="AF62" s="122">
        <f t="shared" si="28"/>
        <v>0.25</v>
      </c>
      <c r="AG62" s="147">
        <f t="shared" si="35"/>
        <v>0</v>
      </c>
      <c r="AH62" s="123">
        <f t="shared" si="42"/>
        <v>1</v>
      </c>
      <c r="AI62" s="112">
        <f t="shared" si="42"/>
        <v>0</v>
      </c>
      <c r="AJ62" s="148">
        <f t="shared" si="37"/>
        <v>0</v>
      </c>
      <c r="AK62" s="147">
        <f t="shared" si="38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4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29"/>
        <v>1</v>
      </c>
      <c r="I63" s="39">
        <f t="shared" si="30"/>
        <v>0</v>
      </c>
      <c r="J63" s="38">
        <f t="shared" si="31"/>
        <v>0</v>
      </c>
      <c r="K63" s="40">
        <f t="shared" si="32"/>
        <v>0</v>
      </c>
      <c r="L63" s="22">
        <f t="shared" si="33"/>
        <v>0</v>
      </c>
      <c r="M63" s="24">
        <f t="shared" si="34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9"/>
        <v>0</v>
      </c>
      <c r="AB63" s="156">
        <f>Poor!AB63</f>
        <v>0.25</v>
      </c>
      <c r="AC63" s="147">
        <f t="shared" si="40"/>
        <v>0</v>
      </c>
      <c r="AD63" s="156">
        <f>Poor!AD63</f>
        <v>0.25</v>
      </c>
      <c r="AE63" s="147">
        <f t="shared" si="41"/>
        <v>0</v>
      </c>
      <c r="AF63" s="122">
        <f t="shared" si="28"/>
        <v>0.25</v>
      </c>
      <c r="AG63" s="147">
        <f t="shared" si="35"/>
        <v>0</v>
      </c>
      <c r="AH63" s="123">
        <f t="shared" si="42"/>
        <v>1</v>
      </c>
      <c r="AI63" s="112">
        <f t="shared" si="42"/>
        <v>0</v>
      </c>
      <c r="AJ63" s="148">
        <f t="shared" si="37"/>
        <v>0</v>
      </c>
      <c r="AK63" s="147">
        <f t="shared" si="38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4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29"/>
        <v>1</v>
      </c>
      <c r="I64" s="39">
        <f t="shared" si="30"/>
        <v>0</v>
      </c>
      <c r="J64" s="38">
        <f t="shared" si="31"/>
        <v>0</v>
      </c>
      <c r="K64" s="40">
        <f t="shared" si="32"/>
        <v>0</v>
      </c>
      <c r="L64" s="22">
        <f t="shared" si="33"/>
        <v>0</v>
      </c>
      <c r="M64" s="24">
        <f t="shared" si="34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9"/>
        <v>0</v>
      </c>
      <c r="AB64" s="156">
        <f>Poor!AB64</f>
        <v>0.25</v>
      </c>
      <c r="AC64" s="149">
        <f t="shared" si="40"/>
        <v>0</v>
      </c>
      <c r="AD64" s="156">
        <f>Poor!AD64</f>
        <v>0.25</v>
      </c>
      <c r="AE64" s="149">
        <f t="shared" si="41"/>
        <v>0</v>
      </c>
      <c r="AF64" s="150">
        <f t="shared" si="28"/>
        <v>0.25</v>
      </c>
      <c r="AG64" s="149">
        <f t="shared" si="35"/>
        <v>0</v>
      </c>
      <c r="AH64" s="123">
        <f t="shared" si="42"/>
        <v>1</v>
      </c>
      <c r="AI64" s="112">
        <f t="shared" si="42"/>
        <v>0</v>
      </c>
      <c r="AJ64" s="151">
        <f t="shared" si="37"/>
        <v>0</v>
      </c>
      <c r="AK64" s="149">
        <f t="shared" si="38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77122</v>
      </c>
      <c r="C65" s="39">
        <f>SUM(C37:C64)</f>
        <v>470</v>
      </c>
      <c r="D65" s="42">
        <f>SUM(D37:D64)</f>
        <v>77592</v>
      </c>
      <c r="E65" s="32"/>
      <c r="F65" s="32"/>
      <c r="G65" s="32"/>
      <c r="H65" s="31"/>
      <c r="I65" s="39">
        <f>SUM(I37:I64)</f>
        <v>77592</v>
      </c>
      <c r="J65" s="39">
        <f>SUM(J37:J64)</f>
        <v>77094.55195442171</v>
      </c>
      <c r="K65" s="40">
        <f>SUM(K37:K64)</f>
        <v>1</v>
      </c>
      <c r="L65" s="22">
        <f>SUM(L37:L64)</f>
        <v>1</v>
      </c>
      <c r="M65" s="24">
        <f>SUM(M37:M64)</f>
        <v>0.99964409577580593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16065.018871800907</v>
      </c>
      <c r="AB65" s="137"/>
      <c r="AC65" s="153">
        <f>SUM(AC37:AC64)</f>
        <v>16049.18229013808</v>
      </c>
      <c r="AD65" s="137"/>
      <c r="AE65" s="153">
        <f>SUM(AE37:AE64)</f>
        <v>16060.211966544364</v>
      </c>
      <c r="AF65" s="137"/>
      <c r="AG65" s="153">
        <f>SUM(AG37:AG64)</f>
        <v>28920.13882593836</v>
      </c>
      <c r="AH65" s="137"/>
      <c r="AI65" s="153">
        <f>SUM(AI37:AI64)</f>
        <v>77094.55195442171</v>
      </c>
      <c r="AJ65" s="153">
        <f>SUM(AJ37:AJ64)</f>
        <v>32114.201161938985</v>
      </c>
      <c r="AK65" s="153">
        <f>SUM(AK37:AK64)</f>
        <v>44980.350792482728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13550.7255597645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13550.7255597645</v>
      </c>
      <c r="J70" s="51">
        <f t="shared" ref="J70:J77" si="43">J124*I$83</f>
        <v>13550.7255597645</v>
      </c>
      <c r="K70" s="40">
        <f>B70/B$76</f>
        <v>0.17570505899437902</v>
      </c>
      <c r="L70" s="22">
        <f t="shared" ref="L70:L75" si="44">(L124*G$37*F$9/F$7)/B$130</f>
        <v>0.17570505899437902</v>
      </c>
      <c r="M70" s="24">
        <f>J70/B$76</f>
        <v>0.17570505899437902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3387.681389941125</v>
      </c>
      <c r="AB70" s="156">
        <f>Poor!AB70</f>
        <v>0.25</v>
      </c>
      <c r="AC70" s="147">
        <f>$J70*AB70</f>
        <v>3387.681389941125</v>
      </c>
      <c r="AD70" s="156">
        <f>Poor!AD70</f>
        <v>0.25</v>
      </c>
      <c r="AE70" s="147">
        <f>$J70*AD70</f>
        <v>3387.681389941125</v>
      </c>
      <c r="AF70" s="156">
        <f>Poor!AF70</f>
        <v>0.25</v>
      </c>
      <c r="AG70" s="147">
        <f>$J70*AF70</f>
        <v>3387.681389941125</v>
      </c>
      <c r="AH70" s="155">
        <f>SUM(Z70,AB70,AD70,AF70)</f>
        <v>1</v>
      </c>
      <c r="AI70" s="147">
        <f>SUM(AA70,AC70,AE70,AG70)</f>
        <v>13550.7255597645</v>
      </c>
      <c r="AJ70" s="148">
        <f>(AA70+AC70)</f>
        <v>6775.3627798822499</v>
      </c>
      <c r="AK70" s="147">
        <f>(AE70+AG70)</f>
        <v>6775.3627798822499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5">(E71*F71)</f>
        <v>1</v>
      </c>
      <c r="I71" s="39">
        <f>I125*I$83</f>
        <v>13631.333333333334</v>
      </c>
      <c r="J71" s="51">
        <f t="shared" si="43"/>
        <v>13631.333333333334</v>
      </c>
      <c r="K71" s="40">
        <f t="shared" ref="K71:K72" si="46">B71/B$76</f>
        <v>0.17675025716829612</v>
      </c>
      <c r="L71" s="22">
        <f t="shared" si="44"/>
        <v>0.17675025716829612</v>
      </c>
      <c r="M71" s="24">
        <f t="shared" ref="M71:M72" si="47">J71/B$76</f>
        <v>0.17675025716829612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5"/>
        <v>1</v>
      </c>
      <c r="I72" s="39">
        <f>I126*I$83</f>
        <v>0</v>
      </c>
      <c r="J72" s="51">
        <f t="shared" si="43"/>
        <v>24276</v>
      </c>
      <c r="K72" s="40">
        <f t="shared" si="46"/>
        <v>0.31477399445035137</v>
      </c>
      <c r="L72" s="22">
        <f t="shared" si="44"/>
        <v>0.31477399445035137</v>
      </c>
      <c r="M72" s="24">
        <f t="shared" si="47"/>
        <v>0.31477399445035137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6590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3"/>
        <v>6590</v>
      </c>
      <c r="K73" s="40">
        <f>B73/B$76</f>
        <v>8.544902881149348E-2</v>
      </c>
      <c r="L73" s="22">
        <f t="shared" si="44"/>
        <v>8.5449028811493466E-2</v>
      </c>
      <c r="M73" s="24">
        <f>J73/B$76</f>
        <v>8.544902881149348E-2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593.1</v>
      </c>
      <c r="AB73" s="156">
        <f>Poor!AB73</f>
        <v>0.09</v>
      </c>
      <c r="AC73" s="147">
        <f>$H$73*$B$73*AB73</f>
        <v>593.1</v>
      </c>
      <c r="AD73" s="156">
        <f>Poor!AD73</f>
        <v>0.23</v>
      </c>
      <c r="AE73" s="147">
        <f>$H$73*$B$73*AD73</f>
        <v>1515.7</v>
      </c>
      <c r="AF73" s="156">
        <f>Poor!AF73</f>
        <v>0.59</v>
      </c>
      <c r="AG73" s="147">
        <f>$H$73*$B$73*AF73</f>
        <v>3888.1</v>
      </c>
      <c r="AH73" s="155">
        <f>SUM(Z73,AB73,AD73,AF73)</f>
        <v>1</v>
      </c>
      <c r="AI73" s="147">
        <f>SUM(AA73,AC73,AE73,AG73)</f>
        <v>6590</v>
      </c>
      <c r="AJ73" s="148">
        <f>(AA73+AC73)</f>
        <v>1186.2</v>
      </c>
      <c r="AK73" s="147">
        <f>(AE73+AG73)</f>
        <v>5403.8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2715.1436464088392</v>
      </c>
      <c r="C74" s="39"/>
      <c r="D74" s="38"/>
      <c r="E74" s="32"/>
      <c r="F74" s="32"/>
      <c r="G74" s="32"/>
      <c r="H74" s="31"/>
      <c r="I74" s="39">
        <f>I128*I$83</f>
        <v>64041.274440235495</v>
      </c>
      <c r="J74" s="51">
        <f t="shared" si="43"/>
        <v>2696.1188099488591</v>
      </c>
      <c r="K74" s="40">
        <f>B74/B$76</f>
        <v>3.5205825139504154E-2</v>
      </c>
      <c r="L74" s="22">
        <f t="shared" si="44"/>
        <v>3.5205825139504154E-2</v>
      </c>
      <c r="M74" s="24">
        <f>J74/B$76</f>
        <v>3.4959140192796598E-2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9.4664144213040875E-13</v>
      </c>
      <c r="AB74" s="156"/>
      <c r="AC74" s="147">
        <f>AC30*$I$84/4</f>
        <v>0</v>
      </c>
      <c r="AD74" s="156"/>
      <c r="AE74" s="147">
        <f>AE30*$I$84/4</f>
        <v>0</v>
      </c>
      <c r="AF74" s="156"/>
      <c r="AG74" s="147">
        <f>AG30*$I$84/4</f>
        <v>-931.49197976140852</v>
      </c>
      <c r="AH74" s="155"/>
      <c r="AI74" s="147">
        <f>SUM(AA74,AC74,AE74,AG74)</f>
        <v>-931.49197976140761</v>
      </c>
      <c r="AJ74" s="148">
        <f>(AA74+AC74)</f>
        <v>9.4664144213040875E-13</v>
      </c>
      <c r="AK74" s="147">
        <f>(AE74+AG74)</f>
        <v>-931.49197976140852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16358.79746049333</v>
      </c>
      <c r="C75" s="39"/>
      <c r="D75" s="38"/>
      <c r="E75" s="32"/>
      <c r="F75" s="32"/>
      <c r="G75" s="32"/>
      <c r="H75" s="31"/>
      <c r="I75" s="47"/>
      <c r="J75" s="51">
        <f t="shared" si="43"/>
        <v>16350.374251375011</v>
      </c>
      <c r="K75" s="40">
        <f>B75/B$76</f>
        <v>0.21211583543597584</v>
      </c>
      <c r="L75" s="22">
        <f t="shared" si="44"/>
        <v>0.21211583543597581</v>
      </c>
      <c r="M75" s="24">
        <f>J75/B$76</f>
        <v>0.21200661615848929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22232.16792949822</v>
      </c>
      <c r="AB75" s="158"/>
      <c r="AC75" s="149">
        <f>AA75+AC65-SUM(AC70,AC74)</f>
        <v>34893.668829695169</v>
      </c>
      <c r="AD75" s="158"/>
      <c r="AE75" s="149">
        <f>AC75+AE65-SUM(AE70,AE74)</f>
        <v>47566.199406298409</v>
      </c>
      <c r="AF75" s="158"/>
      <c r="AG75" s="149">
        <f>IF(SUM(AG6:AG29)+((AG65-AG70-$J$75)*4/I$83)&lt;1,0,AG65-AG70-$J$75-(1-SUM(AG6:AG29))*I$83/4)</f>
        <v>9554.8304476384383</v>
      </c>
      <c r="AH75" s="134"/>
      <c r="AI75" s="149">
        <f>AI76-SUM(AI70,AI74)</f>
        <v>64475.318374418617</v>
      </c>
      <c r="AJ75" s="151">
        <f>AJ76-SUM(AJ70,AJ74)</f>
        <v>25338.83838205674</v>
      </c>
      <c r="AK75" s="149">
        <f>AJ75+AK76-SUM(AK70,AK74)</f>
        <v>64475.318374418624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77122</v>
      </c>
      <c r="C76" s="39"/>
      <c r="D76" s="38"/>
      <c r="E76" s="32"/>
      <c r="F76" s="32"/>
      <c r="G76" s="32"/>
      <c r="H76" s="31"/>
      <c r="I76" s="39">
        <f>I130*I$83</f>
        <v>77592</v>
      </c>
      <c r="J76" s="51">
        <f t="shared" si="43"/>
        <v>77094.55195442171</v>
      </c>
      <c r="K76" s="40">
        <f>SUM(K70:K75)</f>
        <v>1</v>
      </c>
      <c r="L76" s="22">
        <f>SUM(L70:L75)</f>
        <v>1</v>
      </c>
      <c r="M76" s="24">
        <f>SUM(M70:M75)</f>
        <v>0.99964409577580582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16065.018871800907</v>
      </c>
      <c r="AB76" s="137"/>
      <c r="AC76" s="153">
        <f>AC65</f>
        <v>16049.18229013808</v>
      </c>
      <c r="AD76" s="137"/>
      <c r="AE76" s="153">
        <f>AE65</f>
        <v>16060.211966544364</v>
      </c>
      <c r="AF76" s="137"/>
      <c r="AG76" s="153">
        <f>AG65</f>
        <v>28920.13882593836</v>
      </c>
      <c r="AH76" s="137"/>
      <c r="AI76" s="153">
        <f>SUM(AA76,AC76,AE76,AG76)</f>
        <v>77094.55195442171</v>
      </c>
      <c r="AJ76" s="154">
        <f>SUM(AA76,AC76)</f>
        <v>32114.201161938989</v>
      </c>
      <c r="AK76" s="154">
        <f>SUM(AE76,AG76)</f>
        <v>44980.350792482728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13631.333333333332</v>
      </c>
      <c r="J77" s="100">
        <f t="shared" si="43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9554.8304476384383</v>
      </c>
      <c r="AB78" s="112"/>
      <c r="AC78" s="112">
        <f>IF(AA75&lt;0,0,AA75)</f>
        <v>22232.16792949822</v>
      </c>
      <c r="AD78" s="112"/>
      <c r="AE78" s="112">
        <f>AC75</f>
        <v>34893.668829695169</v>
      </c>
      <c r="AF78" s="112"/>
      <c r="AG78" s="112">
        <f>AE75</f>
        <v>47566.199406298409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4" t="str">
        <f>[1]Summ!$H1037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22232.16792949822</v>
      </c>
      <c r="AB79" s="112"/>
      <c r="AC79" s="112">
        <f>AA79-AA74+AC65-AC70</f>
        <v>34893.668829695169</v>
      </c>
      <c r="AD79" s="112"/>
      <c r="AE79" s="112">
        <f>AC79-AC74+AE65-AE70</f>
        <v>47566.199406298409</v>
      </c>
      <c r="AF79" s="112"/>
      <c r="AG79" s="112">
        <f>AE79-AE74+AG65-AG70</f>
        <v>73098.656842295648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4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4.5999999999999996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6824.0252052359237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6824.0252052359237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4263.2940460319778</v>
      </c>
      <c r="AB83" s="112"/>
      <c r="AC83" s="165">
        <f>$I$84*AB82/4</f>
        <v>4263.2940460319778</v>
      </c>
      <c r="AD83" s="112"/>
      <c r="AE83" s="165">
        <f>$I$84*AD82/4</f>
        <v>4263.2940460319778</v>
      </c>
      <c r="AF83" s="112"/>
      <c r="AG83" s="165">
        <f>$I$84*AF82/4</f>
        <v>4263.2940460319778</v>
      </c>
      <c r="AH83" s="165">
        <f>SUM(AA83,AC83,AE83,AG83)</f>
        <v>17053.176184127911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17053.176184127911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17053.176184127911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8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8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49">(B37/$B$83)</f>
        <v>1.7584929186358611</v>
      </c>
      <c r="C91" s="75">
        <f t="shared" si="49"/>
        <v>0</v>
      </c>
      <c r="D91" s="24">
        <f t="shared" ref="D91" si="50">(B91+C91)</f>
        <v>1.7584929186358611</v>
      </c>
      <c r="H91" s="24">
        <f>(E37*F37/G37*F$7/F$9)</f>
        <v>1</v>
      </c>
      <c r="I91" s="22">
        <f t="shared" ref="I91" si="51">(D91*H91)</f>
        <v>1.7584929186358611</v>
      </c>
      <c r="J91" s="24">
        <f>IF(I$32&lt;=1+I$131,I91,L91+J$33*(I91-L91))</f>
        <v>1.7584929186358611</v>
      </c>
      <c r="K91" s="22">
        <f t="shared" ref="K91" si="52">(B91)</f>
        <v>1.7584929186358611</v>
      </c>
      <c r="L91" s="22">
        <f t="shared" ref="L91" si="53">(K91*H91)</f>
        <v>1.7584929186358611</v>
      </c>
      <c r="M91" s="231">
        <f t="shared" si="48"/>
        <v>1.7584929186358611</v>
      </c>
      <c r="N91" s="233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4">IF(A38="","",A38)</f>
        <v>Goat sales - local: no. sold</v>
      </c>
      <c r="B92" s="75">
        <f t="shared" si="49"/>
        <v>0.13188696889768958</v>
      </c>
      <c r="C92" s="75">
        <f t="shared" si="49"/>
        <v>8.7924645931793055E-2</v>
      </c>
      <c r="D92" s="24">
        <f t="shared" ref="D92:D118" si="55">(B92+C92)</f>
        <v>0.21981161482948264</v>
      </c>
      <c r="H92" s="24">
        <f t="shared" ref="H92:H118" si="56">(E38*F38/G38*F$7/F$9)</f>
        <v>1</v>
      </c>
      <c r="I92" s="22">
        <f t="shared" ref="I92:I118" si="57">(D92*H92)</f>
        <v>0.21981161482948264</v>
      </c>
      <c r="J92" s="24">
        <f t="shared" ref="J92:J118" si="58">IF(I$32&lt;=1+I$131,I92,L92+J$33*(I92-L92))</f>
        <v>0.12675216104877302</v>
      </c>
      <c r="K92" s="22">
        <f t="shared" ref="K92:K118" si="59">(B92)</f>
        <v>0.13188696889768958</v>
      </c>
      <c r="L92" s="22">
        <f t="shared" ref="L92:L118" si="60">(K92*H92)</f>
        <v>0.13188696889768958</v>
      </c>
      <c r="M92" s="231">
        <f t="shared" ref="M92:M118" si="61">(J92)</f>
        <v>0.12675216104877302</v>
      </c>
      <c r="N92" s="233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4"/>
        <v>Beans: kg produced</v>
      </c>
      <c r="B93" s="75">
        <f t="shared" si="49"/>
        <v>0</v>
      </c>
      <c r="C93" s="75">
        <f t="shared" si="49"/>
        <v>0</v>
      </c>
      <c r="D93" s="24">
        <f t="shared" si="55"/>
        <v>0</v>
      </c>
      <c r="H93" s="24">
        <f t="shared" si="56"/>
        <v>1</v>
      </c>
      <c r="I93" s="22">
        <f t="shared" si="57"/>
        <v>0</v>
      </c>
      <c r="J93" s="24">
        <f t="shared" si="58"/>
        <v>0</v>
      </c>
      <c r="K93" s="22">
        <f t="shared" si="59"/>
        <v>0</v>
      </c>
      <c r="L93" s="22">
        <f t="shared" si="60"/>
        <v>0</v>
      </c>
      <c r="M93" s="231">
        <f t="shared" si="61"/>
        <v>0</v>
      </c>
      <c r="N93" s="233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4"/>
        <v>Cabbage: no. local meas</v>
      </c>
      <c r="B94" s="75">
        <f t="shared" si="49"/>
        <v>3.6635269138247106E-3</v>
      </c>
      <c r="C94" s="75">
        <f t="shared" si="49"/>
        <v>-3.6635269138247106E-3</v>
      </c>
      <c r="D94" s="24">
        <f t="shared" si="55"/>
        <v>0</v>
      </c>
      <c r="H94" s="24">
        <f t="shared" si="56"/>
        <v>1</v>
      </c>
      <c r="I94" s="22">
        <f t="shared" si="57"/>
        <v>0</v>
      </c>
      <c r="J94" s="24">
        <f t="shared" si="58"/>
        <v>3.8774772408629002E-3</v>
      </c>
      <c r="K94" s="22">
        <f t="shared" si="59"/>
        <v>3.6635269138247106E-3</v>
      </c>
      <c r="L94" s="22">
        <f t="shared" si="60"/>
        <v>3.6635269138247106E-3</v>
      </c>
      <c r="M94" s="231">
        <f t="shared" si="61"/>
        <v>3.8774772408629002E-3</v>
      </c>
      <c r="N94" s="233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4"/>
        <v>beetroot: no. local meas</v>
      </c>
      <c r="B95" s="75">
        <f t="shared" si="49"/>
        <v>0</v>
      </c>
      <c r="C95" s="75">
        <f t="shared" si="49"/>
        <v>0</v>
      </c>
      <c r="D95" s="24">
        <f t="shared" si="55"/>
        <v>0</v>
      </c>
      <c r="H95" s="24">
        <f t="shared" si="56"/>
        <v>1</v>
      </c>
      <c r="I95" s="22">
        <f t="shared" si="57"/>
        <v>0</v>
      </c>
      <c r="J95" s="24">
        <f t="shared" si="58"/>
        <v>0</v>
      </c>
      <c r="K95" s="22">
        <f t="shared" si="59"/>
        <v>0</v>
      </c>
      <c r="L95" s="22">
        <f t="shared" si="60"/>
        <v>0</v>
      </c>
      <c r="M95" s="231">
        <f t="shared" si="61"/>
        <v>0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4"/>
        <v>Other crop: Spinach</v>
      </c>
      <c r="B96" s="75">
        <f t="shared" si="49"/>
        <v>3.6635269138247106E-3</v>
      </c>
      <c r="C96" s="75">
        <f t="shared" si="49"/>
        <v>-3.6635269138247106E-3</v>
      </c>
      <c r="D96" s="24">
        <f t="shared" si="55"/>
        <v>0</v>
      </c>
      <c r="H96" s="24">
        <f t="shared" si="56"/>
        <v>1</v>
      </c>
      <c r="I96" s="22">
        <f t="shared" si="57"/>
        <v>0</v>
      </c>
      <c r="J96" s="24">
        <f t="shared" si="58"/>
        <v>3.8774772408629002E-3</v>
      </c>
      <c r="K96" s="22">
        <f t="shared" si="59"/>
        <v>3.6635269138247106E-3</v>
      </c>
      <c r="L96" s="22">
        <f t="shared" si="60"/>
        <v>3.6635269138247106E-3</v>
      </c>
      <c r="M96" s="231">
        <f t="shared" si="61"/>
        <v>3.8774772408629002E-3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4"/>
        <v>Other crop: pumpkin</v>
      </c>
      <c r="B97" s="75">
        <f t="shared" si="49"/>
        <v>1.1723286124239073E-2</v>
      </c>
      <c r="C97" s="75">
        <f t="shared" si="49"/>
        <v>-1.1723286124239073E-2</v>
      </c>
      <c r="D97" s="24">
        <f t="shared" si="55"/>
        <v>0</v>
      </c>
      <c r="H97" s="24">
        <f t="shared" si="56"/>
        <v>1</v>
      </c>
      <c r="I97" s="22">
        <f t="shared" si="57"/>
        <v>0</v>
      </c>
      <c r="J97" s="24">
        <f t="shared" si="58"/>
        <v>1.2407927170761281E-2</v>
      </c>
      <c r="K97" s="22">
        <f t="shared" si="59"/>
        <v>1.1723286124239073E-2</v>
      </c>
      <c r="L97" s="22">
        <f t="shared" si="60"/>
        <v>1.1723286124239073E-2</v>
      </c>
      <c r="M97" s="231">
        <f t="shared" si="61"/>
        <v>1.2407927170761281E-2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4"/>
        <v>WILD FOODS -- see worksheet Data 3</v>
      </c>
      <c r="B98" s="75">
        <f t="shared" si="49"/>
        <v>0</v>
      </c>
      <c r="C98" s="75">
        <f t="shared" si="49"/>
        <v>0</v>
      </c>
      <c r="D98" s="24">
        <f t="shared" si="55"/>
        <v>0</v>
      </c>
      <c r="H98" s="24">
        <f t="shared" si="56"/>
        <v>1</v>
      </c>
      <c r="I98" s="22">
        <f t="shared" si="57"/>
        <v>0</v>
      </c>
      <c r="J98" s="24">
        <f t="shared" si="58"/>
        <v>0</v>
      </c>
      <c r="K98" s="22">
        <f t="shared" si="59"/>
        <v>0</v>
      </c>
      <c r="L98" s="22">
        <f t="shared" si="60"/>
        <v>0</v>
      </c>
      <c r="M98" s="231">
        <f t="shared" si="61"/>
        <v>0</v>
      </c>
      <c r="N98" s="233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4"/>
        <v>Agricultural cash income -- see Data2</v>
      </c>
      <c r="B99" s="75">
        <f t="shared" si="49"/>
        <v>0</v>
      </c>
      <c r="C99" s="75">
        <f t="shared" si="49"/>
        <v>0</v>
      </c>
      <c r="D99" s="24">
        <f t="shared" si="55"/>
        <v>0</v>
      </c>
      <c r="H99" s="24">
        <f t="shared" si="56"/>
        <v>1</v>
      </c>
      <c r="I99" s="22">
        <f t="shared" si="57"/>
        <v>0</v>
      </c>
      <c r="J99" s="24">
        <f t="shared" si="58"/>
        <v>0</v>
      </c>
      <c r="K99" s="22">
        <f t="shared" si="59"/>
        <v>0</v>
      </c>
      <c r="L99" s="22">
        <f t="shared" si="60"/>
        <v>0</v>
      </c>
      <c r="M99" s="231">
        <f t="shared" si="61"/>
        <v>0</v>
      </c>
      <c r="N99" s="233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4"/>
        <v>Formal Employment (conservancies, etc.)</v>
      </c>
      <c r="B100" s="75">
        <f t="shared" si="49"/>
        <v>6.4712539405799685</v>
      </c>
      <c r="C100" s="75">
        <f t="shared" si="49"/>
        <v>0</v>
      </c>
      <c r="D100" s="24">
        <f t="shared" si="55"/>
        <v>6.4712539405799685</v>
      </c>
      <c r="H100" s="24">
        <f t="shared" si="56"/>
        <v>1</v>
      </c>
      <c r="I100" s="22">
        <f t="shared" si="57"/>
        <v>6.4712539405799685</v>
      </c>
      <c r="J100" s="24">
        <f t="shared" si="58"/>
        <v>6.4712539405799685</v>
      </c>
      <c r="K100" s="22">
        <f t="shared" si="59"/>
        <v>6.4712539405799685</v>
      </c>
      <c r="L100" s="22">
        <f t="shared" si="60"/>
        <v>6.4712539405799685</v>
      </c>
      <c r="M100" s="231">
        <f t="shared" si="61"/>
        <v>6.4712539405799685</v>
      </c>
      <c r="N100" s="233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4"/>
        <v>Small business -- see Data2</v>
      </c>
      <c r="B101" s="75">
        <f t="shared" si="49"/>
        <v>0</v>
      </c>
      <c r="C101" s="75">
        <f t="shared" si="49"/>
        <v>0</v>
      </c>
      <c r="D101" s="24">
        <f t="shared" si="55"/>
        <v>0</v>
      </c>
      <c r="H101" s="24">
        <f t="shared" si="56"/>
        <v>1</v>
      </c>
      <c r="I101" s="22">
        <f t="shared" si="57"/>
        <v>0</v>
      </c>
      <c r="J101" s="24">
        <f t="shared" si="58"/>
        <v>0</v>
      </c>
      <c r="K101" s="22">
        <f t="shared" si="59"/>
        <v>0</v>
      </c>
      <c r="L101" s="22">
        <f t="shared" si="60"/>
        <v>0</v>
      </c>
      <c r="M101" s="231">
        <f t="shared" si="61"/>
        <v>0</v>
      </c>
      <c r="N101" s="233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4"/>
        <v>Social development -- see Data2</v>
      </c>
      <c r="B102" s="75">
        <f t="shared" si="49"/>
        <v>2.920856737854165</v>
      </c>
      <c r="C102" s="75">
        <f t="shared" si="49"/>
        <v>0</v>
      </c>
      <c r="D102" s="24">
        <f t="shared" si="55"/>
        <v>2.920856737854165</v>
      </c>
      <c r="H102" s="24">
        <f t="shared" si="56"/>
        <v>1</v>
      </c>
      <c r="I102" s="22">
        <f t="shared" si="57"/>
        <v>2.920856737854165</v>
      </c>
      <c r="J102" s="24">
        <f t="shared" si="58"/>
        <v>2.920856737854165</v>
      </c>
      <c r="K102" s="22">
        <f t="shared" si="59"/>
        <v>2.920856737854165</v>
      </c>
      <c r="L102" s="22">
        <f t="shared" si="60"/>
        <v>2.920856737854165</v>
      </c>
      <c r="M102" s="231">
        <f t="shared" si="61"/>
        <v>2.920856737854165</v>
      </c>
      <c r="N102" s="233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4"/>
        <v>Public works -- see Data2</v>
      </c>
      <c r="B103" s="75">
        <f t="shared" si="49"/>
        <v>0</v>
      </c>
      <c r="C103" s="75">
        <f t="shared" si="49"/>
        <v>0</v>
      </c>
      <c r="D103" s="24">
        <f t="shared" si="55"/>
        <v>0</v>
      </c>
      <c r="H103" s="24">
        <f t="shared" si="56"/>
        <v>1</v>
      </c>
      <c r="I103" s="22">
        <f t="shared" si="57"/>
        <v>0</v>
      </c>
      <c r="J103" s="24">
        <f t="shared" si="58"/>
        <v>0</v>
      </c>
      <c r="K103" s="22">
        <f t="shared" si="59"/>
        <v>0</v>
      </c>
      <c r="L103" s="22">
        <f t="shared" si="60"/>
        <v>0</v>
      </c>
      <c r="M103" s="231">
        <f t="shared" si="61"/>
        <v>0</v>
      </c>
      <c r="N103" s="233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4"/>
        <v/>
      </c>
      <c r="B104" s="75">
        <f t="shared" si="49"/>
        <v>0</v>
      </c>
      <c r="C104" s="75">
        <f t="shared" si="49"/>
        <v>0</v>
      </c>
      <c r="D104" s="24">
        <f t="shared" si="55"/>
        <v>0</v>
      </c>
      <c r="H104" s="24">
        <f t="shared" si="56"/>
        <v>1</v>
      </c>
      <c r="I104" s="22">
        <f t="shared" si="57"/>
        <v>0</v>
      </c>
      <c r="J104" s="24">
        <f t="shared" si="58"/>
        <v>0</v>
      </c>
      <c r="K104" s="22">
        <f t="shared" si="59"/>
        <v>0</v>
      </c>
      <c r="L104" s="22">
        <f t="shared" si="60"/>
        <v>0</v>
      </c>
      <c r="M104" s="231">
        <f t="shared" si="61"/>
        <v>0</v>
      </c>
      <c r="N104" s="233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4"/>
        <v/>
      </c>
      <c r="B105" s="75">
        <f t="shared" si="49"/>
        <v>0</v>
      </c>
      <c r="C105" s="75">
        <f t="shared" si="49"/>
        <v>0</v>
      </c>
      <c r="D105" s="24">
        <f t="shared" si="55"/>
        <v>0</v>
      </c>
      <c r="H105" s="24">
        <f t="shared" si="56"/>
        <v>1</v>
      </c>
      <c r="I105" s="22">
        <f t="shared" si="57"/>
        <v>0</v>
      </c>
      <c r="J105" s="24">
        <f t="shared" si="58"/>
        <v>0</v>
      </c>
      <c r="K105" s="22">
        <f t="shared" si="59"/>
        <v>0</v>
      </c>
      <c r="L105" s="22">
        <f t="shared" si="60"/>
        <v>0</v>
      </c>
      <c r="M105" s="231">
        <f t="shared" si="61"/>
        <v>0</v>
      </c>
      <c r="N105" s="233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4"/>
        <v/>
      </c>
      <c r="B106" s="75">
        <f t="shared" si="49"/>
        <v>0</v>
      </c>
      <c r="C106" s="75">
        <f t="shared" si="49"/>
        <v>0</v>
      </c>
      <c r="D106" s="24">
        <f t="shared" si="55"/>
        <v>0</v>
      </c>
      <c r="H106" s="24">
        <f t="shared" si="56"/>
        <v>1</v>
      </c>
      <c r="I106" s="22">
        <f t="shared" si="57"/>
        <v>0</v>
      </c>
      <c r="J106" s="24">
        <f t="shared" si="58"/>
        <v>0</v>
      </c>
      <c r="K106" s="22">
        <f t="shared" si="59"/>
        <v>0</v>
      </c>
      <c r="L106" s="22">
        <f t="shared" si="60"/>
        <v>0</v>
      </c>
      <c r="M106" s="231">
        <f t="shared" si="61"/>
        <v>0</v>
      </c>
      <c r="N106" s="233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4"/>
        <v/>
      </c>
      <c r="B107" s="75">
        <f t="shared" si="49"/>
        <v>0</v>
      </c>
      <c r="C107" s="75">
        <f t="shared" si="49"/>
        <v>0</v>
      </c>
      <c r="D107" s="24">
        <f t="shared" si="55"/>
        <v>0</v>
      </c>
      <c r="H107" s="24">
        <f t="shared" si="56"/>
        <v>1</v>
      </c>
      <c r="I107" s="22">
        <f t="shared" si="57"/>
        <v>0</v>
      </c>
      <c r="J107" s="24">
        <f t="shared" si="58"/>
        <v>0</v>
      </c>
      <c r="K107" s="22">
        <f t="shared" si="59"/>
        <v>0</v>
      </c>
      <c r="L107" s="22">
        <f t="shared" si="60"/>
        <v>0</v>
      </c>
      <c r="M107" s="231">
        <f t="shared" si="61"/>
        <v>0</v>
      </c>
      <c r="N107" s="233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4"/>
        <v/>
      </c>
      <c r="B108" s="75">
        <f t="shared" si="49"/>
        <v>0</v>
      </c>
      <c r="C108" s="75">
        <f t="shared" si="49"/>
        <v>0</v>
      </c>
      <c r="D108" s="24">
        <f t="shared" si="55"/>
        <v>0</v>
      </c>
      <c r="H108" s="24">
        <f t="shared" si="56"/>
        <v>1</v>
      </c>
      <c r="I108" s="22">
        <f t="shared" si="57"/>
        <v>0</v>
      </c>
      <c r="J108" s="24">
        <f t="shared" si="58"/>
        <v>0</v>
      </c>
      <c r="K108" s="22">
        <f t="shared" si="59"/>
        <v>0</v>
      </c>
      <c r="L108" s="22">
        <f t="shared" si="60"/>
        <v>0</v>
      </c>
      <c r="M108" s="231">
        <f t="shared" si="61"/>
        <v>0</v>
      </c>
      <c r="N108" s="23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4"/>
        <v/>
      </c>
      <c r="B109" s="75">
        <f t="shared" si="49"/>
        <v>0</v>
      </c>
      <c r="C109" s="75">
        <f t="shared" si="49"/>
        <v>0</v>
      </c>
      <c r="D109" s="24">
        <f t="shared" si="55"/>
        <v>0</v>
      </c>
      <c r="H109" s="24">
        <f t="shared" si="56"/>
        <v>1</v>
      </c>
      <c r="I109" s="22">
        <f t="shared" si="57"/>
        <v>0</v>
      </c>
      <c r="J109" s="24">
        <f t="shared" si="58"/>
        <v>0</v>
      </c>
      <c r="K109" s="22">
        <f t="shared" si="59"/>
        <v>0</v>
      </c>
      <c r="L109" s="22">
        <f t="shared" si="60"/>
        <v>0</v>
      </c>
      <c r="M109" s="231">
        <f t="shared" si="61"/>
        <v>0</v>
      </c>
      <c r="N109" s="23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4"/>
        <v/>
      </c>
      <c r="B110" s="75">
        <f t="shared" si="49"/>
        <v>0</v>
      </c>
      <c r="C110" s="75">
        <f t="shared" si="49"/>
        <v>0</v>
      </c>
      <c r="D110" s="24">
        <f t="shared" si="55"/>
        <v>0</v>
      </c>
      <c r="H110" s="24">
        <f t="shared" si="56"/>
        <v>1</v>
      </c>
      <c r="I110" s="22">
        <f t="shared" si="57"/>
        <v>0</v>
      </c>
      <c r="J110" s="24">
        <f t="shared" si="58"/>
        <v>0</v>
      </c>
      <c r="K110" s="22">
        <f t="shared" si="59"/>
        <v>0</v>
      </c>
      <c r="L110" s="22">
        <f t="shared" si="60"/>
        <v>0</v>
      </c>
      <c r="M110" s="231">
        <f t="shared" si="61"/>
        <v>0</v>
      </c>
      <c r="N110" s="23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4"/>
        <v/>
      </c>
      <c r="B111" s="75">
        <f t="shared" si="49"/>
        <v>0</v>
      </c>
      <c r="C111" s="75">
        <f t="shared" si="49"/>
        <v>0</v>
      </c>
      <c r="D111" s="24">
        <f t="shared" si="55"/>
        <v>0</v>
      </c>
      <c r="H111" s="24">
        <f t="shared" si="56"/>
        <v>1</v>
      </c>
      <c r="I111" s="22">
        <f t="shared" si="57"/>
        <v>0</v>
      </c>
      <c r="J111" s="24">
        <f t="shared" si="58"/>
        <v>0</v>
      </c>
      <c r="K111" s="22">
        <f t="shared" si="59"/>
        <v>0</v>
      </c>
      <c r="L111" s="22">
        <f t="shared" si="60"/>
        <v>0</v>
      </c>
      <c r="M111" s="231">
        <f t="shared" si="61"/>
        <v>0</v>
      </c>
      <c r="N111" s="23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4"/>
        <v/>
      </c>
      <c r="B112" s="75">
        <f t="shared" si="49"/>
        <v>0</v>
      </c>
      <c r="C112" s="75">
        <f t="shared" si="49"/>
        <v>0</v>
      </c>
      <c r="D112" s="24">
        <f t="shared" si="55"/>
        <v>0</v>
      </c>
      <c r="H112" s="24">
        <f t="shared" si="56"/>
        <v>1</v>
      </c>
      <c r="I112" s="22">
        <f t="shared" si="57"/>
        <v>0</v>
      </c>
      <c r="J112" s="24">
        <f t="shared" si="58"/>
        <v>0</v>
      </c>
      <c r="K112" s="22">
        <f t="shared" si="59"/>
        <v>0</v>
      </c>
      <c r="L112" s="22">
        <f t="shared" si="60"/>
        <v>0</v>
      </c>
      <c r="M112" s="231">
        <f t="shared" si="61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4"/>
        <v/>
      </c>
      <c r="B113" s="75">
        <f t="shared" si="49"/>
        <v>0</v>
      </c>
      <c r="C113" s="75">
        <f t="shared" si="49"/>
        <v>0</v>
      </c>
      <c r="D113" s="24">
        <f t="shared" si="55"/>
        <v>0</v>
      </c>
      <c r="H113" s="24">
        <f t="shared" si="56"/>
        <v>1</v>
      </c>
      <c r="I113" s="22">
        <f t="shared" si="57"/>
        <v>0</v>
      </c>
      <c r="J113" s="24">
        <f t="shared" si="58"/>
        <v>0</v>
      </c>
      <c r="K113" s="22">
        <f t="shared" si="59"/>
        <v>0</v>
      </c>
      <c r="L113" s="22">
        <f t="shared" si="60"/>
        <v>0</v>
      </c>
      <c r="M113" s="231">
        <f t="shared" si="61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4"/>
        <v/>
      </c>
      <c r="B114" s="75">
        <f t="shared" si="49"/>
        <v>0</v>
      </c>
      <c r="C114" s="75">
        <f t="shared" si="49"/>
        <v>0</v>
      </c>
      <c r="D114" s="24">
        <f t="shared" si="55"/>
        <v>0</v>
      </c>
      <c r="H114" s="24">
        <f t="shared" si="56"/>
        <v>1</v>
      </c>
      <c r="I114" s="22">
        <f t="shared" si="57"/>
        <v>0</v>
      </c>
      <c r="J114" s="24">
        <f t="shared" si="58"/>
        <v>0</v>
      </c>
      <c r="K114" s="22">
        <f t="shared" si="59"/>
        <v>0</v>
      </c>
      <c r="L114" s="22">
        <f t="shared" si="60"/>
        <v>0</v>
      </c>
      <c r="M114" s="231">
        <f t="shared" si="61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4"/>
        <v/>
      </c>
      <c r="B115" s="75">
        <f t="shared" si="49"/>
        <v>0</v>
      </c>
      <c r="C115" s="75">
        <f t="shared" si="49"/>
        <v>0</v>
      </c>
      <c r="D115" s="24">
        <f t="shared" si="55"/>
        <v>0</v>
      </c>
      <c r="H115" s="24">
        <f t="shared" si="56"/>
        <v>1</v>
      </c>
      <c r="I115" s="22">
        <f t="shared" si="57"/>
        <v>0</v>
      </c>
      <c r="J115" s="24">
        <f t="shared" si="58"/>
        <v>0</v>
      </c>
      <c r="K115" s="22">
        <f t="shared" si="59"/>
        <v>0</v>
      </c>
      <c r="L115" s="22">
        <f t="shared" si="60"/>
        <v>0</v>
      </c>
      <c r="M115" s="231">
        <f t="shared" si="61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4"/>
        <v/>
      </c>
      <c r="B116" s="75">
        <f t="shared" si="49"/>
        <v>0</v>
      </c>
      <c r="C116" s="75">
        <f t="shared" si="49"/>
        <v>0</v>
      </c>
      <c r="D116" s="24">
        <f t="shared" si="55"/>
        <v>0</v>
      </c>
      <c r="H116" s="24">
        <f t="shared" si="56"/>
        <v>1</v>
      </c>
      <c r="I116" s="22">
        <f t="shared" si="57"/>
        <v>0</v>
      </c>
      <c r="J116" s="24">
        <f t="shared" si="58"/>
        <v>0</v>
      </c>
      <c r="K116" s="22">
        <f t="shared" si="59"/>
        <v>0</v>
      </c>
      <c r="L116" s="22">
        <f t="shared" si="60"/>
        <v>0</v>
      </c>
      <c r="M116" s="231">
        <f t="shared" si="61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4"/>
        <v/>
      </c>
      <c r="B117" s="75">
        <f t="shared" si="49"/>
        <v>0</v>
      </c>
      <c r="C117" s="75">
        <f t="shared" si="49"/>
        <v>0</v>
      </c>
      <c r="D117" s="24">
        <f t="shared" si="55"/>
        <v>0</v>
      </c>
      <c r="H117" s="24">
        <f t="shared" si="56"/>
        <v>1</v>
      </c>
      <c r="I117" s="22">
        <f t="shared" si="57"/>
        <v>0</v>
      </c>
      <c r="J117" s="24">
        <f t="shared" si="58"/>
        <v>0</v>
      </c>
      <c r="K117" s="22">
        <f t="shared" si="59"/>
        <v>0</v>
      </c>
      <c r="L117" s="22">
        <f t="shared" si="60"/>
        <v>0</v>
      </c>
      <c r="M117" s="231">
        <f t="shared" si="61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4"/>
        <v/>
      </c>
      <c r="B118" s="75">
        <f t="shared" si="49"/>
        <v>0</v>
      </c>
      <c r="C118" s="75">
        <f t="shared" si="49"/>
        <v>0</v>
      </c>
      <c r="D118" s="24">
        <f t="shared" si="55"/>
        <v>0</v>
      </c>
      <c r="H118" s="24">
        <f t="shared" si="56"/>
        <v>1</v>
      </c>
      <c r="I118" s="22">
        <f t="shared" si="57"/>
        <v>0</v>
      </c>
      <c r="J118" s="24">
        <f t="shared" si="58"/>
        <v>0</v>
      </c>
      <c r="K118" s="22">
        <f t="shared" si="59"/>
        <v>0</v>
      </c>
      <c r="L118" s="22">
        <f t="shared" si="60"/>
        <v>0</v>
      </c>
      <c r="M118" s="231">
        <f t="shared" si="61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11.301540905919573</v>
      </c>
      <c r="C119" s="22">
        <f>SUM(C91:C118)</f>
        <v>6.8874305979904557E-2</v>
      </c>
      <c r="D119" s="24">
        <f>SUM(D91:D118)</f>
        <v>11.370415211899477</v>
      </c>
      <c r="E119" s="22"/>
      <c r="F119" s="2"/>
      <c r="G119" s="2"/>
      <c r="H119" s="31"/>
      <c r="I119" s="22">
        <f>SUM(I91:I118)</f>
        <v>11.370415211899477</v>
      </c>
      <c r="J119" s="24">
        <f>SUM(J91:J118)</f>
        <v>11.297518639771255</v>
      </c>
      <c r="K119" s="22">
        <f>SUM(K91:K118)</f>
        <v>11.301540905919573</v>
      </c>
      <c r="L119" s="22">
        <f>SUM(L91:L118)</f>
        <v>11.301540905919573</v>
      </c>
      <c r="M119" s="57">
        <f t="shared" si="48"/>
        <v>11.297518639771255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2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2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1.9857379116019864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1.9857379116019864</v>
      </c>
      <c r="J124" s="241">
        <f>IF(SUMPRODUCT($B$124:$B124,$H$124:$H124)&lt;J$119,($B124*$H124),J$119)</f>
        <v>1.9857379116019864</v>
      </c>
      <c r="K124" s="22">
        <f>(B124)</f>
        <v>1.9857379116019864</v>
      </c>
      <c r="L124" s="29">
        <f>IF(SUMPRODUCT($B$124:$B124,$H$124:$H124)&lt;L$119,($B124*$H124),L$119)</f>
        <v>1.9857379116019864</v>
      </c>
      <c r="M124" s="57">
        <f t="shared" si="62"/>
        <v>1.9857379116019864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1.9975502615193028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1.9975502615193028</v>
      </c>
      <c r="J125" s="241">
        <f>IF(SUMPRODUCT($B$124:$B125,$H$124:$H125)&lt;J$119,($B125*$H125),IF(SUMPRODUCT($B$124:$B124,$H$124:$H124)&lt;J$119,J$119-SUMPRODUCT($B$124:$B124,$H$124:$H124),0))</f>
        <v>1.9975502615193028</v>
      </c>
      <c r="K125" s="22">
        <f t="shared" ref="K125:K126" si="63">(B125)</f>
        <v>1.9975502615193028</v>
      </c>
      <c r="L125" s="29">
        <f>IF(SUMPRODUCT($B$124:$B125,$H$124:$H125)&lt;L$119,($B125*$H125),IF(SUMPRODUCT($B$124:$B124,$H$124:$H124)&lt;L$119,L$119-SUMPRODUCT($B$124:$B124,$H$124:$H124),0))</f>
        <v>1.9975502615193028</v>
      </c>
      <c r="M125" s="57">
        <f t="shared" ref="M125:M126" si="64">(J125)</f>
        <v>1.9975502615193028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3.5574311744003468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3.5574311744003468</v>
      </c>
      <c r="K126" s="22">
        <f t="shared" si="63"/>
        <v>3.5574311744003468</v>
      </c>
      <c r="L126" s="29">
        <f>IF(SUMPRODUCT($B$124:$B126,$H$124:$H126)&lt;(L$119-L$128),($B126*$H126),IF(SUMPRODUCT($B$124:$B125,$H$124:$H125)&lt;(L$119-L$128),L$119-L$128-SUMPRODUCT($B$124:$B125,$H$124:$H125),0))</f>
        <v>3.5574311744003468</v>
      </c>
      <c r="M126" s="57">
        <f t="shared" si="64"/>
        <v>3.5574311744003468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0.96570569448419363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0.96570569448419363</v>
      </c>
      <c r="K127" s="22">
        <f>(B127)</f>
        <v>0.96570569448419363</v>
      </c>
      <c r="L127" s="29">
        <f>IF(SUMPRODUCT($B$124:$B127,$H$124:$H127)&lt;(L$119-L$128),($B127*$H127),IF(SUMPRODUCT($B$124:$B126,$H$124:$H126)&lt;(L$119-L128),L$119-L$128-SUMPRODUCT($B$124:$B126,$H$124:$H126),0))</f>
        <v>0.96570569448419363</v>
      </c>
      <c r="M127" s="57">
        <f t="shared" si="62"/>
        <v>0.96570569448419363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0.39788007294075783</v>
      </c>
      <c r="C128" s="2"/>
      <c r="D128" s="31"/>
      <c r="E128" s="2"/>
      <c r="F128" s="2"/>
      <c r="G128" s="2"/>
      <c r="H128" s="24"/>
      <c r="I128" s="29">
        <f>(I30)</f>
        <v>9.3846773002974899</v>
      </c>
      <c r="J128" s="232">
        <f>(J30)</f>
        <v>0.39509215292466782</v>
      </c>
      <c r="K128" s="22">
        <f>(B128)</f>
        <v>0.39788007294075783</v>
      </c>
      <c r="L128" s="22">
        <f>IF(L124=L119,0,(L119-L124)/(B119-B124)*K128)</f>
        <v>0.39788007294075783</v>
      </c>
      <c r="M128" s="57">
        <f t="shared" si="62"/>
        <v>0.39509215292466782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2.3972357909729856</v>
      </c>
      <c r="C129" s="2"/>
      <c r="D129" s="31"/>
      <c r="E129" s="2"/>
      <c r="F129" s="2"/>
      <c r="G129" s="2"/>
      <c r="H129" s="24"/>
      <c r="I129" s="29"/>
      <c r="J129" s="232">
        <f>IF(SUM(J124:J128)&gt;J130,0,J130-SUM(J124:J128))</f>
        <v>2.3960014448407563</v>
      </c>
      <c r="K129" s="29">
        <f>(B129)</f>
        <v>2.3972357909729856</v>
      </c>
      <c r="L129" s="60">
        <f>IF(SUM(L124:L128)&gt;L130,0,L130-SUM(L124:L128))</f>
        <v>2.3972357909729851</v>
      </c>
      <c r="M129" s="57">
        <f t="shared" si="62"/>
        <v>2.3960014448407563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11.301540905919573</v>
      </c>
      <c r="C130" s="2"/>
      <c r="D130" s="31"/>
      <c r="E130" s="2"/>
      <c r="F130" s="2"/>
      <c r="G130" s="2"/>
      <c r="H130" s="24"/>
      <c r="I130" s="29">
        <f>(I119)</f>
        <v>11.370415211899477</v>
      </c>
      <c r="J130" s="232">
        <f>(J119)</f>
        <v>11.297518639771255</v>
      </c>
      <c r="K130" s="22">
        <f>(B130)</f>
        <v>11.301540905919573</v>
      </c>
      <c r="L130" s="22">
        <f>(L119)</f>
        <v>11.301540905919573</v>
      </c>
      <c r="M130" s="57">
        <f t="shared" si="62"/>
        <v>11.297518639771255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1.9975502615193026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1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3" priority="625" operator="equal">
      <formula>16</formula>
    </cfRule>
    <cfRule type="cellIs" dxfId="302" priority="626" operator="equal">
      <formula>15</formula>
    </cfRule>
    <cfRule type="cellIs" dxfId="301" priority="627" operator="equal">
      <formula>14</formula>
    </cfRule>
    <cfRule type="cellIs" dxfId="300" priority="628" operator="equal">
      <formula>13</formula>
    </cfRule>
    <cfRule type="cellIs" dxfId="299" priority="629" operator="equal">
      <formula>12</formula>
    </cfRule>
    <cfRule type="cellIs" dxfId="298" priority="630" operator="equal">
      <formula>11</formula>
    </cfRule>
    <cfRule type="cellIs" dxfId="297" priority="631" operator="equal">
      <formula>10</formula>
    </cfRule>
    <cfRule type="cellIs" dxfId="296" priority="632" operator="equal">
      <formula>9</formula>
    </cfRule>
    <cfRule type="cellIs" dxfId="295" priority="633" operator="equal">
      <formula>8</formula>
    </cfRule>
    <cfRule type="cellIs" dxfId="294" priority="634" operator="equal">
      <formula>7</formula>
    </cfRule>
    <cfRule type="cellIs" dxfId="293" priority="635" operator="equal">
      <formula>6</formula>
    </cfRule>
    <cfRule type="cellIs" dxfId="292" priority="636" operator="equal">
      <formula>5</formula>
    </cfRule>
    <cfRule type="cellIs" dxfId="291" priority="637" operator="equal">
      <formula>4</formula>
    </cfRule>
    <cfRule type="cellIs" dxfId="290" priority="638" operator="equal">
      <formula>3</formula>
    </cfRule>
    <cfRule type="cellIs" dxfId="289" priority="639" operator="equal">
      <formula>2</formula>
    </cfRule>
    <cfRule type="cellIs" dxfId="288" priority="640" operator="equal">
      <formula>1</formula>
    </cfRule>
  </conditionalFormatting>
  <conditionalFormatting sqref="N29">
    <cfRule type="cellIs" dxfId="287" priority="609" operator="equal">
      <formula>16</formula>
    </cfRule>
    <cfRule type="cellIs" dxfId="286" priority="610" operator="equal">
      <formula>15</formula>
    </cfRule>
    <cfRule type="cellIs" dxfId="285" priority="611" operator="equal">
      <formula>14</formula>
    </cfRule>
    <cfRule type="cellIs" dxfId="284" priority="612" operator="equal">
      <formula>13</formula>
    </cfRule>
    <cfRule type="cellIs" dxfId="283" priority="613" operator="equal">
      <formula>12</formula>
    </cfRule>
    <cfRule type="cellIs" dxfId="282" priority="614" operator="equal">
      <formula>11</formula>
    </cfRule>
    <cfRule type="cellIs" dxfId="281" priority="615" operator="equal">
      <formula>10</formula>
    </cfRule>
    <cfRule type="cellIs" dxfId="280" priority="616" operator="equal">
      <formula>9</formula>
    </cfRule>
    <cfRule type="cellIs" dxfId="279" priority="617" operator="equal">
      <formula>8</formula>
    </cfRule>
    <cfRule type="cellIs" dxfId="278" priority="618" operator="equal">
      <formula>7</formula>
    </cfRule>
    <cfRule type="cellIs" dxfId="277" priority="619" operator="equal">
      <formula>6</formula>
    </cfRule>
    <cfRule type="cellIs" dxfId="276" priority="620" operator="equal">
      <formula>5</formula>
    </cfRule>
    <cfRule type="cellIs" dxfId="275" priority="621" operator="equal">
      <formula>4</formula>
    </cfRule>
    <cfRule type="cellIs" dxfId="274" priority="622" operator="equal">
      <formula>3</formula>
    </cfRule>
    <cfRule type="cellIs" dxfId="273" priority="623" operator="equal">
      <formula>2</formula>
    </cfRule>
    <cfRule type="cellIs" dxfId="272" priority="624" operator="equal">
      <formula>1</formula>
    </cfRule>
  </conditionalFormatting>
  <conditionalFormatting sqref="N27:N28">
    <cfRule type="cellIs" dxfId="271" priority="417" operator="equal">
      <formula>16</formula>
    </cfRule>
    <cfRule type="cellIs" dxfId="270" priority="418" operator="equal">
      <formula>15</formula>
    </cfRule>
    <cfRule type="cellIs" dxfId="269" priority="419" operator="equal">
      <formula>14</formula>
    </cfRule>
    <cfRule type="cellIs" dxfId="268" priority="420" operator="equal">
      <formula>13</formula>
    </cfRule>
    <cfRule type="cellIs" dxfId="267" priority="421" operator="equal">
      <formula>12</formula>
    </cfRule>
    <cfRule type="cellIs" dxfId="266" priority="422" operator="equal">
      <formula>11</formula>
    </cfRule>
    <cfRule type="cellIs" dxfId="265" priority="423" operator="equal">
      <formula>10</formula>
    </cfRule>
    <cfRule type="cellIs" dxfId="264" priority="424" operator="equal">
      <formula>9</formula>
    </cfRule>
    <cfRule type="cellIs" dxfId="263" priority="425" operator="equal">
      <formula>8</formula>
    </cfRule>
    <cfRule type="cellIs" dxfId="262" priority="426" operator="equal">
      <formula>7</formula>
    </cfRule>
    <cfRule type="cellIs" dxfId="261" priority="427" operator="equal">
      <formula>6</formula>
    </cfRule>
    <cfRule type="cellIs" dxfId="260" priority="428" operator="equal">
      <formula>5</formula>
    </cfRule>
    <cfRule type="cellIs" dxfId="259" priority="429" operator="equal">
      <formula>4</formula>
    </cfRule>
    <cfRule type="cellIs" dxfId="258" priority="430" operator="equal">
      <formula>3</formula>
    </cfRule>
    <cfRule type="cellIs" dxfId="257" priority="431" operator="equal">
      <formula>2</formula>
    </cfRule>
    <cfRule type="cellIs" dxfId="256" priority="432" operator="equal">
      <formula>1</formula>
    </cfRule>
  </conditionalFormatting>
  <conditionalFormatting sqref="N114:N118">
    <cfRule type="cellIs" dxfId="255" priority="289" operator="equal">
      <formula>16</formula>
    </cfRule>
    <cfRule type="cellIs" dxfId="254" priority="290" operator="equal">
      <formula>15</formula>
    </cfRule>
    <cfRule type="cellIs" dxfId="253" priority="291" operator="equal">
      <formula>14</formula>
    </cfRule>
    <cfRule type="cellIs" dxfId="252" priority="292" operator="equal">
      <formula>13</formula>
    </cfRule>
    <cfRule type="cellIs" dxfId="251" priority="293" operator="equal">
      <formula>12</formula>
    </cfRule>
    <cfRule type="cellIs" dxfId="250" priority="294" operator="equal">
      <formula>11</formula>
    </cfRule>
    <cfRule type="cellIs" dxfId="249" priority="295" operator="equal">
      <formula>10</formula>
    </cfRule>
    <cfRule type="cellIs" dxfId="248" priority="296" operator="equal">
      <formula>9</formula>
    </cfRule>
    <cfRule type="cellIs" dxfId="247" priority="297" operator="equal">
      <formula>8</formula>
    </cfRule>
    <cfRule type="cellIs" dxfId="246" priority="298" operator="equal">
      <formula>7</formula>
    </cfRule>
    <cfRule type="cellIs" dxfId="245" priority="299" operator="equal">
      <formula>6</formula>
    </cfRule>
    <cfRule type="cellIs" dxfId="244" priority="300" operator="equal">
      <formula>5</formula>
    </cfRule>
    <cfRule type="cellIs" dxfId="243" priority="301" operator="equal">
      <formula>4</formula>
    </cfRule>
    <cfRule type="cellIs" dxfId="242" priority="302" operator="equal">
      <formula>3</formula>
    </cfRule>
    <cfRule type="cellIs" dxfId="241" priority="303" operator="equal">
      <formula>2</formula>
    </cfRule>
    <cfRule type="cellIs" dxfId="240" priority="304" operator="equal">
      <formula>1</formula>
    </cfRule>
  </conditionalFormatting>
  <conditionalFormatting sqref="N6:N26">
    <cfRule type="cellIs" dxfId="239" priority="81" operator="equal">
      <formula>16</formula>
    </cfRule>
    <cfRule type="cellIs" dxfId="238" priority="82" operator="equal">
      <formula>15</formula>
    </cfRule>
    <cfRule type="cellIs" dxfId="237" priority="83" operator="equal">
      <formula>14</formula>
    </cfRule>
    <cfRule type="cellIs" dxfId="236" priority="84" operator="equal">
      <formula>13</formula>
    </cfRule>
    <cfRule type="cellIs" dxfId="235" priority="85" operator="equal">
      <formula>12</formula>
    </cfRule>
    <cfRule type="cellIs" dxfId="234" priority="86" operator="equal">
      <formula>11</formula>
    </cfRule>
    <cfRule type="cellIs" dxfId="233" priority="87" operator="equal">
      <formula>10</formula>
    </cfRule>
    <cfRule type="cellIs" dxfId="232" priority="88" operator="equal">
      <formula>9</formula>
    </cfRule>
    <cfRule type="cellIs" dxfId="231" priority="89" operator="equal">
      <formula>8</formula>
    </cfRule>
    <cfRule type="cellIs" dxfId="230" priority="90" operator="equal">
      <formula>7</formula>
    </cfRule>
    <cfRule type="cellIs" dxfId="229" priority="91" operator="equal">
      <formula>6</formula>
    </cfRule>
    <cfRule type="cellIs" dxfId="228" priority="92" operator="equal">
      <formula>5</formula>
    </cfRule>
    <cfRule type="cellIs" dxfId="227" priority="93" operator="equal">
      <formula>4</formula>
    </cfRule>
    <cfRule type="cellIs" dxfId="226" priority="94" operator="equal">
      <formula>3</formula>
    </cfRule>
    <cfRule type="cellIs" dxfId="225" priority="95" operator="equal">
      <formula>2</formula>
    </cfRule>
    <cfRule type="cellIs" dxfId="224" priority="96" operator="equal">
      <formula>1</formula>
    </cfRule>
  </conditionalFormatting>
  <conditionalFormatting sqref="N113">
    <cfRule type="cellIs" dxfId="223" priority="65" operator="equal">
      <formula>16</formula>
    </cfRule>
    <cfRule type="cellIs" dxfId="222" priority="66" operator="equal">
      <formula>15</formula>
    </cfRule>
    <cfRule type="cellIs" dxfId="221" priority="67" operator="equal">
      <formula>14</formula>
    </cfRule>
    <cfRule type="cellIs" dxfId="220" priority="68" operator="equal">
      <formula>13</formula>
    </cfRule>
    <cfRule type="cellIs" dxfId="219" priority="69" operator="equal">
      <formula>12</formula>
    </cfRule>
    <cfRule type="cellIs" dxfId="218" priority="70" operator="equal">
      <formula>11</formula>
    </cfRule>
    <cfRule type="cellIs" dxfId="217" priority="71" operator="equal">
      <formula>10</formula>
    </cfRule>
    <cfRule type="cellIs" dxfId="216" priority="72" operator="equal">
      <formula>9</formula>
    </cfRule>
    <cfRule type="cellIs" dxfId="215" priority="73" operator="equal">
      <formula>8</formula>
    </cfRule>
    <cfRule type="cellIs" dxfId="214" priority="74" operator="equal">
      <formula>7</formula>
    </cfRule>
    <cfRule type="cellIs" dxfId="213" priority="75" operator="equal">
      <formula>6</formula>
    </cfRule>
    <cfRule type="cellIs" dxfId="212" priority="76" operator="equal">
      <formula>5</formula>
    </cfRule>
    <cfRule type="cellIs" dxfId="211" priority="77" operator="equal">
      <formula>4</formula>
    </cfRule>
    <cfRule type="cellIs" dxfId="210" priority="78" operator="equal">
      <formula>3</formula>
    </cfRule>
    <cfRule type="cellIs" dxfId="209" priority="79" operator="equal">
      <formula>2</formula>
    </cfRule>
    <cfRule type="cellIs" dxfId="208" priority="80" operator="equal">
      <formula>1</formula>
    </cfRule>
  </conditionalFormatting>
  <conditionalFormatting sqref="N112">
    <cfRule type="cellIs" dxfId="207" priority="49" operator="equal">
      <formula>16</formula>
    </cfRule>
    <cfRule type="cellIs" dxfId="206" priority="50" operator="equal">
      <formula>15</formula>
    </cfRule>
    <cfRule type="cellIs" dxfId="205" priority="51" operator="equal">
      <formula>14</formula>
    </cfRule>
    <cfRule type="cellIs" dxfId="204" priority="52" operator="equal">
      <formula>13</formula>
    </cfRule>
    <cfRule type="cellIs" dxfId="203" priority="53" operator="equal">
      <formula>12</formula>
    </cfRule>
    <cfRule type="cellIs" dxfId="202" priority="54" operator="equal">
      <formula>11</formula>
    </cfRule>
    <cfRule type="cellIs" dxfId="201" priority="55" operator="equal">
      <formula>10</formula>
    </cfRule>
    <cfRule type="cellIs" dxfId="200" priority="56" operator="equal">
      <formula>9</formula>
    </cfRule>
    <cfRule type="cellIs" dxfId="199" priority="57" operator="equal">
      <formula>8</formula>
    </cfRule>
    <cfRule type="cellIs" dxfId="198" priority="58" operator="equal">
      <formula>7</formula>
    </cfRule>
    <cfRule type="cellIs" dxfId="197" priority="59" operator="equal">
      <formula>6</formula>
    </cfRule>
    <cfRule type="cellIs" dxfId="196" priority="60" operator="equal">
      <formula>5</formula>
    </cfRule>
    <cfRule type="cellIs" dxfId="195" priority="61" operator="equal">
      <formula>4</formula>
    </cfRule>
    <cfRule type="cellIs" dxfId="194" priority="62" operator="equal">
      <formula>3</formula>
    </cfRule>
    <cfRule type="cellIs" dxfId="193" priority="63" operator="equal">
      <formula>2</formula>
    </cfRule>
    <cfRule type="cellIs" dxfId="192" priority="64" operator="equal">
      <formula>1</formula>
    </cfRule>
  </conditionalFormatting>
  <conditionalFormatting sqref="N111">
    <cfRule type="cellIs" dxfId="191" priority="33" operator="equal">
      <formula>16</formula>
    </cfRule>
    <cfRule type="cellIs" dxfId="190" priority="34" operator="equal">
      <formula>15</formula>
    </cfRule>
    <cfRule type="cellIs" dxfId="189" priority="35" operator="equal">
      <formula>14</formula>
    </cfRule>
    <cfRule type="cellIs" dxfId="188" priority="36" operator="equal">
      <formula>13</formula>
    </cfRule>
    <cfRule type="cellIs" dxfId="187" priority="37" operator="equal">
      <formula>12</formula>
    </cfRule>
    <cfRule type="cellIs" dxfId="186" priority="38" operator="equal">
      <formula>11</formula>
    </cfRule>
    <cfRule type="cellIs" dxfId="185" priority="39" operator="equal">
      <formula>10</formula>
    </cfRule>
    <cfRule type="cellIs" dxfId="184" priority="40" operator="equal">
      <formula>9</formula>
    </cfRule>
    <cfRule type="cellIs" dxfId="183" priority="41" operator="equal">
      <formula>8</formula>
    </cfRule>
    <cfRule type="cellIs" dxfId="182" priority="42" operator="equal">
      <formula>7</formula>
    </cfRule>
    <cfRule type="cellIs" dxfId="181" priority="43" operator="equal">
      <formula>6</formula>
    </cfRule>
    <cfRule type="cellIs" dxfId="180" priority="44" operator="equal">
      <formula>5</formula>
    </cfRule>
    <cfRule type="cellIs" dxfId="179" priority="45" operator="equal">
      <formula>4</formula>
    </cfRule>
    <cfRule type="cellIs" dxfId="178" priority="46" operator="equal">
      <formula>3</formula>
    </cfRule>
    <cfRule type="cellIs" dxfId="177" priority="47" operator="equal">
      <formula>2</formula>
    </cfRule>
    <cfRule type="cellIs" dxfId="176" priority="48" operator="equal">
      <formula>1</formula>
    </cfRule>
  </conditionalFormatting>
  <conditionalFormatting sqref="N91:N104">
    <cfRule type="cellIs" dxfId="175" priority="17" operator="equal">
      <formula>16</formula>
    </cfRule>
    <cfRule type="cellIs" dxfId="174" priority="18" operator="equal">
      <formula>15</formula>
    </cfRule>
    <cfRule type="cellIs" dxfId="173" priority="19" operator="equal">
      <formula>14</formula>
    </cfRule>
    <cfRule type="cellIs" dxfId="172" priority="20" operator="equal">
      <formula>13</formula>
    </cfRule>
    <cfRule type="cellIs" dxfId="171" priority="21" operator="equal">
      <formula>12</formula>
    </cfRule>
    <cfRule type="cellIs" dxfId="170" priority="22" operator="equal">
      <formula>11</formula>
    </cfRule>
    <cfRule type="cellIs" dxfId="169" priority="23" operator="equal">
      <formula>10</formula>
    </cfRule>
    <cfRule type="cellIs" dxfId="168" priority="24" operator="equal">
      <formula>9</formula>
    </cfRule>
    <cfRule type="cellIs" dxfId="167" priority="25" operator="equal">
      <formula>8</formula>
    </cfRule>
    <cfRule type="cellIs" dxfId="166" priority="26" operator="equal">
      <formula>7</formula>
    </cfRule>
    <cfRule type="cellIs" dxfId="165" priority="27" operator="equal">
      <formula>6</formula>
    </cfRule>
    <cfRule type="cellIs" dxfId="164" priority="28" operator="equal">
      <formula>5</formula>
    </cfRule>
    <cfRule type="cellIs" dxfId="163" priority="29" operator="equal">
      <formula>4</formula>
    </cfRule>
    <cfRule type="cellIs" dxfId="162" priority="30" operator="equal">
      <formula>3</formula>
    </cfRule>
    <cfRule type="cellIs" dxfId="161" priority="31" operator="equal">
      <formula>2</formula>
    </cfRule>
    <cfRule type="cellIs" dxfId="160" priority="32" operator="equal">
      <formula>1</formula>
    </cfRule>
  </conditionalFormatting>
  <conditionalFormatting sqref="N105:N110">
    <cfRule type="cellIs" dxfId="159" priority="1" operator="equal">
      <formula>16</formula>
    </cfRule>
    <cfRule type="cellIs" dxfId="158" priority="2" operator="equal">
      <formula>15</formula>
    </cfRule>
    <cfRule type="cellIs" dxfId="157" priority="3" operator="equal">
      <formula>14</formula>
    </cfRule>
    <cfRule type="cellIs" dxfId="156" priority="4" operator="equal">
      <formula>13</formula>
    </cfRule>
    <cfRule type="cellIs" dxfId="155" priority="5" operator="equal">
      <formula>12</formula>
    </cfRule>
    <cfRule type="cellIs" dxfId="154" priority="6" operator="equal">
      <formula>11</formula>
    </cfRule>
    <cfRule type="cellIs" dxfId="153" priority="7" operator="equal">
      <formula>10</formula>
    </cfRule>
    <cfRule type="cellIs" dxfId="152" priority="8" operator="equal">
      <formula>9</formula>
    </cfRule>
    <cfRule type="cellIs" dxfId="151" priority="9" operator="equal">
      <formula>8</formula>
    </cfRule>
    <cfRule type="cellIs" dxfId="150" priority="10" operator="equal">
      <formula>7</formula>
    </cfRule>
    <cfRule type="cellIs" dxfId="149" priority="11" operator="equal">
      <formula>6</formula>
    </cfRule>
    <cfRule type="cellIs" dxfId="148" priority="12" operator="equal">
      <formula>5</formula>
    </cfRule>
    <cfRule type="cellIs" dxfId="147" priority="13" operator="equal">
      <formula>4</formula>
    </cfRule>
    <cfRule type="cellIs" dxfId="146" priority="14" operator="equal">
      <formula>3</formula>
    </cfRule>
    <cfRule type="cellIs" dxfId="145" priority="15" operator="equal">
      <formula>2</formula>
    </cfRule>
    <cfRule type="cellIs" dxfId="14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1" activePane="bottomRight" state="frozen"/>
      <selection pane="topRight" activeCell="B1" sqref="B1"/>
      <selection pane="bottomLeft" activeCell="A3" sqref="A3"/>
      <selection pane="bottomRight" activeCell="N91" sqref="N91:N113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 t="e">
        <f t="shared" ref="J6:J13" si="3">IF(I$32&lt;=1+I$131,I6,B6*H6+J$33*(I6-B6*H6))</f>
        <v>#DIV/0!</v>
      </c>
      <c r="K6" s="22">
        <f t="shared" ref="K6:K31" si="4">B6</f>
        <v>0</v>
      </c>
      <c r="L6" s="22">
        <f t="shared" ref="L6:L29" si="5">IF(K6="","",K6*H6)</f>
        <v>0</v>
      </c>
      <c r="M6" s="177" t="e">
        <f t="shared" ref="M6:M31" si="6">J6</f>
        <v>#DIV/0!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 t="e">
        <f>M6*4</f>
        <v>#DIV/0!</v>
      </c>
      <c r="Z6" s="156">
        <f>Poor!Z6</f>
        <v>0.17</v>
      </c>
      <c r="AA6" s="121" t="e">
        <f>$M6*Z6*4</f>
        <v>#DIV/0!</v>
      </c>
      <c r="AB6" s="156">
        <f>Poor!AB6</f>
        <v>0.17</v>
      </c>
      <c r="AC6" s="121" t="e">
        <f t="shared" ref="AC6:AC29" si="7">$M6*AB6*4</f>
        <v>#DIV/0!</v>
      </c>
      <c r="AD6" s="156">
        <f>Poor!AD6</f>
        <v>0.33</v>
      </c>
      <c r="AE6" s="121" t="e">
        <f t="shared" ref="AE6:AE29" si="8">$M6*AD6*4</f>
        <v>#DIV/0!</v>
      </c>
      <c r="AF6" s="122">
        <f>1-SUM(Z6,AB6,AD6)</f>
        <v>0.32999999999999996</v>
      </c>
      <c r="AG6" s="121" t="e">
        <f>$M6*AF6*4</f>
        <v>#DIV/0!</v>
      </c>
      <c r="AH6" s="123">
        <f>SUM(Z6,AB6,AD6,AF6)</f>
        <v>1</v>
      </c>
      <c r="AI6" s="184" t="e">
        <f>SUM(AA6,AC6,AE6,AG6)/4</f>
        <v>#DIV/0!</v>
      </c>
      <c r="AJ6" s="120" t="e">
        <f>(AA6+AC6)/2</f>
        <v>#DIV/0!</v>
      </c>
      <c r="AK6" s="119" t="e">
        <f>(AE6+AG6)/2</f>
        <v>#DIV/0!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0</v>
      </c>
      <c r="J7" s="24" t="e">
        <f t="shared" si="3"/>
        <v>#DIV/0!</v>
      </c>
      <c r="K7" s="22">
        <f t="shared" si="4"/>
        <v>0</v>
      </c>
      <c r="L7" s="22">
        <f t="shared" si="5"/>
        <v>0</v>
      </c>
      <c r="M7" s="177" t="e">
        <f t="shared" si="6"/>
        <v>#DIV/0!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0</v>
      </c>
      <c r="S7" s="226">
        <f>IF($B$81=0,0,(SUMIF($N$6:$N$28,$U7,L$6:L$28)+SUMIF($N$91:$N$118,$U7,L$91:L$118))*$B$83*$H$84*Poor!$B$81/$B$81)</f>
        <v>0</v>
      </c>
      <c r="T7" s="226">
        <f>IF($B$81=0,0,(SUMIF($N$6:$N$28,$U7,M$6:M$28)+SUMIF($N$91:$N$118,$U7,M$91:M$118))*$B$83*$H$84*Poor!$B$81/$B$81)</f>
        <v>0</v>
      </c>
      <c r="U7" s="227">
        <v>1</v>
      </c>
      <c r="V7" s="56"/>
      <c r="W7" s="115"/>
      <c r="X7" s="118">
        <f>Poor!X7</f>
        <v>4</v>
      </c>
      <c r="Y7" s="184" t="e">
        <f t="shared" ref="Y7:Y29" si="9">M7*4</f>
        <v>#DIV/0!</v>
      </c>
      <c r="Z7" s="125" t="e">
        <f>IF($Y7=0,0,AA7/$Y7)</f>
        <v>#DIV/0!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 t="e">
        <f>IF($Y7=0,0,AC7/$Y7)</f>
        <v>#DIV/0!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 t="e">
        <f>IF($Y7=0,0,AE7/$Y7)</f>
        <v>#DIV/0!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 t="e">
        <f t="shared" ref="AF7:AF29" si="10">1-SUM(Z7,AB7,AD7)</f>
        <v>#DIV/0!</v>
      </c>
      <c r="AG7" s="121" t="e">
        <f t="shared" ref="AG7:AG29" si="11">$M7*AF7*4</f>
        <v>#DIV/0!</v>
      </c>
      <c r="AH7" s="123" t="e">
        <f t="shared" ref="AH7:AH30" si="12">SUM(Z7,AB7,AD7,AF7)</f>
        <v>#DIV/0!</v>
      </c>
      <c r="AI7" s="184" t="e">
        <f t="shared" ref="AI7:AI30" si="13">SUM(AA7,AC7,AE7,AG7)/4</f>
        <v>#DIV/0!</v>
      </c>
      <c r="AJ7" s="120">
        <f t="shared" ref="AJ7:AJ31" si="14">(AA7+AC7)/2</f>
        <v>0</v>
      </c>
      <c r="AK7" s="119" t="e">
        <f t="shared" ref="AK7:AK31" si="15">(AE7+AG7)/2</f>
        <v>#DIV/0!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 t="e">
        <f t="shared" si="3"/>
        <v>#DIV/0!</v>
      </c>
      <c r="K8" s="22">
        <f t="shared" si="4"/>
        <v>0</v>
      </c>
      <c r="L8" s="22">
        <f t="shared" si="5"/>
        <v>0</v>
      </c>
      <c r="M8" s="228" t="e">
        <f t="shared" si="6"/>
        <v>#DIV/0!</v>
      </c>
      <c r="N8" s="233">
        <v>1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0</v>
      </c>
      <c r="S8" s="226">
        <f>IF($B$81=0,0,(SUMIF($N$6:$N$28,$U8,L$6:L$28)+SUMIF($N$91:$N$118,$U8,L$91:L$118))*$B$83*$H$84*Poor!$B$81/$B$81)</f>
        <v>0</v>
      </c>
      <c r="T8" s="226">
        <f>IF($B$81=0,0,(SUMIF($N$6:$N$28,$U8,M$6:M$28)+SUMIF($N$91:$N$118,$U8,M$91:M$118))*$B$83*$H$84*Poor!$B$81/$B$81)</f>
        <v>0</v>
      </c>
      <c r="U8" s="227">
        <v>2</v>
      </c>
      <c r="V8" s="56"/>
      <c r="W8" s="115"/>
      <c r="X8" s="118">
        <f>Poor!X8</f>
        <v>1</v>
      </c>
      <c r="Y8" s="184" t="e">
        <f t="shared" si="9"/>
        <v>#DIV/0!</v>
      </c>
      <c r="Z8" s="125" t="e">
        <f>IF($Y8=0,0,AA8/$Y8)</f>
        <v>#DIV/0!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 t="e">
        <f>IF($Y8=0,0,AC8/$Y8)</f>
        <v>#DIV/0!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 t="e">
        <f>IF($Y8=0,0,AE8/$Y8)</f>
        <v>#DIV/0!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 t="e">
        <f t="shared" si="10"/>
        <v>#DIV/0!</v>
      </c>
      <c r="AG8" s="121" t="e">
        <f t="shared" si="11"/>
        <v>#DIV/0!</v>
      </c>
      <c r="AH8" s="123" t="e">
        <f t="shared" si="12"/>
        <v>#DIV/0!</v>
      </c>
      <c r="AI8" s="184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 t="e">
        <f t="shared" si="3"/>
        <v>#DIV/0!</v>
      </c>
      <c r="K9" s="22">
        <f t="shared" si="4"/>
        <v>0</v>
      </c>
      <c r="L9" s="22">
        <f t="shared" si="5"/>
        <v>0</v>
      </c>
      <c r="M9" s="228" t="e">
        <f t="shared" si="6"/>
        <v>#DIV/0!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0</v>
      </c>
      <c r="S9" s="226">
        <f>IF($B$81=0,0,(SUMIF($N$6:$N$28,$U9,L$6:L$28)+SUMIF($N$91:$N$118,$U9,L$91:L$118))*$B$83*$H$84*Poor!$B$81/$B$81)</f>
        <v>0</v>
      </c>
      <c r="T9" s="226">
        <f>IF($B$81=0,0,(SUMIF($N$6:$N$28,$U9,M$6:M$28)+SUMIF($N$91:$N$118,$U9,M$91:M$118))*$B$83*$H$84*Poor!$B$81/$B$81)</f>
        <v>0</v>
      </c>
      <c r="U9" s="227">
        <v>3</v>
      </c>
      <c r="V9" s="56"/>
      <c r="W9" s="115"/>
      <c r="X9" s="118">
        <f>Poor!X9</f>
        <v>1</v>
      </c>
      <c r="Y9" s="184" t="e">
        <f t="shared" si="9"/>
        <v>#DIV/0!</v>
      </c>
      <c r="Z9" s="125" t="e">
        <f>IF($Y9=0,0,AA9/$Y9)</f>
        <v>#DIV/0!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 t="e">
        <f>IF($Y9=0,0,AC9/$Y9)</f>
        <v>#DIV/0!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 t="e">
        <f>IF($Y9=0,0,AE9/$Y9)</f>
        <v>#DIV/0!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 t="e">
        <f t="shared" si="10"/>
        <v>#DIV/0!</v>
      </c>
      <c r="AG9" s="121" t="e">
        <f t="shared" si="11"/>
        <v>#DIV/0!</v>
      </c>
      <c r="AH9" s="123" t="e">
        <f t="shared" si="12"/>
        <v>#DIV/0!</v>
      </c>
      <c r="AI9" s="184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 t="e">
        <f t="shared" si="3"/>
        <v>#DIV/0!</v>
      </c>
      <c r="K10" s="22">
        <f t="shared" si="4"/>
        <v>0</v>
      </c>
      <c r="L10" s="22">
        <f t="shared" si="5"/>
        <v>0</v>
      </c>
      <c r="M10" s="228" t="e">
        <f t="shared" si="6"/>
        <v>#DIV/0!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18">
        <f>Poor!X10</f>
        <v>1</v>
      </c>
      <c r="Y10" s="184" t="e">
        <f t="shared" si="9"/>
        <v>#DIV/0!</v>
      </c>
      <c r="Z10" s="125" t="e">
        <f>IF($Y10=0,0,AA10/$Y10)</f>
        <v>#DIV/0!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 t="e">
        <f>IF($Y10=0,0,AC10/$Y10)</f>
        <v>#DIV/0!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 t="e">
        <f>IF($Y10=0,0,AE10/$Y10)</f>
        <v>#DIV/0!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 t="e">
        <f t="shared" si="10"/>
        <v>#DIV/0!</v>
      </c>
      <c r="AG10" s="121" t="e">
        <f t="shared" si="11"/>
        <v>#DIV/0!</v>
      </c>
      <c r="AH10" s="123" t="e">
        <f t="shared" si="12"/>
        <v>#DIV/0!</v>
      </c>
      <c r="AI10" s="184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Potatoes: no. local meas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 t="e">
        <f t="shared" si="3"/>
        <v>#DIV/0!</v>
      </c>
      <c r="K11" s="22">
        <f t="shared" si="4"/>
        <v>0</v>
      </c>
      <c r="L11" s="22">
        <f t="shared" si="5"/>
        <v>0</v>
      </c>
      <c r="M11" s="228" t="e">
        <f t="shared" si="6"/>
        <v>#DIV/0!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0</v>
      </c>
      <c r="S11" s="226">
        <f>IF($B$81=0,0,(SUMIF($N$6:$N$28,$U11,L$6:L$28)+SUMIF($N$91:$N$118,$U11,L$91:L$118))*$B$83*$H$84*Poor!$B$81/$B$81)</f>
        <v>0</v>
      </c>
      <c r="T11" s="226">
        <f>IF($B$81=0,0,(SUMIF($N$6:$N$28,$U11,M$6:M$28)+SUMIF($N$91:$N$118,$U11,M$91:M$118))*$B$83*$H$84*Poor!$B$81/$B$81)</f>
        <v>0</v>
      </c>
      <c r="U11" s="227">
        <v>5</v>
      </c>
      <c r="V11" s="56"/>
      <c r="W11" s="115"/>
      <c r="X11" s="118">
        <f>Poor!X11</f>
        <v>1</v>
      </c>
      <c r="Y11" s="184" t="e">
        <f t="shared" si="9"/>
        <v>#DIV/0!</v>
      </c>
      <c r="Z11" s="125" t="e">
        <f>IF($Y11=0,0,AA11/$Y11)</f>
        <v>#DIV/0!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 t="e">
        <f>IF($Y11=0,0,AC11/$Y11)</f>
        <v>#DIV/0!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 t="e">
        <f>IF($Y11=0,0,AE11/$Y11)</f>
        <v>#DIV/0!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 t="e">
        <f t="shared" si="10"/>
        <v>#DIV/0!</v>
      </c>
      <c r="AG11" s="121" t="e">
        <f t="shared" si="11"/>
        <v>#DIV/0!</v>
      </c>
      <c r="AH11" s="123" t="e">
        <f t="shared" si="12"/>
        <v>#DIV/0!</v>
      </c>
      <c r="AI11" s="184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no. local meas</v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 t="e">
        <f t="shared" si="3"/>
        <v>#DIV/0!</v>
      </c>
      <c r="K12" s="22">
        <f t="shared" si="4"/>
        <v>0</v>
      </c>
      <c r="L12" s="22">
        <f t="shared" si="5"/>
        <v>0</v>
      </c>
      <c r="M12" s="228" t="e">
        <f t="shared" si="6"/>
        <v>#DIV/0!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0</v>
      </c>
      <c r="S12" s="226">
        <f>IF($B$81=0,0,(SUMIF($N$6:$N$28,$U12,L$6:L$28)+SUMIF($N$91:$N$118,$U12,L$91:L$118))*$B$83*$H$84*Poor!$B$81/$B$81)</f>
        <v>0</v>
      </c>
      <c r="T12" s="226">
        <f>IF($B$81=0,0,(SUMIF($N$6:$N$28,$U12,M$6:M$28)+SUMIF($N$91:$N$118,$U12,M$91:M$118))*$B$83*$H$84*Poor!$B$81/$B$81)</f>
        <v>0</v>
      </c>
      <c r="U12" s="227">
        <v>6</v>
      </c>
      <c r="V12" s="56"/>
      <c r="W12" s="117"/>
      <c r="X12" s="118"/>
      <c r="Y12" s="184" t="e">
        <f t="shared" si="9"/>
        <v>#DIV/0!</v>
      </c>
      <c r="Z12" s="156">
        <f>Poor!Z12</f>
        <v>0</v>
      </c>
      <c r="AA12" s="121" t="e">
        <f>$M12*Z12*4</f>
        <v>#DIV/0!</v>
      </c>
      <c r="AB12" s="156">
        <f>Poor!AB12</f>
        <v>0</v>
      </c>
      <c r="AC12" s="121" t="e">
        <f>$M12*AB12*4</f>
        <v>#DIV/0!</v>
      </c>
      <c r="AD12" s="156">
        <f>Poor!AD12</f>
        <v>0.67</v>
      </c>
      <c r="AE12" s="121" t="e">
        <f>$M12*AD12*4</f>
        <v>#DIV/0!</v>
      </c>
      <c r="AF12" s="122">
        <f>1-SUM(Z12,AB12,AD12)</f>
        <v>0.32999999999999996</v>
      </c>
      <c r="AG12" s="121" t="e">
        <f>$M12*AF12*4</f>
        <v>#DIV/0!</v>
      </c>
      <c r="AH12" s="123">
        <f t="shared" si="12"/>
        <v>1</v>
      </c>
      <c r="AI12" s="184" t="e">
        <f t="shared" si="13"/>
        <v>#DIV/0!</v>
      </c>
      <c r="AJ12" s="120" t="e">
        <f t="shared" si="14"/>
        <v>#DIV/0!</v>
      </c>
      <c r="AK12" s="119" t="e">
        <f t="shared" si="15"/>
        <v>#DIV/0!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beetroot: no. local meas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 t="e">
        <f t="shared" si="3"/>
        <v>#DIV/0!</v>
      </c>
      <c r="K13" s="22">
        <f t="shared" si="4"/>
        <v>0</v>
      </c>
      <c r="L13" s="22">
        <f t="shared" si="5"/>
        <v>0</v>
      </c>
      <c r="M13" s="229" t="e">
        <f t="shared" si="6"/>
        <v>#DIV/0!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0</v>
      </c>
      <c r="S13" s="226">
        <f>IF($B$81=0,0,(SUMIF($N$6:$N$28,$U13,L$6:L$28)+SUMIF($N$91:$N$118,$U13,L$91:L$118))*$B$83*$H$84*Poor!$B$81/$B$81)</f>
        <v>0</v>
      </c>
      <c r="T13" s="226">
        <f>IF($B$81=0,0,(SUMIF($N$6:$N$28,$U13,M$6:M$28)+SUMIF($N$91:$N$118,$U13,M$91:M$118))*$B$83*$H$84*Poor!$B$81/$B$81)</f>
        <v>0</v>
      </c>
      <c r="U13" s="227">
        <v>7</v>
      </c>
      <c r="V13" s="56"/>
      <c r="W13" s="110"/>
      <c r="X13" s="118"/>
      <c r="Y13" s="184" t="e">
        <f t="shared" si="9"/>
        <v>#DIV/0!</v>
      </c>
      <c r="Z13" s="156">
        <f>Poor!Z13</f>
        <v>1</v>
      </c>
      <c r="AA13" s="121" t="e">
        <f>$M13*Z13*4</f>
        <v>#DIV/0!</v>
      </c>
      <c r="AB13" s="156">
        <f>Poor!AB13</f>
        <v>0</v>
      </c>
      <c r="AC13" s="121" t="e">
        <f>$M13*AB13*4</f>
        <v>#DIV/0!</v>
      </c>
      <c r="AD13" s="156">
        <f>Poor!AD13</f>
        <v>0</v>
      </c>
      <c r="AE13" s="121" t="e">
        <f>$M13*AD13*4</f>
        <v>#DIV/0!</v>
      </c>
      <c r="AF13" s="122">
        <f>1-SUM(Z13,AB13,AD13)</f>
        <v>0</v>
      </c>
      <c r="AG13" s="121" t="e">
        <f>$M13*AF13*4</f>
        <v>#DIV/0!</v>
      </c>
      <c r="AH13" s="123">
        <f t="shared" si="12"/>
        <v>1</v>
      </c>
      <c r="AI13" s="184" t="e">
        <f t="shared" si="13"/>
        <v>#DIV/0!</v>
      </c>
      <c r="AJ13" s="120" t="e">
        <f t="shared" si="14"/>
        <v>#DIV/0!</v>
      </c>
      <c r="AK13" s="119" t="e">
        <f t="shared" si="15"/>
        <v>#DIV/0!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Groundnuts (dry): no. local meas</v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 t="e">
        <f>IF(I$32&lt;=1+I131,I14,B14*H14+J$33*(I14-B14*H14))</f>
        <v>#DIV/0!</v>
      </c>
      <c r="K14" s="22">
        <f t="shared" si="4"/>
        <v>0</v>
      </c>
      <c r="L14" s="22">
        <f t="shared" si="5"/>
        <v>0</v>
      </c>
      <c r="M14" s="229" t="e">
        <f t="shared" si="6"/>
        <v>#DIV/0!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0</v>
      </c>
      <c r="S14" s="226">
        <f>IF($B$81=0,0,(SUMIF($N$6:$N$28,$U14,L$6:L$28)+SUMIF($N$91:$N$118,$U14,L$91:L$118))*$B$83*$H$84*Poor!$B$81/$B$81)</f>
        <v>0</v>
      </c>
      <c r="T14" s="226">
        <f>IF($B$81=0,0,(SUMIF($N$6:$N$28,$U14,M$6:M$28)+SUMIF($N$91:$N$118,$U14,M$91:M$118))*$B$83*$H$84*Poor!$B$81/$B$81)</f>
        <v>0</v>
      </c>
      <c r="U14" s="227">
        <v>8</v>
      </c>
      <c r="V14" s="56"/>
      <c r="W14" s="110"/>
      <c r="X14" s="118"/>
      <c r="Y14" s="184" t="e">
        <f>M14*4</f>
        <v>#DIV/0!</v>
      </c>
      <c r="Z14" s="156">
        <f>Poor!Z14</f>
        <v>0</v>
      </c>
      <c r="AA14" s="121" t="e">
        <f t="shared" ref="AA14:AA29" si="16">$M14*Z14*4</f>
        <v>#DIV/0!</v>
      </c>
      <c r="AB14" s="156">
        <f>Poor!AB14</f>
        <v>1</v>
      </c>
      <c r="AC14" s="121" t="e">
        <f t="shared" si="7"/>
        <v>#DIV/0!</v>
      </c>
      <c r="AD14" s="156">
        <f>Poor!AD14</f>
        <v>0</v>
      </c>
      <c r="AE14" s="121" t="e">
        <f t="shared" si="8"/>
        <v>#DIV/0!</v>
      </c>
      <c r="AF14" s="122">
        <f t="shared" si="10"/>
        <v>0</v>
      </c>
      <c r="AG14" s="121" t="e">
        <f t="shared" si="11"/>
        <v>#DIV/0!</v>
      </c>
      <c r="AH14" s="128">
        <f>SUM(Z14,AB14,AD14,AF14)</f>
        <v>1</v>
      </c>
      <c r="AI14" s="184" t="e">
        <f>SUM(AA14,AC14,AE14,AG14)/4</f>
        <v>#DIV/0!</v>
      </c>
      <c r="AJ14" s="120" t="e">
        <f t="shared" si="14"/>
        <v>#DIV/0!</v>
      </c>
      <c r="AK14" s="119" t="e">
        <f t="shared" si="15"/>
        <v>#DIV/0!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Cow peas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 t="e">
        <f>IF(I$32&lt;=1+I131,I15,B15*H15+J$33*(I15-B15*H15))</f>
        <v>#DIV/0!</v>
      </c>
      <c r="K15" s="22">
        <f t="shared" si="4"/>
        <v>0</v>
      </c>
      <c r="L15" s="22">
        <f t="shared" si="5"/>
        <v>0</v>
      </c>
      <c r="M15" s="230" t="e">
        <f t="shared" si="6"/>
        <v>#DIV/0!</v>
      </c>
      <c r="N15" s="233">
        <v>1</v>
      </c>
      <c r="O15" s="2"/>
      <c r="P15" s="22"/>
      <c r="Q15" s="59" t="s">
        <v>126</v>
      </c>
      <c r="R15" s="226">
        <f>IF($B$81=0,0,(SUMIF($N$6:$N$28,$U15,K$6:K$28)+SUMIF($N$91:$N$118,$U15,K$91:K$118))*$B$83*$H$84*Poor!$B$81/$B$81)</f>
        <v>0</v>
      </c>
      <c r="S15" s="226">
        <f>IF($B$81=0,0,(SUMIF($N$6:$N$28,$U15,L$6:L$28)+SUMIF($N$91:$N$118,$U15,L$91:L$118))*$B$83*$H$84*Poor!$B$81/$B$81)</f>
        <v>0</v>
      </c>
      <c r="T15" s="226">
        <f>IF($B$81=0,0,(SUMIF($N$6:$N$28,$U15,M$6:M$28)+SUMIF($N$91:$N$118,$U15,M$91:M$118))*$B$83*$H$84*Poor!$B$81/$B$81)</f>
        <v>0</v>
      </c>
      <c r="U15" s="227">
        <v>9</v>
      </c>
      <c r="V15" s="56"/>
      <c r="W15" s="110"/>
      <c r="X15" s="118"/>
      <c r="Y15" s="184" t="e">
        <f t="shared" si="9"/>
        <v>#DIV/0!</v>
      </c>
      <c r="Z15" s="156">
        <f>Poor!Z15</f>
        <v>0.25</v>
      </c>
      <c r="AA15" s="121" t="e">
        <f t="shared" si="16"/>
        <v>#DIV/0!</v>
      </c>
      <c r="AB15" s="156">
        <f>Poor!AB15</f>
        <v>0.25</v>
      </c>
      <c r="AC15" s="121" t="e">
        <f t="shared" si="7"/>
        <v>#DIV/0!</v>
      </c>
      <c r="AD15" s="156">
        <f>Poor!AD15</f>
        <v>0.25</v>
      </c>
      <c r="AE15" s="121" t="e">
        <f t="shared" si="8"/>
        <v>#DIV/0!</v>
      </c>
      <c r="AF15" s="122">
        <f t="shared" si="10"/>
        <v>0.25</v>
      </c>
      <c r="AG15" s="121" t="e">
        <f t="shared" si="11"/>
        <v>#DIV/0!</v>
      </c>
      <c r="AH15" s="123">
        <f t="shared" si="12"/>
        <v>1</v>
      </c>
      <c r="AI15" s="184" t="e">
        <f t="shared" si="13"/>
        <v>#DIV/0!</v>
      </c>
      <c r="AJ15" s="120" t="e">
        <f t="shared" si="14"/>
        <v>#DIV/0!</v>
      </c>
      <c r="AK15" s="119" t="e">
        <f t="shared" si="15"/>
        <v>#DIV/0!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 t="e">
        <f>IF(I$32&lt;=1+I131,I16,B16*H16+J$33*(I16-B16*H16))</f>
        <v>#DIV/0!</v>
      </c>
      <c r="K16" s="22">
        <f t="shared" si="4"/>
        <v>0</v>
      </c>
      <c r="L16" s="22">
        <f t="shared" si="5"/>
        <v>0</v>
      </c>
      <c r="M16" s="228" t="e">
        <f t="shared" si="6"/>
        <v>#DIV/0!</v>
      </c>
      <c r="N16" s="233">
        <v>1</v>
      </c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 t="e">
        <f t="shared" si="9"/>
        <v>#DIV/0!</v>
      </c>
      <c r="Z16" s="156">
        <f>Poor!Z16</f>
        <v>0</v>
      </c>
      <c r="AA16" s="121" t="e">
        <f t="shared" si="16"/>
        <v>#DIV/0!</v>
      </c>
      <c r="AB16" s="156">
        <f>Poor!AB16</f>
        <v>0</v>
      </c>
      <c r="AC16" s="121" t="e">
        <f t="shared" si="7"/>
        <v>#DIV/0!</v>
      </c>
      <c r="AD16" s="156">
        <f>Poor!AD16</f>
        <v>0</v>
      </c>
      <c r="AE16" s="121" t="e">
        <f t="shared" si="8"/>
        <v>#DIV/0!</v>
      </c>
      <c r="AF16" s="122">
        <f t="shared" si="10"/>
        <v>1</v>
      </c>
      <c r="AG16" s="121" t="e">
        <f t="shared" si="11"/>
        <v>#DIV/0!</v>
      </c>
      <c r="AH16" s="123">
        <f t="shared" si="12"/>
        <v>1</v>
      </c>
      <c r="AI16" s="184" t="e">
        <f t="shared" si="13"/>
        <v>#DIV/0!</v>
      </c>
      <c r="AJ16" s="120" t="e">
        <f t="shared" si="14"/>
        <v>#DIV/0!</v>
      </c>
      <c r="AK16" s="119" t="e">
        <f t="shared" si="15"/>
        <v>#DIV/0!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 t="e">
        <f t="shared" ref="J17:J25" si="17">IF(I$32&lt;=1+I131,I17,B17*H17+J$33*(I17-B17*H17))</f>
        <v>#DIV/0!</v>
      </c>
      <c r="K17" s="22">
        <f t="shared" si="4"/>
        <v>0</v>
      </c>
      <c r="L17" s="22">
        <f t="shared" si="5"/>
        <v>0</v>
      </c>
      <c r="M17" s="229" t="e">
        <f t="shared" si="6"/>
        <v>#DIV/0!</v>
      </c>
      <c r="N17" s="233">
        <v>1</v>
      </c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0</v>
      </c>
      <c r="S17" s="226">
        <f>IF($B$81=0,0,(SUMIF($N$6:$N$28,$U17,L$6:L$28)+SUMIF($N$91:$N$118,$U17,L$91:L$118))*$B$83*$H$84*Poor!$B$81/$B$81)</f>
        <v>0</v>
      </c>
      <c r="T17" s="226">
        <f>IF($B$81=0,0,(SUMIF($N$6:$N$28,$U17,M$6:M$28)+SUMIF($N$91:$N$118,$U17,M$91:M$118))*$B$83*$H$84*Poor!$B$81/$B$81)</f>
        <v>0</v>
      </c>
      <c r="U17" s="227">
        <v>11</v>
      </c>
      <c r="V17" s="56"/>
      <c r="W17" s="110"/>
      <c r="X17" s="118"/>
      <c r="Y17" s="184" t="e">
        <f t="shared" si="9"/>
        <v>#DIV/0!</v>
      </c>
      <c r="Z17" s="156">
        <f>Poor!Z17</f>
        <v>0.29409999999999997</v>
      </c>
      <c r="AA17" s="121" t="e">
        <f t="shared" si="16"/>
        <v>#DIV/0!</v>
      </c>
      <c r="AB17" s="156">
        <f>Poor!AB17</f>
        <v>0.17649999999999999</v>
      </c>
      <c r="AC17" s="121" t="e">
        <f t="shared" si="7"/>
        <v>#DIV/0!</v>
      </c>
      <c r="AD17" s="156">
        <f>Poor!AD17</f>
        <v>0.23530000000000001</v>
      </c>
      <c r="AE17" s="121" t="e">
        <f t="shared" si="8"/>
        <v>#DIV/0!</v>
      </c>
      <c r="AF17" s="122">
        <f t="shared" si="10"/>
        <v>0.29410000000000003</v>
      </c>
      <c r="AG17" s="121" t="e">
        <f t="shared" si="11"/>
        <v>#DIV/0!</v>
      </c>
      <c r="AH17" s="123">
        <f t="shared" si="12"/>
        <v>1</v>
      </c>
      <c r="AI17" s="184" t="e">
        <f t="shared" si="13"/>
        <v>#DIV/0!</v>
      </c>
      <c r="AJ17" s="120" t="e">
        <f t="shared" si="14"/>
        <v>#DIV/0!</v>
      </c>
      <c r="AK17" s="119" t="e">
        <f t="shared" si="15"/>
        <v>#DIV/0!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FISHING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 t="e">
        <f t="shared" si="17"/>
        <v>#DIV/0!</v>
      </c>
      <c r="K18" s="22">
        <f t="shared" ref="K18:K25" si="21">B18</f>
        <v>0</v>
      </c>
      <c r="L18" s="22">
        <f t="shared" ref="L18:L25" si="22">IF(K18="","",K18*H18)</f>
        <v>0</v>
      </c>
      <c r="M18" s="229" t="e">
        <f t="shared" ref="M18:M25" si="23">J18</f>
        <v>#DIV/0!</v>
      </c>
      <c r="N18" s="233">
        <v>6</v>
      </c>
      <c r="O18" s="2"/>
      <c r="P18" s="22"/>
      <c r="Q18" s="59" t="s">
        <v>79</v>
      </c>
      <c r="R18" s="226">
        <f>IF($B$81=0,0,(SUMIF($N$6:$N$28,$U18,K$6:K$28)+SUMIF($N$91:$N$118,$U18,K$91:K$118))*$B$83*$H$84*Poor!$B$81/$B$81)</f>
        <v>0</v>
      </c>
      <c r="S18" s="226">
        <f>IF($B$81=0,0,(SUMIF($N$6:$N$28,$U18,L$6:L$28)+SUMIF($N$91:$N$118,$U18,L$91:L$118))*$B$83*$H$84*Poor!$B$81/$B$81)</f>
        <v>0</v>
      </c>
      <c r="T18" s="226">
        <f>IF($B$81=0,0,(SUMIF($N$6:$N$28,$U18,M$6:M$28)+SUMIF($N$91:$N$118,$U18,M$91:M$118))*$B$83*$H$84*Poor!$B$81/$B$81)</f>
        <v>0</v>
      </c>
      <c r="U18" s="227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WILD FOODS -- see worksheet Data 3</v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 t="e">
        <f t="shared" si="17"/>
        <v>#DIV/0!</v>
      </c>
      <c r="K19" s="22">
        <f t="shared" si="21"/>
        <v>0</v>
      </c>
      <c r="L19" s="22">
        <f t="shared" si="22"/>
        <v>0</v>
      </c>
      <c r="M19" s="229" t="e">
        <f t="shared" si="23"/>
        <v>#DIV/0!</v>
      </c>
      <c r="N19" s="233">
        <v>6</v>
      </c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 t="e">
        <f t="shared" si="17"/>
        <v>#DIV/0!</v>
      </c>
      <c r="K20" s="22">
        <f t="shared" si="21"/>
        <v>0</v>
      </c>
      <c r="L20" s="22">
        <f t="shared" si="22"/>
        <v>0</v>
      </c>
      <c r="M20" s="229" t="e">
        <f t="shared" si="23"/>
        <v>#DIV/0!</v>
      </c>
      <c r="N20" s="233"/>
      <c r="O20" s="2"/>
      <c r="P20" s="22"/>
      <c r="Q20" s="59" t="s">
        <v>81</v>
      </c>
      <c r="R20" s="226">
        <f>IF($B$81=0,0,(SUMIF($N$6:$N$28,$U20,K$6:K$28)+SUMIF($N$91:$N$118,$U20,K$91:K$118))*$B$83*$H$84*Poor!$B$81/$B$81)</f>
        <v>0</v>
      </c>
      <c r="S20" s="226">
        <f>IF($B$81=0,0,(SUMIF($N$6:$N$28,$U20,L$6:L$28)+SUMIF($N$91:$N$118,$U20,L$91:L$118))*$B$83*$H$84*Poor!$B$81/$B$81)</f>
        <v>0</v>
      </c>
      <c r="T20" s="226">
        <f>IF($B$81=0,0,(SUMIF($N$6:$N$28,$U20,M$6:M$28)+SUMIF($N$91:$N$118,$U20,M$91:M$118))*$B$83*$H$84*Poor!$B$81/$B$81)</f>
        <v>0</v>
      </c>
      <c r="U20" s="227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 t="e">
        <f t="shared" si="17"/>
        <v>#DIV/0!</v>
      </c>
      <c r="K21" s="22">
        <f t="shared" si="21"/>
        <v>0</v>
      </c>
      <c r="L21" s="22">
        <f t="shared" si="22"/>
        <v>0</v>
      </c>
      <c r="M21" s="229" t="e">
        <f t="shared" si="23"/>
        <v>#DIV/0!</v>
      </c>
      <c r="N21" s="233"/>
      <c r="O21" s="2"/>
      <c r="P21" s="22"/>
      <c r="Q21" s="59" t="s">
        <v>82</v>
      </c>
      <c r="R21" s="226">
        <f>IF($B$81=0,0,(SUMIF($N$6:$N$28,$U21,K$6:K$28)+SUMIF($N$91:$N$118,$U21,K$91:K$118))*$B$83*$H$84*Poor!$B$81/$B$81)</f>
        <v>0</v>
      </c>
      <c r="S21" s="226">
        <f>IF($B$81=0,0,(SUMIF($N$6:$N$28,$U21,L$6:L$28)+SUMIF($N$91:$N$118,$U21,L$91:L$118))*$B$83*$H$84*Poor!$B$81/$B$81)</f>
        <v>0</v>
      </c>
      <c r="T21" s="226">
        <f>IF($B$81=0,0,(SUMIF($N$6:$N$28,$U21,M$6:M$28)+SUMIF($N$91:$N$118,$U21,M$91:M$118))*$B$83*$H$84*Poor!$B$81/$B$81)</f>
        <v>0</v>
      </c>
      <c r="U21" s="227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 t="e">
        <f t="shared" si="17"/>
        <v>#DIV/0!</v>
      </c>
      <c r="K22" s="22">
        <f t="shared" si="21"/>
        <v>0</v>
      </c>
      <c r="L22" s="22">
        <f t="shared" si="22"/>
        <v>0</v>
      </c>
      <c r="M22" s="229" t="e">
        <f t="shared" si="23"/>
        <v>#DIV/0!</v>
      </c>
      <c r="N22" s="233"/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 t="e">
        <f t="shared" si="17"/>
        <v>#DIV/0!</v>
      </c>
      <c r="K23" s="22">
        <f t="shared" si="21"/>
        <v>0</v>
      </c>
      <c r="L23" s="22">
        <f t="shared" si="22"/>
        <v>0</v>
      </c>
      <c r="M23" s="229" t="e">
        <f t="shared" si="23"/>
        <v>#DIV/0!</v>
      </c>
      <c r="N23" s="233"/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 t="e">
        <f t="shared" si="17"/>
        <v>#DIV/0!</v>
      </c>
      <c r="K24" s="22">
        <f t="shared" si="21"/>
        <v>0</v>
      </c>
      <c r="L24" s="22">
        <f t="shared" si="22"/>
        <v>0</v>
      </c>
      <c r="M24" s="229" t="e">
        <f t="shared" si="23"/>
        <v>#DIV/0!</v>
      </c>
      <c r="N24" s="233"/>
      <c r="O24" s="2"/>
      <c r="P24" s="22"/>
      <c r="Q24" s="59" t="s">
        <v>137</v>
      </c>
      <c r="R24" s="41" t="e">
        <f>IF($B$81=0,0,($B$124*$H$124)+1-($D$29*$H$29)-($D$28*$H$28))*$I$83*Poor!$B$81/$B$81</f>
        <v>#DIV/0!</v>
      </c>
      <c r="S24" s="41">
        <f>IF($B$81=0,0,($B$124*($H$124)+1-($D$29*$H$29)-($D$28*$H$28))*$I$83*Poor!$B$81/$B$81)</f>
        <v>0</v>
      </c>
      <c r="T24" s="41">
        <f>IF($B$81=0,0,($B$124*($H$124)+1-($D$29*$H$29)-($D$28*$H$28))*$I$83*Poor!$B$81/$B$81)</f>
        <v>0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 t="e">
        <f t="shared" si="17"/>
        <v>#DIV/0!</v>
      </c>
      <c r="K25" s="22">
        <f t="shared" si="21"/>
        <v>0</v>
      </c>
      <c r="L25" s="22">
        <f t="shared" si="22"/>
        <v>0</v>
      </c>
      <c r="M25" s="229" t="e">
        <f t="shared" si="23"/>
        <v>#DIV/0!</v>
      </c>
      <c r="N25" s="233"/>
      <c r="O25" s="2"/>
      <c r="P25" s="22"/>
      <c r="Q25" s="142" t="s">
        <v>138</v>
      </c>
      <c r="R25" s="41" t="e">
        <f>IF($B$81=0,0,($B$124*$H$124)+($B$125*$H$125*$H$84)+1-($D$29*$H$29)-($D$28*$H$28))*$I$83*Poor!$B$81/$B$81</f>
        <v>#DIV/0!</v>
      </c>
      <c r="S25" s="41" t="e">
        <f>IF($B$81=0,0,($B$124*$H$124)+($B$125*$H$125*$H$84)+1-($D$29*$H$29)-($D$28*$H$28))*$I$83*Poor!$B$81/$B$81</f>
        <v>#DIV/0!</v>
      </c>
      <c r="T25" s="41" t="e">
        <f>IF($B$81=0,0,($B$124*$H$124)+($B$125*$H$125*$H$84)+1-($D$29*$H$29)-($D$28*$H$28))*$I$83*Poor!$B$81/$B$81</f>
        <v>#DIV/0!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 t="e">
        <f>IF(I$32&lt;=1+I131,I26,B26*H26+J$33*(I26-B26*H26))</f>
        <v>#DIV/0!</v>
      </c>
      <c r="K26" s="22">
        <f t="shared" si="4"/>
        <v>0</v>
      </c>
      <c r="L26" s="22">
        <f t="shared" si="5"/>
        <v>0</v>
      </c>
      <c r="M26" s="228" t="e">
        <f t="shared" si="6"/>
        <v>#DIV/0!</v>
      </c>
      <c r="N26" s="233">
        <v>12</v>
      </c>
      <c r="O26" s="2"/>
      <c r="P26" s="22"/>
      <c r="Q26" s="59" t="s">
        <v>139</v>
      </c>
      <c r="R26" s="41" t="e">
        <f>IF($B$81=0,0,($B$124*$H$124)+($B$125*$H$125*$H$84)+($B$126*$H$126*$H$84)+1-($D$29*$H$29)-($D$28*$H$28))*$I$83*Poor!$B$81/$B$81</f>
        <v>#DIV/0!</v>
      </c>
      <c r="S26" s="41" t="e">
        <f>IF($B$81=0,0,($B$124*$H$124)+($B$125*$H$125*$H$84)+($B$126*$H$126*$H$84)+1-($D$29*$H$29)-($D$28*$H$28))*$I$83*Poor!$B$81/$B$81</f>
        <v>#DIV/0!</v>
      </c>
      <c r="T26" s="41" t="e">
        <f>IF($B$81=0,0,($B$124*$H$124)+($B$125*$H$125*$H$84)+($B$126*$H$126*$H$84)+1-($D$29*$H$29)-($D$28*$H$28))*$I$83*Poor!$B$81/$B$81</f>
        <v>#DIV/0!</v>
      </c>
      <c r="U26" s="56"/>
      <c r="V26" s="56"/>
      <c r="W26" s="110"/>
      <c r="X26" s="118"/>
      <c r="Y26" s="184" t="e">
        <f t="shared" si="9"/>
        <v>#DIV/0!</v>
      </c>
      <c r="Z26" s="156">
        <f>Poor!Z26</f>
        <v>0.25</v>
      </c>
      <c r="AA26" s="121" t="e">
        <f t="shared" si="16"/>
        <v>#DIV/0!</v>
      </c>
      <c r="AB26" s="156">
        <f>Poor!AB26</f>
        <v>0.25</v>
      </c>
      <c r="AC26" s="121" t="e">
        <f t="shared" si="7"/>
        <v>#DIV/0!</v>
      </c>
      <c r="AD26" s="156">
        <f>Poor!AD26</f>
        <v>0.25</v>
      </c>
      <c r="AE26" s="121" t="e">
        <f t="shared" si="8"/>
        <v>#DIV/0!</v>
      </c>
      <c r="AF26" s="122">
        <f t="shared" si="10"/>
        <v>0.25</v>
      </c>
      <c r="AG26" s="121" t="e">
        <f t="shared" si="11"/>
        <v>#DIV/0!</v>
      </c>
      <c r="AH26" s="123">
        <f t="shared" si="12"/>
        <v>1</v>
      </c>
      <c r="AI26" s="184" t="e">
        <f t="shared" si="13"/>
        <v>#DIV/0!</v>
      </c>
      <c r="AJ26" s="120" t="e">
        <f t="shared" si="14"/>
        <v>#DIV/0!</v>
      </c>
      <c r="AK26" s="119" t="e">
        <f t="shared" si="15"/>
        <v>#DIV/0!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 t="e">
        <f>IF(I$32&lt;=1+I131,I27,B27*H27+J$33*(I27-B27*H27))</f>
        <v>#DIV/0!</v>
      </c>
      <c r="K27" s="22">
        <f t="shared" si="4"/>
        <v>0</v>
      </c>
      <c r="L27" s="22">
        <f t="shared" si="5"/>
        <v>0</v>
      </c>
      <c r="M27" s="230" t="e">
        <f t="shared" si="6"/>
        <v>#DIV/0!</v>
      </c>
      <c r="N27" s="233"/>
      <c r="O27" s="2"/>
      <c r="P27" s="22"/>
      <c r="Q27" s="126" t="s">
        <v>140</v>
      </c>
      <c r="R27" s="41" t="e">
        <f>IF($B$81=0,0,($B$124*$H$124)+($B$125*$H$125*$H$84)+($B$126*$H$126*$H$84)+($B$127*$H$127*$H$84)+1-($D$29*$H$29)-($D$28*$H$28))*$I$83*Poor!$B$81/$B$81</f>
        <v>#DIV/0!</v>
      </c>
      <c r="S27" s="41" t="e">
        <f>IF($B$81=0,0,($B$124*$H$124)+($B$125*$H$125*$H$84)+($B$126*$H$126*$H$84)+($B$127*$H$127*$H$84)+1-($D$29*$H$29)-($D$28*$H$28))*$I$83*Poor!$B$81/$B$81</f>
        <v>#DIV/0!</v>
      </c>
      <c r="T27" s="41" t="e">
        <f>IF($B$81=0,0,($B$124*$H$124)+($B$125*$H$125*$H$84)+($B$126*$H$126*$H$84)+($B$127*$H$127*$H$84)+1-($D$29*$H$29)-($D$28*$H$28))*$I$83*Poor!$B$81/$B$81</f>
        <v>#DIV/0!</v>
      </c>
      <c r="U27" s="56"/>
      <c r="V27" s="56"/>
      <c r="W27" s="110"/>
      <c r="X27" s="118"/>
      <c r="Y27" s="184" t="e">
        <f t="shared" si="9"/>
        <v>#DIV/0!</v>
      </c>
      <c r="Z27" s="156">
        <f>Poor!Z27</f>
        <v>0.25</v>
      </c>
      <c r="AA27" s="121" t="e">
        <f t="shared" si="16"/>
        <v>#DIV/0!</v>
      </c>
      <c r="AB27" s="156">
        <f>Poor!AB27</f>
        <v>0.25</v>
      </c>
      <c r="AC27" s="121" t="e">
        <f t="shared" si="7"/>
        <v>#DIV/0!</v>
      </c>
      <c r="AD27" s="156">
        <f>Poor!AD27</f>
        <v>0.25</v>
      </c>
      <c r="AE27" s="121" t="e">
        <f t="shared" si="8"/>
        <v>#DIV/0!</v>
      </c>
      <c r="AF27" s="122">
        <f t="shared" si="10"/>
        <v>0.25</v>
      </c>
      <c r="AG27" s="121" t="e">
        <f t="shared" si="11"/>
        <v>#DIV/0!</v>
      </c>
      <c r="AH27" s="123">
        <f t="shared" si="12"/>
        <v>1</v>
      </c>
      <c r="AI27" s="184" t="e">
        <f t="shared" si="13"/>
        <v>#DIV/0!</v>
      </c>
      <c r="AJ27" s="120" t="e">
        <f t="shared" si="14"/>
        <v>#DIV/0!</v>
      </c>
      <c r="AK27" s="119" t="e">
        <f t="shared" si="15"/>
        <v>#DIV/0!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 t="e">
        <f>IF(I$32&lt;=1+I131,I28,B28*H28+J$33*(I28-B28*H28))</f>
        <v>#DIV/0!</v>
      </c>
      <c r="K28" s="22">
        <f t="shared" si="4"/>
        <v>0</v>
      </c>
      <c r="L28" s="22">
        <f t="shared" si="5"/>
        <v>0</v>
      </c>
      <c r="M28" s="228" t="e">
        <f t="shared" si="6"/>
        <v>#DIV/0!</v>
      </c>
      <c r="N28" s="233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 t="e">
        <f t="shared" si="9"/>
        <v>#DIV/0!</v>
      </c>
      <c r="Z28" s="156">
        <f>Poor!Z28</f>
        <v>0</v>
      </c>
      <c r="AA28" s="121" t="e">
        <f t="shared" si="16"/>
        <v>#DIV/0!</v>
      </c>
      <c r="AB28" s="156">
        <f>Poor!AB28</f>
        <v>0</v>
      </c>
      <c r="AC28" s="121" t="e">
        <f t="shared" si="7"/>
        <v>#DIV/0!</v>
      </c>
      <c r="AD28" s="156">
        <f>Poor!AD28</f>
        <v>0.5</v>
      </c>
      <c r="AE28" s="121" t="e">
        <f t="shared" si="8"/>
        <v>#DIV/0!</v>
      </c>
      <c r="AF28" s="122">
        <f t="shared" si="10"/>
        <v>0.5</v>
      </c>
      <c r="AG28" s="121" t="e">
        <f t="shared" si="11"/>
        <v>#DIV/0!</v>
      </c>
      <c r="AH28" s="123">
        <f t="shared" si="12"/>
        <v>1</v>
      </c>
      <c r="AI28" s="184" t="e">
        <f t="shared" si="13"/>
        <v>#DIV/0!</v>
      </c>
      <c r="AJ28" s="120" t="e">
        <f t="shared" si="14"/>
        <v>#DIV/0!</v>
      </c>
      <c r="AK28" s="119" t="e">
        <f t="shared" si="15"/>
        <v>#DIV/0!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</v>
      </c>
      <c r="C29" s="102">
        <f>IF([1]Summ!$K1067="",0,[1]Summ!$K1067)</f>
        <v>0</v>
      </c>
      <c r="D29" s="24">
        <f t="shared" si="0"/>
        <v>0</v>
      </c>
      <c r="E29" s="75">
        <f>Middle!E29</f>
        <v>1</v>
      </c>
      <c r="F29" s="22"/>
      <c r="H29" s="24">
        <f t="shared" si="1"/>
        <v>1</v>
      </c>
      <c r="I29" s="22">
        <f t="shared" si="2"/>
        <v>0</v>
      </c>
      <c r="J29" s="24" t="e">
        <f>IF(I$32&lt;=1+I131,I29,B29*H29+J$33*(I29-B29*H29))</f>
        <v>#DIV/0!</v>
      </c>
      <c r="K29" s="22">
        <f t="shared" si="4"/>
        <v>0</v>
      </c>
      <c r="L29" s="22">
        <f t="shared" si="5"/>
        <v>0</v>
      </c>
      <c r="M29" s="175" t="e">
        <f t="shared" si="6"/>
        <v>#DIV/0!</v>
      </c>
      <c r="N29" s="233"/>
      <c r="P29" s="22"/>
      <c r="V29" s="56"/>
      <c r="W29" s="110"/>
      <c r="X29" s="118"/>
      <c r="Y29" s="184" t="e">
        <f t="shared" si="9"/>
        <v>#DIV/0!</v>
      </c>
      <c r="Z29" s="156">
        <f>Poor!Z29</f>
        <v>0.25</v>
      </c>
      <c r="AA29" s="121" t="e">
        <f t="shared" si="16"/>
        <v>#DIV/0!</v>
      </c>
      <c r="AB29" s="156">
        <f>Poor!AB29</f>
        <v>0.25</v>
      </c>
      <c r="AC29" s="121" t="e">
        <f t="shared" si="7"/>
        <v>#DIV/0!</v>
      </c>
      <c r="AD29" s="156">
        <f>Poor!AD29</f>
        <v>0.25</v>
      </c>
      <c r="AE29" s="121" t="e">
        <f t="shared" si="8"/>
        <v>#DIV/0!</v>
      </c>
      <c r="AF29" s="122">
        <f t="shared" si="10"/>
        <v>0.25</v>
      </c>
      <c r="AG29" s="121" t="e">
        <f t="shared" si="11"/>
        <v>#DIV/0!</v>
      </c>
      <c r="AH29" s="123">
        <f t="shared" si="12"/>
        <v>1</v>
      </c>
      <c r="AI29" s="184" t="e">
        <f t="shared" si="13"/>
        <v>#DIV/0!</v>
      </c>
      <c r="AJ29" s="120" t="e">
        <f t="shared" si="14"/>
        <v>#DIV/0!</v>
      </c>
      <c r="AK29" s="119" t="e">
        <f t="shared" si="15"/>
        <v>#DIV/0!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 t="e">
        <f>(D119-B124)</f>
        <v>#DIV/0!</v>
      </c>
      <c r="E30" s="75">
        <f>Middle!E30</f>
        <v>1</v>
      </c>
      <c r="H30" s="96">
        <f>(E30*F$7/F$9)</f>
        <v>1</v>
      </c>
      <c r="I30" s="29" t="e">
        <f>IF(E30&gt;=1,I119-I124,MIN(I119-I124,B30*H30))</f>
        <v>#DIV/0!</v>
      </c>
      <c r="J30" s="235" t="e">
        <f>IF(I$32&lt;=$B$32,I30,$B$32-SUM(J6:J29))</f>
        <v>#DIV/0!</v>
      </c>
      <c r="K30" s="22">
        <f t="shared" si="4"/>
        <v>0</v>
      </c>
      <c r="L30" s="22" t="e">
        <f>IF(L124=L119,0,IF(K30="",0,(L119-L124)/(B119-B124)*K30))</f>
        <v>#DIV/0!</v>
      </c>
      <c r="M30" s="175" t="e">
        <f t="shared" si="6"/>
        <v>#DIV/0!</v>
      </c>
      <c r="N30" s="166" t="s">
        <v>86</v>
      </c>
      <c r="O30" s="2"/>
      <c r="P30" s="22"/>
      <c r="V30" s="56"/>
      <c r="W30" s="110"/>
      <c r="X30" s="118"/>
      <c r="Y30" s="184" t="e">
        <f>M30*4</f>
        <v>#DIV/0!</v>
      </c>
      <c r="Z30" s="122" t="e">
        <f>IF($Y30=0,0,AA30/($Y$30))</f>
        <v>#DIV/0!</v>
      </c>
      <c r="AA30" s="188" t="e">
        <f>IF(AA79*4/$I$83+SUM(AA6:AA29)&lt;1,AA79*4/$I$83,1-SUM(AA6:AA29))</f>
        <v>#DIV/0!</v>
      </c>
      <c r="AB30" s="122" t="e">
        <f>IF($Y30=0,0,AC30/($Y$30))</f>
        <v>#DIV/0!</v>
      </c>
      <c r="AC30" s="188" t="e">
        <f>IF(AC79*4/$I$83+SUM(AC6:AC29)&lt;1,AC79*4/$I$83,1-SUM(AC6:AC29))</f>
        <v>#DIV/0!</v>
      </c>
      <c r="AD30" s="122" t="e">
        <f>IF($Y30=0,0,AE30/($Y$30))</f>
        <v>#DIV/0!</v>
      </c>
      <c r="AE30" s="188" t="e">
        <f>IF(AE79*4/$I$83+SUM(AE6:AE29)&lt;1,AE79*4/$I$83,1-SUM(AE6:AE29))</f>
        <v>#DIV/0!</v>
      </c>
      <c r="AF30" s="122" t="e">
        <f>IF($Y30=0,0,AG30/($Y$30))</f>
        <v>#DIV/0!</v>
      </c>
      <c r="AG30" s="188" t="e">
        <f>IF(AG79*4/$I$83+SUM(AG6:AG29)&lt;1,AG79*4/$I$83,1-SUM(AG6:AG29))</f>
        <v>#DIV/0!</v>
      </c>
      <c r="AH30" s="123" t="e">
        <f t="shared" si="12"/>
        <v>#DIV/0!</v>
      </c>
      <c r="AI30" s="184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1</v>
      </c>
      <c r="C31" s="29"/>
      <c r="D31" s="24"/>
      <c r="E31" s="22"/>
      <c r="F31" s="22"/>
      <c r="H31" s="24"/>
      <c r="I31" s="22"/>
      <c r="J31" s="236" t="e">
        <f>($B$32-SUM(J6:J30))</f>
        <v>#DIV/0!</v>
      </c>
      <c r="K31" s="22">
        <f t="shared" si="4"/>
        <v>1</v>
      </c>
      <c r="L31" s="22" t="e">
        <f>(1-SUM(L6:L30))</f>
        <v>#DIV/0!</v>
      </c>
      <c r="M31" s="178" t="e">
        <f t="shared" si="6"/>
        <v>#DIV/0!</v>
      </c>
      <c r="N31" s="167" t="e">
        <f>M31*I83</f>
        <v>#DIV/0!</v>
      </c>
      <c r="P31" s="22"/>
      <c r="V31" s="56"/>
      <c r="W31" s="129" t="s">
        <v>84</v>
      </c>
      <c r="X31" s="130"/>
      <c r="Y31" s="121" t="e">
        <f>M31*4</f>
        <v>#DIV/0!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3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0</v>
      </c>
      <c r="C32" s="29">
        <f>SUM(C6:C31)</f>
        <v>0</v>
      </c>
      <c r="D32" s="24" t="e">
        <f>SUM(D6:D30)</f>
        <v>#DIV/0!</v>
      </c>
      <c r="E32" s="2"/>
      <c r="F32" s="2"/>
      <c r="H32" s="17"/>
      <c r="I32" s="22" t="e">
        <f>SUM(I6:I30)</f>
        <v>#DIV/0!</v>
      </c>
      <c r="J32" s="17"/>
      <c r="L32" s="22" t="e">
        <f>SUM(L6:L30)</f>
        <v>#DIV/0!</v>
      </c>
      <c r="M32" s="23"/>
      <c r="N32" s="56"/>
      <c r="O32" s="2"/>
      <c r="P32" s="22"/>
      <c r="V32" s="56"/>
      <c r="W32" s="110"/>
      <c r="X32" s="118"/>
      <c r="Y32" s="115" t="e">
        <f>SUM(Y6:Y31)</f>
        <v>#DIV/0!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 t="e">
        <f>(1+K127*H127-L32-L127)/(I32-L32-L127)</f>
        <v>#DIV/0!</v>
      </c>
      <c r="K33" s="14"/>
      <c r="L33" s="11"/>
      <c r="M33" s="30"/>
      <c r="N33" s="168" t="s">
        <v>87</v>
      </c>
      <c r="O33" s="2"/>
      <c r="P33" s="2"/>
      <c r="R33" s="180">
        <v>57052</v>
      </c>
      <c r="S33" s="180">
        <v>64618</v>
      </c>
      <c r="T33" s="22">
        <f>S33/R33</f>
        <v>1.1326158592161537</v>
      </c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R34" s="180">
        <v>17060</v>
      </c>
      <c r="S34" s="180">
        <v>19322</v>
      </c>
      <c r="T34" s="22">
        <f t="shared" ref="T34:T37" si="24">S34/R34</f>
        <v>1.132590855803048</v>
      </c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180">
        <v>31038</v>
      </c>
      <c r="S35" s="180">
        <v>35155</v>
      </c>
      <c r="T35" s="22">
        <f t="shared" si="24"/>
        <v>1.1326438559185514</v>
      </c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R36" s="180">
        <v>58782</v>
      </c>
      <c r="S36" s="180">
        <v>66578</v>
      </c>
      <c r="T36" s="22">
        <f t="shared" si="24"/>
        <v>1.1326256336973903</v>
      </c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0</v>
      </c>
      <c r="J37" s="38" t="e">
        <f>J91*I$83</f>
        <v>#DIV/0!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2"/>
      <c r="R37" s="180">
        <v>69014</v>
      </c>
      <c r="S37" s="180">
        <v>78166</v>
      </c>
      <c r="T37" s="224">
        <f t="shared" si="24"/>
        <v>1.1326107746254384</v>
      </c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0</v>
      </c>
      <c r="J38" s="38" t="e">
        <f t="shared" ref="J38:J64" si="33">J92*I$83</f>
        <v>#DIV/0!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Beans: kg produced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0</v>
      </c>
      <c r="J39" s="38" t="e">
        <f t="shared" si="33"/>
        <v>#DIV/0!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18">
        <f>X8</f>
        <v>1</v>
      </c>
      <c r="Y39" s="110"/>
      <c r="Z39" s="122" t="e">
        <f>Z8</f>
        <v>#DIV/0!</v>
      </c>
      <c r="AA39" s="147" t="e">
        <f>$J39*Z39</f>
        <v>#DIV/0!</v>
      </c>
      <c r="AB39" s="122" t="e">
        <f>AB8</f>
        <v>#DIV/0!</v>
      </c>
      <c r="AC39" s="147" t="e">
        <f>$J39*AB39</f>
        <v>#DIV/0!</v>
      </c>
      <c r="AD39" s="122" t="e">
        <f>AD8</f>
        <v>#DIV/0!</v>
      </c>
      <c r="AE39" s="147" t="e">
        <f>$J39*AD39</f>
        <v>#DIV/0!</v>
      </c>
      <c r="AF39" s="122" t="e">
        <f t="shared" si="31"/>
        <v>#DIV/0!</v>
      </c>
      <c r="AG39" s="147" t="e">
        <f t="shared" si="34"/>
        <v>#DIV/0!</v>
      </c>
      <c r="AH39" s="123" t="e">
        <f t="shared" si="35"/>
        <v>#DIV/0!</v>
      </c>
      <c r="AI39" s="112" t="e">
        <f t="shared" si="35"/>
        <v>#DIV/0!</v>
      </c>
      <c r="AJ39" s="148" t="e">
        <f t="shared" si="36"/>
        <v>#DIV/0!</v>
      </c>
      <c r="AK39" s="147" t="e">
        <f t="shared" si="37"/>
        <v>#DIV/0!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Cabbage: no. local meas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0</v>
      </c>
      <c r="J40" s="38" t="e">
        <f t="shared" si="33"/>
        <v>#DIV/0!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18">
        <f>X9</f>
        <v>1</v>
      </c>
      <c r="Y40" s="110"/>
      <c r="Z40" s="122" t="e">
        <f>Z9</f>
        <v>#DIV/0!</v>
      </c>
      <c r="AA40" s="147" t="e">
        <f>$J40*Z40</f>
        <v>#DIV/0!</v>
      </c>
      <c r="AB40" s="122" t="e">
        <f>AB9</f>
        <v>#DIV/0!</v>
      </c>
      <c r="AC40" s="147" t="e">
        <f>$J40*AB40</f>
        <v>#DIV/0!</v>
      </c>
      <c r="AD40" s="122" t="e">
        <f>AD9</f>
        <v>#DIV/0!</v>
      </c>
      <c r="AE40" s="147" t="e">
        <f>$J40*AD40</f>
        <v>#DIV/0!</v>
      </c>
      <c r="AF40" s="122" t="e">
        <f t="shared" si="31"/>
        <v>#DIV/0!</v>
      </c>
      <c r="AG40" s="147" t="e">
        <f t="shared" si="34"/>
        <v>#DIV/0!</v>
      </c>
      <c r="AH40" s="123" t="e">
        <f t="shared" si="35"/>
        <v>#DIV/0!</v>
      </c>
      <c r="AI40" s="112" t="e">
        <f t="shared" si="35"/>
        <v>#DIV/0!</v>
      </c>
      <c r="AJ40" s="148" t="e">
        <f t="shared" si="36"/>
        <v>#DIV/0!</v>
      </c>
      <c r="AK40" s="147" t="e">
        <f t="shared" si="37"/>
        <v>#DIV/0!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beetroot: no. local meas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0</v>
      </c>
      <c r="J41" s="38" t="e">
        <f t="shared" si="33"/>
        <v>#DIV/0!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18">
        <f>X11</f>
        <v>1</v>
      </c>
      <c r="Y41" s="110"/>
      <c r="Z41" s="122" t="e">
        <f>Z11</f>
        <v>#DIV/0!</v>
      </c>
      <c r="AA41" s="147" t="e">
        <f>$J41*Z41</f>
        <v>#DIV/0!</v>
      </c>
      <c r="AB41" s="122" t="e">
        <f>AB11</f>
        <v>#DIV/0!</v>
      </c>
      <c r="AC41" s="147" t="e">
        <f>$J41*AB41</f>
        <v>#DIV/0!</v>
      </c>
      <c r="AD41" s="122" t="e">
        <f>AD11</f>
        <v>#DIV/0!</v>
      </c>
      <c r="AE41" s="147" t="e">
        <f>$J41*AD41</f>
        <v>#DIV/0!</v>
      </c>
      <c r="AF41" s="122" t="e">
        <f t="shared" si="31"/>
        <v>#DIV/0!</v>
      </c>
      <c r="AG41" s="147" t="e">
        <f t="shared" si="34"/>
        <v>#DIV/0!</v>
      </c>
      <c r="AH41" s="123" t="e">
        <f t="shared" si="35"/>
        <v>#DIV/0!</v>
      </c>
      <c r="AI41" s="112" t="e">
        <f t="shared" si="35"/>
        <v>#DIV/0!</v>
      </c>
      <c r="AJ41" s="148" t="e">
        <f t="shared" si="36"/>
        <v>#DIV/0!</v>
      </c>
      <c r="AK41" s="147" t="e">
        <f t="shared" si="37"/>
        <v>#DIV/0!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Other crop: Spinach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0</v>
      </c>
      <c r="J42" s="38" t="e">
        <f t="shared" si="33"/>
        <v>#DIV/0!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 t="e">
        <f t="shared" ref="AA42:AA64" si="38">$J42*Z42</f>
        <v>#DIV/0!</v>
      </c>
      <c r="AB42" s="156">
        <f>Poor!AB42</f>
        <v>0</v>
      </c>
      <c r="AC42" s="147" t="e">
        <f t="shared" ref="AC42:AC64" si="39">$J42*AB42</f>
        <v>#DIV/0!</v>
      </c>
      <c r="AD42" s="156">
        <f>Poor!AD42</f>
        <v>0.5</v>
      </c>
      <c r="AE42" s="147" t="e">
        <f t="shared" ref="AE42:AE64" si="40">$J42*AD42</f>
        <v>#DIV/0!</v>
      </c>
      <c r="AF42" s="122">
        <f t="shared" si="31"/>
        <v>0.25</v>
      </c>
      <c r="AG42" s="147" t="e">
        <f t="shared" si="34"/>
        <v>#DIV/0!</v>
      </c>
      <c r="AH42" s="123">
        <f t="shared" si="35"/>
        <v>1</v>
      </c>
      <c r="AI42" s="112" t="e">
        <f t="shared" si="35"/>
        <v>#DIV/0!</v>
      </c>
      <c r="AJ42" s="148" t="e">
        <f t="shared" si="36"/>
        <v>#DIV/0!</v>
      </c>
      <c r="AK42" s="147" t="e">
        <f t="shared" si="37"/>
        <v>#DIV/0!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crop: pumpkin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 t="e">
        <f t="shared" si="33"/>
        <v>#DIV/0!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 t="e">
        <f t="shared" si="38"/>
        <v>#DIV/0!</v>
      </c>
      <c r="AB43" s="156">
        <f>Poor!AB43</f>
        <v>0.25</v>
      </c>
      <c r="AC43" s="147" t="e">
        <f t="shared" si="39"/>
        <v>#DIV/0!</v>
      </c>
      <c r="AD43" s="156">
        <f>Poor!AD43</f>
        <v>0.25</v>
      </c>
      <c r="AE43" s="147" t="e">
        <f t="shared" si="40"/>
        <v>#DIV/0!</v>
      </c>
      <c r="AF43" s="122">
        <f t="shared" si="31"/>
        <v>0.25</v>
      </c>
      <c r="AG43" s="147" t="e">
        <f t="shared" si="34"/>
        <v>#DIV/0!</v>
      </c>
      <c r="AH43" s="123">
        <f t="shared" si="35"/>
        <v>1</v>
      </c>
      <c r="AI43" s="112" t="e">
        <f t="shared" si="35"/>
        <v>#DIV/0!</v>
      </c>
      <c r="AJ43" s="148" t="e">
        <f t="shared" si="36"/>
        <v>#DIV/0!</v>
      </c>
      <c r="AK43" s="147" t="e">
        <f t="shared" si="37"/>
        <v>#DIV/0!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WILD FOODS -- see worksheet Data 3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 t="e">
        <f t="shared" si="33"/>
        <v>#DIV/0!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 t="e">
        <f t="shared" si="38"/>
        <v>#DIV/0!</v>
      </c>
      <c r="AB44" s="156">
        <f>Poor!AB44</f>
        <v>0.25</v>
      </c>
      <c r="AC44" s="147" t="e">
        <f t="shared" si="39"/>
        <v>#DIV/0!</v>
      </c>
      <c r="AD44" s="156">
        <f>Poor!AD44</f>
        <v>0.25</v>
      </c>
      <c r="AE44" s="147" t="e">
        <f t="shared" si="40"/>
        <v>#DIV/0!</v>
      </c>
      <c r="AF44" s="122">
        <f t="shared" si="31"/>
        <v>0.25</v>
      </c>
      <c r="AG44" s="147" t="e">
        <f t="shared" si="34"/>
        <v>#DIV/0!</v>
      </c>
      <c r="AH44" s="123">
        <f t="shared" si="35"/>
        <v>1</v>
      </c>
      <c r="AI44" s="112" t="e">
        <f t="shared" si="35"/>
        <v>#DIV/0!</v>
      </c>
      <c r="AJ44" s="148" t="e">
        <f t="shared" si="36"/>
        <v>#DIV/0!</v>
      </c>
      <c r="AK44" s="147" t="e">
        <f t="shared" si="37"/>
        <v>#DIV/0!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Agricultural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 t="e">
        <f t="shared" si="33"/>
        <v>#DIV/0!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 t="e">
        <f t="shared" si="38"/>
        <v>#DIV/0!</v>
      </c>
      <c r="AB45" s="156">
        <f>Poor!AB45</f>
        <v>0.25</v>
      </c>
      <c r="AC45" s="147" t="e">
        <f t="shared" si="39"/>
        <v>#DIV/0!</v>
      </c>
      <c r="AD45" s="156">
        <f>Poor!AD45</f>
        <v>0.25</v>
      </c>
      <c r="AE45" s="147" t="e">
        <f t="shared" si="40"/>
        <v>#DIV/0!</v>
      </c>
      <c r="AF45" s="122">
        <f t="shared" si="31"/>
        <v>0.25</v>
      </c>
      <c r="AG45" s="147" t="e">
        <f t="shared" si="34"/>
        <v>#DIV/0!</v>
      </c>
      <c r="AH45" s="123">
        <f t="shared" si="35"/>
        <v>1</v>
      </c>
      <c r="AI45" s="112" t="e">
        <f t="shared" si="35"/>
        <v>#DIV/0!</v>
      </c>
      <c r="AJ45" s="148" t="e">
        <f t="shared" si="36"/>
        <v>#DIV/0!</v>
      </c>
      <c r="AK45" s="147" t="e">
        <f t="shared" si="37"/>
        <v>#DIV/0!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Formal Employment (conservancies, etc.)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0</v>
      </c>
      <c r="J46" s="38" t="e">
        <f t="shared" si="33"/>
        <v>#DIV/0!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 t="e">
        <f t="shared" si="38"/>
        <v>#DIV/0!</v>
      </c>
      <c r="AB46" s="156">
        <f>Poor!AB46</f>
        <v>0.25</v>
      </c>
      <c r="AC46" s="147" t="e">
        <f t="shared" si="39"/>
        <v>#DIV/0!</v>
      </c>
      <c r="AD46" s="156">
        <f>Poor!AD46</f>
        <v>0.25</v>
      </c>
      <c r="AE46" s="147" t="e">
        <f t="shared" si="40"/>
        <v>#DIV/0!</v>
      </c>
      <c r="AF46" s="122">
        <f t="shared" si="31"/>
        <v>0.25</v>
      </c>
      <c r="AG46" s="147" t="e">
        <f t="shared" si="34"/>
        <v>#DIV/0!</v>
      </c>
      <c r="AH46" s="123">
        <f t="shared" si="35"/>
        <v>1</v>
      </c>
      <c r="AI46" s="112" t="e">
        <f t="shared" si="35"/>
        <v>#DIV/0!</v>
      </c>
      <c r="AJ46" s="148" t="e">
        <f t="shared" si="36"/>
        <v>#DIV/0!</v>
      </c>
      <c r="AK46" s="147" t="e">
        <f t="shared" si="37"/>
        <v>#DIV/0!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0</v>
      </c>
      <c r="J47" s="38" t="e">
        <f t="shared" si="33"/>
        <v>#DIV/0!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 t="e">
        <f t="shared" si="38"/>
        <v>#DIV/0!</v>
      </c>
      <c r="AB47" s="156">
        <f>Poor!AB47</f>
        <v>0.25</v>
      </c>
      <c r="AC47" s="147" t="e">
        <f t="shared" si="39"/>
        <v>#DIV/0!</v>
      </c>
      <c r="AD47" s="156">
        <f>Poor!AD47</f>
        <v>0.25</v>
      </c>
      <c r="AE47" s="147" t="e">
        <f t="shared" si="40"/>
        <v>#DIV/0!</v>
      </c>
      <c r="AF47" s="122">
        <f t="shared" si="31"/>
        <v>0.25</v>
      </c>
      <c r="AG47" s="147" t="e">
        <f t="shared" si="34"/>
        <v>#DIV/0!</v>
      </c>
      <c r="AH47" s="123">
        <f t="shared" si="35"/>
        <v>1</v>
      </c>
      <c r="AI47" s="112" t="e">
        <f t="shared" si="35"/>
        <v>#DIV/0!</v>
      </c>
      <c r="AJ47" s="148" t="e">
        <f t="shared" si="36"/>
        <v>#DIV/0!</v>
      </c>
      <c r="AK47" s="147" t="e">
        <f t="shared" si="37"/>
        <v>#DIV/0!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0</v>
      </c>
      <c r="J48" s="38" t="e">
        <f t="shared" si="33"/>
        <v>#DIV/0!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 t="e">
        <f t="shared" si="38"/>
        <v>#DIV/0!</v>
      </c>
      <c r="AB48" s="156">
        <f>Poor!AB48</f>
        <v>0.25</v>
      </c>
      <c r="AC48" s="147" t="e">
        <f t="shared" si="39"/>
        <v>#DIV/0!</v>
      </c>
      <c r="AD48" s="156">
        <f>Poor!AD48</f>
        <v>0.25</v>
      </c>
      <c r="AE48" s="147" t="e">
        <f t="shared" si="40"/>
        <v>#DIV/0!</v>
      </c>
      <c r="AF48" s="122">
        <f t="shared" si="31"/>
        <v>0.25</v>
      </c>
      <c r="AG48" s="147" t="e">
        <f t="shared" si="34"/>
        <v>#DIV/0!</v>
      </c>
      <c r="AH48" s="123">
        <f t="shared" si="35"/>
        <v>1</v>
      </c>
      <c r="AI48" s="112" t="e">
        <f t="shared" si="35"/>
        <v>#DIV/0!</v>
      </c>
      <c r="AJ48" s="148" t="e">
        <f t="shared" si="36"/>
        <v>#DIV/0!</v>
      </c>
      <c r="AK48" s="147" t="e">
        <f t="shared" si="37"/>
        <v>#DIV/0!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0</v>
      </c>
      <c r="J49" s="38" t="e">
        <f t="shared" si="33"/>
        <v>#DIV/0!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 t="e">
        <f t="shared" si="38"/>
        <v>#DIV/0!</v>
      </c>
      <c r="AB49" s="156">
        <f>Poor!AB49</f>
        <v>0.25</v>
      </c>
      <c r="AC49" s="147" t="e">
        <f t="shared" si="39"/>
        <v>#DIV/0!</v>
      </c>
      <c r="AD49" s="156">
        <f>Poor!AD49</f>
        <v>0.25</v>
      </c>
      <c r="AE49" s="147" t="e">
        <f t="shared" si="40"/>
        <v>#DIV/0!</v>
      </c>
      <c r="AF49" s="122">
        <f t="shared" si="31"/>
        <v>0.25</v>
      </c>
      <c r="AG49" s="147" t="e">
        <f t="shared" si="34"/>
        <v>#DIV/0!</v>
      </c>
      <c r="AH49" s="123">
        <f t="shared" si="35"/>
        <v>1</v>
      </c>
      <c r="AI49" s="112" t="e">
        <f t="shared" si="35"/>
        <v>#DIV/0!</v>
      </c>
      <c r="AJ49" s="148" t="e">
        <f t="shared" si="36"/>
        <v>#DIV/0!</v>
      </c>
      <c r="AK49" s="147" t="e">
        <f t="shared" si="37"/>
        <v>#DIV/0!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0</v>
      </c>
      <c r="J50" s="38" t="e">
        <f t="shared" si="33"/>
        <v>#DIV/0!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 t="e">
        <f t="shared" si="38"/>
        <v>#DIV/0!</v>
      </c>
      <c r="AB50" s="156">
        <f>Poor!AB55</f>
        <v>0.25</v>
      </c>
      <c r="AC50" s="147" t="e">
        <f t="shared" si="39"/>
        <v>#DIV/0!</v>
      </c>
      <c r="AD50" s="156">
        <f>Poor!AD55</f>
        <v>0.25</v>
      </c>
      <c r="AE50" s="147" t="e">
        <f t="shared" si="40"/>
        <v>#DIV/0!</v>
      </c>
      <c r="AF50" s="122">
        <f t="shared" si="31"/>
        <v>0.25</v>
      </c>
      <c r="AG50" s="147" t="e">
        <f t="shared" si="34"/>
        <v>#DIV/0!</v>
      </c>
      <c r="AH50" s="123">
        <f t="shared" si="35"/>
        <v>1</v>
      </c>
      <c r="AI50" s="112" t="e">
        <f t="shared" si="35"/>
        <v>#DIV/0!</v>
      </c>
      <c r="AJ50" s="148" t="e">
        <f t="shared" si="36"/>
        <v>#DIV/0!</v>
      </c>
      <c r="AK50" s="147" t="e">
        <f t="shared" si="37"/>
        <v>#DIV/0!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0</v>
      </c>
      <c r="J51" s="38" t="e">
        <f t="shared" si="33"/>
        <v>#DIV/0!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 t="e">
        <f t="shared" si="38"/>
        <v>#DIV/0!</v>
      </c>
      <c r="AB51" s="156">
        <f>Poor!AB56</f>
        <v>0.25</v>
      </c>
      <c r="AC51" s="147" t="e">
        <f t="shared" si="39"/>
        <v>#DIV/0!</v>
      </c>
      <c r="AD51" s="156">
        <f>Poor!AD56</f>
        <v>0.25</v>
      </c>
      <c r="AE51" s="147" t="e">
        <f t="shared" si="40"/>
        <v>#DIV/0!</v>
      </c>
      <c r="AF51" s="122">
        <f t="shared" si="31"/>
        <v>0.25</v>
      </c>
      <c r="AG51" s="147" t="e">
        <f t="shared" si="34"/>
        <v>#DIV/0!</v>
      </c>
      <c r="AH51" s="123">
        <f t="shared" si="35"/>
        <v>1</v>
      </c>
      <c r="AI51" s="112" t="e">
        <f t="shared" si="35"/>
        <v>#DIV/0!</v>
      </c>
      <c r="AJ51" s="148" t="e">
        <f t="shared" si="36"/>
        <v>#DIV/0!</v>
      </c>
      <c r="AK51" s="147" t="e">
        <f t="shared" si="37"/>
        <v>#DIV/0!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0</v>
      </c>
      <c r="J52" s="38" t="e">
        <f t="shared" si="33"/>
        <v>#DIV/0!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 t="e">
        <f t="shared" si="38"/>
        <v>#DIV/0!</v>
      </c>
      <c r="AB52" s="156">
        <f>Poor!AB57</f>
        <v>0.25</v>
      </c>
      <c r="AC52" s="147" t="e">
        <f t="shared" si="39"/>
        <v>#DIV/0!</v>
      </c>
      <c r="AD52" s="156">
        <f>Poor!AD57</f>
        <v>0.25</v>
      </c>
      <c r="AE52" s="147" t="e">
        <f t="shared" si="40"/>
        <v>#DIV/0!</v>
      </c>
      <c r="AF52" s="122">
        <f t="shared" si="31"/>
        <v>0.25</v>
      </c>
      <c r="AG52" s="147" t="e">
        <f t="shared" si="34"/>
        <v>#DIV/0!</v>
      </c>
      <c r="AH52" s="123">
        <f t="shared" si="35"/>
        <v>1</v>
      </c>
      <c r="AI52" s="112" t="e">
        <f t="shared" si="35"/>
        <v>#DIV/0!</v>
      </c>
      <c r="AJ52" s="148" t="e">
        <f t="shared" si="36"/>
        <v>#DIV/0!</v>
      </c>
      <c r="AK52" s="147" t="e">
        <f t="shared" si="37"/>
        <v>#DIV/0!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 t="e">
        <f t="shared" si="33"/>
        <v>#DIV/0!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 t="e">
        <f t="shared" si="33"/>
        <v>#DIV/0!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 t="e">
        <f t="shared" si="33"/>
        <v>#DIV/0!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 t="e">
        <f t="shared" si="33"/>
        <v>#DIV/0!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 t="e">
        <f t="shared" si="33"/>
        <v>#DIV/0!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 t="e">
        <f t="shared" si="33"/>
        <v>#DIV/0!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 t="e">
        <f t="shared" si="38"/>
        <v>#DIV/0!</v>
      </c>
      <c r="AB58" s="156">
        <f>Poor!AB58</f>
        <v>0.25</v>
      </c>
      <c r="AC58" s="147" t="e">
        <f t="shared" si="39"/>
        <v>#DIV/0!</v>
      </c>
      <c r="AD58" s="156">
        <f>Poor!AD58</f>
        <v>0.25</v>
      </c>
      <c r="AE58" s="147" t="e">
        <f t="shared" si="40"/>
        <v>#DIV/0!</v>
      </c>
      <c r="AF58" s="122">
        <f t="shared" si="31"/>
        <v>0.25</v>
      </c>
      <c r="AG58" s="147" t="e">
        <f t="shared" si="34"/>
        <v>#DIV/0!</v>
      </c>
      <c r="AH58" s="123">
        <f t="shared" si="35"/>
        <v>1</v>
      </c>
      <c r="AI58" s="112" t="e">
        <f t="shared" si="35"/>
        <v>#DIV/0!</v>
      </c>
      <c r="AJ58" s="148" t="e">
        <f t="shared" si="36"/>
        <v>#DIV/0!</v>
      </c>
      <c r="AK58" s="147" t="e">
        <f t="shared" si="37"/>
        <v>#DIV/0!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 t="e">
        <f t="shared" si="33"/>
        <v>#DIV/0!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 t="e">
        <f t="shared" si="38"/>
        <v>#DIV/0!</v>
      </c>
      <c r="AB59" s="156">
        <f>Poor!AB59</f>
        <v>0.25</v>
      </c>
      <c r="AC59" s="147" t="e">
        <f t="shared" si="39"/>
        <v>#DIV/0!</v>
      </c>
      <c r="AD59" s="156">
        <f>Poor!AD59</f>
        <v>0.25</v>
      </c>
      <c r="AE59" s="147" t="e">
        <f t="shared" si="40"/>
        <v>#DIV/0!</v>
      </c>
      <c r="AF59" s="122">
        <f t="shared" si="31"/>
        <v>0.25</v>
      </c>
      <c r="AG59" s="147" t="e">
        <f t="shared" si="34"/>
        <v>#DIV/0!</v>
      </c>
      <c r="AH59" s="123">
        <f t="shared" ref="AH59:AI64" si="46">SUM(Z59,AB59,AD59,AF59)</f>
        <v>1</v>
      </c>
      <c r="AI59" s="112" t="e">
        <f t="shared" si="46"/>
        <v>#DIV/0!</v>
      </c>
      <c r="AJ59" s="148" t="e">
        <f t="shared" si="36"/>
        <v>#DIV/0!</v>
      </c>
      <c r="AK59" s="147" t="e">
        <f t="shared" si="37"/>
        <v>#DIV/0!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 t="e">
        <f t="shared" si="33"/>
        <v>#DIV/0!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 t="e">
        <f t="shared" si="38"/>
        <v>#DIV/0!</v>
      </c>
      <c r="AB60" s="156">
        <f>Poor!AB60</f>
        <v>0.25</v>
      </c>
      <c r="AC60" s="147" t="e">
        <f t="shared" si="39"/>
        <v>#DIV/0!</v>
      </c>
      <c r="AD60" s="156">
        <f>Poor!AD60</f>
        <v>0.25</v>
      </c>
      <c r="AE60" s="147" t="e">
        <f t="shared" si="40"/>
        <v>#DIV/0!</v>
      </c>
      <c r="AF60" s="122">
        <f t="shared" si="31"/>
        <v>0.25</v>
      </c>
      <c r="AG60" s="147" t="e">
        <f t="shared" si="34"/>
        <v>#DIV/0!</v>
      </c>
      <c r="AH60" s="123">
        <f t="shared" si="46"/>
        <v>1</v>
      </c>
      <c r="AI60" s="112" t="e">
        <f t="shared" si="46"/>
        <v>#DIV/0!</v>
      </c>
      <c r="AJ60" s="148" t="e">
        <f t="shared" si="36"/>
        <v>#DIV/0!</v>
      </c>
      <c r="AK60" s="147" t="e">
        <f t="shared" si="37"/>
        <v>#DIV/0!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 t="e">
        <f t="shared" si="33"/>
        <v>#DIV/0!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 t="e">
        <f t="shared" si="38"/>
        <v>#DIV/0!</v>
      </c>
      <c r="AB61" s="156">
        <f>Poor!AB61</f>
        <v>0.25</v>
      </c>
      <c r="AC61" s="147" t="e">
        <f t="shared" si="39"/>
        <v>#DIV/0!</v>
      </c>
      <c r="AD61" s="156">
        <f>Poor!AD61</f>
        <v>0.25</v>
      </c>
      <c r="AE61" s="147" t="e">
        <f t="shared" si="40"/>
        <v>#DIV/0!</v>
      </c>
      <c r="AF61" s="122">
        <f t="shared" si="31"/>
        <v>0.25</v>
      </c>
      <c r="AG61" s="147" t="e">
        <f t="shared" si="34"/>
        <v>#DIV/0!</v>
      </c>
      <c r="AH61" s="123">
        <f t="shared" si="46"/>
        <v>1</v>
      </c>
      <c r="AI61" s="112" t="e">
        <f t="shared" si="46"/>
        <v>#DIV/0!</v>
      </c>
      <c r="AJ61" s="148" t="e">
        <f t="shared" si="36"/>
        <v>#DIV/0!</v>
      </c>
      <c r="AK61" s="147" t="e">
        <f t="shared" si="37"/>
        <v>#DIV/0!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 t="e">
        <f t="shared" si="33"/>
        <v>#DIV/0!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 t="e">
        <f t="shared" si="38"/>
        <v>#DIV/0!</v>
      </c>
      <c r="AB62" s="156">
        <f>Poor!AB62</f>
        <v>0.25</v>
      </c>
      <c r="AC62" s="147" t="e">
        <f t="shared" si="39"/>
        <v>#DIV/0!</v>
      </c>
      <c r="AD62" s="156">
        <f>Poor!AD62</f>
        <v>0.25</v>
      </c>
      <c r="AE62" s="147" t="e">
        <f t="shared" si="40"/>
        <v>#DIV/0!</v>
      </c>
      <c r="AF62" s="122">
        <f t="shared" si="31"/>
        <v>0.25</v>
      </c>
      <c r="AG62" s="147" t="e">
        <f t="shared" si="34"/>
        <v>#DIV/0!</v>
      </c>
      <c r="AH62" s="123">
        <f t="shared" si="46"/>
        <v>1</v>
      </c>
      <c r="AI62" s="112" t="e">
        <f t="shared" si="46"/>
        <v>#DIV/0!</v>
      </c>
      <c r="AJ62" s="148" t="e">
        <f t="shared" si="36"/>
        <v>#DIV/0!</v>
      </c>
      <c r="AK62" s="147" t="e">
        <f t="shared" si="37"/>
        <v>#DIV/0!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 t="e">
        <f t="shared" si="33"/>
        <v>#DIV/0!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 t="e">
        <f t="shared" si="38"/>
        <v>#DIV/0!</v>
      </c>
      <c r="AB63" s="156">
        <f>Poor!AB63</f>
        <v>0.25</v>
      </c>
      <c r="AC63" s="147" t="e">
        <f t="shared" si="39"/>
        <v>#DIV/0!</v>
      </c>
      <c r="AD63" s="156">
        <f>Poor!AD63</f>
        <v>0.25</v>
      </c>
      <c r="AE63" s="147" t="e">
        <f t="shared" si="40"/>
        <v>#DIV/0!</v>
      </c>
      <c r="AF63" s="122">
        <f t="shared" si="31"/>
        <v>0.25</v>
      </c>
      <c r="AG63" s="147" t="e">
        <f t="shared" si="34"/>
        <v>#DIV/0!</v>
      </c>
      <c r="AH63" s="123">
        <f t="shared" si="46"/>
        <v>1</v>
      </c>
      <c r="AI63" s="112" t="e">
        <f t="shared" si="46"/>
        <v>#DIV/0!</v>
      </c>
      <c r="AJ63" s="148" t="e">
        <f t="shared" si="36"/>
        <v>#DIV/0!</v>
      </c>
      <c r="AK63" s="147" t="e">
        <f t="shared" si="37"/>
        <v>#DIV/0!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 t="e">
        <f t="shared" si="33"/>
        <v>#DIV/0!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 t="e">
        <f t="shared" si="38"/>
        <v>#DIV/0!</v>
      </c>
      <c r="AB64" s="156">
        <f>Poor!AB64</f>
        <v>0.25</v>
      </c>
      <c r="AC64" s="149" t="e">
        <f t="shared" si="39"/>
        <v>#DIV/0!</v>
      </c>
      <c r="AD64" s="156">
        <f>Poor!AD64</f>
        <v>0.25</v>
      </c>
      <c r="AE64" s="149" t="e">
        <f t="shared" si="40"/>
        <v>#DIV/0!</v>
      </c>
      <c r="AF64" s="150">
        <f t="shared" si="31"/>
        <v>0.25</v>
      </c>
      <c r="AG64" s="149" t="e">
        <f t="shared" si="34"/>
        <v>#DIV/0!</v>
      </c>
      <c r="AH64" s="123">
        <f t="shared" si="46"/>
        <v>1</v>
      </c>
      <c r="AI64" s="112" t="e">
        <f t="shared" si="46"/>
        <v>#DIV/0!</v>
      </c>
      <c r="AJ64" s="151" t="e">
        <f t="shared" si="36"/>
        <v>#DIV/0!</v>
      </c>
      <c r="AK64" s="149" t="e">
        <f t="shared" si="37"/>
        <v>#DIV/0!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 t="e">
        <f>SUM(J37:J64)</f>
        <v>#DIV/0!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0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 t="e">
        <f>I124*I$83</f>
        <v>#DIV/0!</v>
      </c>
      <c r="J70" s="51" t="e">
        <f>J124*I$83</f>
        <v>#DIV/0!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 t="e">
        <f>$J70*Z70</f>
        <v>#DIV/0!</v>
      </c>
      <c r="AB70" s="156">
        <f>Poor!AB70</f>
        <v>0.25</v>
      </c>
      <c r="AC70" s="147" t="e">
        <f>$J70*AB70</f>
        <v>#DIV/0!</v>
      </c>
      <c r="AD70" s="156">
        <f>Poor!AD70</f>
        <v>0.25</v>
      </c>
      <c r="AE70" s="147" t="e">
        <f>$J70*AD70</f>
        <v>#DIV/0!</v>
      </c>
      <c r="AF70" s="156">
        <f>Poor!AF70</f>
        <v>0.25</v>
      </c>
      <c r="AG70" s="147" t="e">
        <f>$J70*AF70</f>
        <v>#DIV/0!</v>
      </c>
      <c r="AH70" s="155">
        <f>SUM(Z70,AB70,AD70,AF70)</f>
        <v>1</v>
      </c>
      <c r="AI70" s="147" t="e">
        <f>SUM(AA70,AC70,AE70,AG70)</f>
        <v>#DIV/0!</v>
      </c>
      <c r="AJ70" s="148" t="e">
        <f>(AA70+AC70)</f>
        <v>#DIV/0!</v>
      </c>
      <c r="AK70" s="147" t="e">
        <f>(AE70+AG70)</f>
        <v>#DIV/0!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0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 t="e">
        <f t="shared" ref="I71:I72" si="48">I125*I$83</f>
        <v>#DIV/0!</v>
      </c>
      <c r="J71" s="51" t="e">
        <f t="shared" ref="J71:J72" si="49">J125*I$83</f>
        <v>#DIV/0!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0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 t="e">
        <f t="shared" si="48"/>
        <v>#DIV/0!</v>
      </c>
      <c r="J72" s="51" t="e">
        <f t="shared" si="49"/>
        <v>#DIV/0!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 t="e">
        <f>I127*I$83</f>
        <v>#DIV/0!</v>
      </c>
      <c r="J73" s="51" t="e">
        <f>J127*I$83</f>
        <v>#DIV/0!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 t="e">
        <f>I128*I$83</f>
        <v>#DIV/0!</v>
      </c>
      <c r="J74" s="51" t="e">
        <f>J128*I$83</f>
        <v>#DIV/0!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 t="e">
        <f>B129*B83</f>
        <v>#DIV/0!</v>
      </c>
      <c r="C75" s="39"/>
      <c r="D75" s="38"/>
      <c r="E75" s="32"/>
      <c r="F75" s="32"/>
      <c r="G75" s="32"/>
      <c r="H75" s="31"/>
      <c r="I75" s="47"/>
      <c r="J75" s="51" t="e">
        <f>J129*I$83</f>
        <v>#DIV/0!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 t="e">
        <f>I130*I$83</f>
        <v>#DIV/0!</v>
      </c>
      <c r="J76" s="51" t="e">
        <f>J130*I$83</f>
        <v>#DIV/0!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 t="e">
        <f>I131*I$83</f>
        <v>#DIV/0!</v>
      </c>
      <c r="J77" s="100" t="e">
        <f>J131*I$83</f>
        <v>#DIV/0!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4">
        <f>[1]Summ!$J1039</f>
        <v>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4.5999999999999996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0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0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0</v>
      </c>
      <c r="AB83" s="112"/>
      <c r="AC83" s="165">
        <f>$I$83*AB82/4</f>
        <v>0</v>
      </c>
      <c r="AD83" s="112"/>
      <c r="AE83" s="165">
        <f>$I$83*AD82/4</f>
        <v>0</v>
      </c>
      <c r="AF83" s="112"/>
      <c r="AG83" s="165">
        <f>$I$83*AF82/4</f>
        <v>0</v>
      </c>
      <c r="AH83" s="165">
        <f>SUM(AA83,AC83,AE83,AG83)</f>
        <v>0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0</v>
      </c>
      <c r="C84" s="46"/>
      <c r="D84" s="239"/>
      <c r="E84" s="64"/>
      <c r="F84" s="64"/>
      <c r="G84" s="64"/>
      <c r="H84" s="240">
        <f>IF(B84=0,0,I84/B84)</f>
        <v>0</v>
      </c>
      <c r="I84" s="238">
        <f>(B70*H70)+((1-(D29*H29))*I83)</f>
        <v>0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 t="e">
        <f>(B37/$B$83)</f>
        <v>#DIV/0!</v>
      </c>
      <c r="C91" s="75" t="e">
        <f>(C37/$B$83)</f>
        <v>#DIV/0!</v>
      </c>
      <c r="D91" s="24" t="e">
        <f t="shared" ref="D91" si="51">(B91+C91)</f>
        <v>#DIV/0!</v>
      </c>
      <c r="H91" s="24">
        <f>(E37*F37/G37*F$7/F$9)</f>
        <v>1</v>
      </c>
      <c r="I91" s="22" t="e">
        <f t="shared" ref="I91" si="52">(D91*H91)</f>
        <v>#DIV/0!</v>
      </c>
      <c r="J91" s="24" t="e">
        <f>IF(I$32&lt;=1+I$131,I91,L91+J$33*(I91-L91))</f>
        <v>#DIV/0!</v>
      </c>
      <c r="K91" s="22" t="e">
        <f t="shared" ref="K91" si="53">(B91)</f>
        <v>#DIV/0!</v>
      </c>
      <c r="L91" s="22" t="e">
        <f t="shared" ref="L91" si="54">(K91*H91)</f>
        <v>#DIV/0!</v>
      </c>
      <c r="M91" s="231" t="e">
        <f t="shared" si="50"/>
        <v>#DIV/0!</v>
      </c>
      <c r="N91" s="233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 t="e">
        <f t="shared" ref="B92:C92" si="56">(B38/$B$83)</f>
        <v>#DIV/0!</v>
      </c>
      <c r="C92" s="75" t="e">
        <f t="shared" si="56"/>
        <v>#DIV/0!</v>
      </c>
      <c r="D92" s="24" t="e">
        <f t="shared" ref="D92:D118" si="57">(B92+C92)</f>
        <v>#DIV/0!</v>
      </c>
      <c r="H92" s="24">
        <f t="shared" ref="H92:H118" si="58">(E38*F38/G38*F$7/F$9)</f>
        <v>1</v>
      </c>
      <c r="I92" s="22" t="e">
        <f t="shared" ref="I92:I118" si="59">(D92*H92)</f>
        <v>#DIV/0!</v>
      </c>
      <c r="J92" s="24" t="e">
        <f t="shared" ref="J92:J118" si="60">IF(I$32&lt;=1+I$131,I92,L92+J$33*(I92-L92))</f>
        <v>#DIV/0!</v>
      </c>
      <c r="K92" s="22" t="e">
        <f t="shared" ref="K92:K118" si="61">(B92)</f>
        <v>#DIV/0!</v>
      </c>
      <c r="L92" s="22" t="e">
        <f t="shared" ref="L92:L118" si="62">(K92*H92)</f>
        <v>#DIV/0!</v>
      </c>
      <c r="M92" s="231" t="e">
        <f t="shared" ref="M92:M118" si="63">(J92)</f>
        <v>#DIV/0!</v>
      </c>
      <c r="N92" s="233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 t="e">
        <f t="shared" ref="B93:C93" si="64">(B39/$B$83)</f>
        <v>#DIV/0!</v>
      </c>
      <c r="C93" s="75" t="e">
        <f t="shared" si="64"/>
        <v>#DIV/0!</v>
      </c>
      <c r="D93" s="24" t="e">
        <f t="shared" si="57"/>
        <v>#DIV/0!</v>
      </c>
      <c r="H93" s="24">
        <f t="shared" si="58"/>
        <v>1</v>
      </c>
      <c r="I93" s="22" t="e">
        <f t="shared" si="59"/>
        <v>#DIV/0!</v>
      </c>
      <c r="J93" s="24" t="e">
        <f t="shared" si="60"/>
        <v>#DIV/0!</v>
      </c>
      <c r="K93" s="22" t="e">
        <f t="shared" si="61"/>
        <v>#DIV/0!</v>
      </c>
      <c r="L93" s="22" t="e">
        <f t="shared" si="62"/>
        <v>#DIV/0!</v>
      </c>
      <c r="M93" s="231" t="e">
        <f t="shared" si="63"/>
        <v>#DIV/0!</v>
      </c>
      <c r="N93" s="233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 t="e">
        <f t="shared" ref="B94:C94" si="65">(B40/$B$83)</f>
        <v>#DIV/0!</v>
      </c>
      <c r="C94" s="75" t="e">
        <f t="shared" si="65"/>
        <v>#DIV/0!</v>
      </c>
      <c r="D94" s="24" t="e">
        <f t="shared" si="57"/>
        <v>#DIV/0!</v>
      </c>
      <c r="H94" s="24">
        <f t="shared" si="58"/>
        <v>1</v>
      </c>
      <c r="I94" s="22" t="e">
        <f t="shared" si="59"/>
        <v>#DIV/0!</v>
      </c>
      <c r="J94" s="24" t="e">
        <f t="shared" si="60"/>
        <v>#DIV/0!</v>
      </c>
      <c r="K94" s="22" t="e">
        <f t="shared" si="61"/>
        <v>#DIV/0!</v>
      </c>
      <c r="L94" s="22" t="e">
        <f t="shared" si="62"/>
        <v>#DIV/0!</v>
      </c>
      <c r="M94" s="231" t="e">
        <f t="shared" si="63"/>
        <v>#DIV/0!</v>
      </c>
      <c r="N94" s="233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 t="e">
        <f t="shared" ref="B95:C95" si="66">(B41/$B$83)</f>
        <v>#DIV/0!</v>
      </c>
      <c r="C95" s="75" t="e">
        <f t="shared" si="66"/>
        <v>#DIV/0!</v>
      </c>
      <c r="D95" s="24" t="e">
        <f t="shared" si="57"/>
        <v>#DIV/0!</v>
      </c>
      <c r="H95" s="24">
        <f t="shared" si="58"/>
        <v>1</v>
      </c>
      <c r="I95" s="22" t="e">
        <f t="shared" si="59"/>
        <v>#DIV/0!</v>
      </c>
      <c r="J95" s="24" t="e">
        <f t="shared" si="60"/>
        <v>#DIV/0!</v>
      </c>
      <c r="K95" s="22" t="e">
        <f t="shared" si="61"/>
        <v>#DIV/0!</v>
      </c>
      <c r="L95" s="22" t="e">
        <f t="shared" si="62"/>
        <v>#DIV/0!</v>
      </c>
      <c r="M95" s="231" t="e">
        <f t="shared" si="63"/>
        <v>#DIV/0!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 t="e">
        <f t="shared" ref="B96:C96" si="67">(B42/$B$83)</f>
        <v>#DIV/0!</v>
      </c>
      <c r="C96" s="75" t="e">
        <f t="shared" si="67"/>
        <v>#DIV/0!</v>
      </c>
      <c r="D96" s="24" t="e">
        <f t="shared" si="57"/>
        <v>#DIV/0!</v>
      </c>
      <c r="H96" s="24">
        <f t="shared" si="58"/>
        <v>1</v>
      </c>
      <c r="I96" s="22" t="e">
        <f t="shared" si="59"/>
        <v>#DIV/0!</v>
      </c>
      <c r="J96" s="24" t="e">
        <f t="shared" si="60"/>
        <v>#DIV/0!</v>
      </c>
      <c r="K96" s="22" t="e">
        <f t="shared" si="61"/>
        <v>#DIV/0!</v>
      </c>
      <c r="L96" s="22" t="e">
        <f t="shared" si="62"/>
        <v>#DIV/0!</v>
      </c>
      <c r="M96" s="231" t="e">
        <f t="shared" si="63"/>
        <v>#DIV/0!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 t="e">
        <f t="shared" ref="B97:C97" si="68">(B43/$B$83)</f>
        <v>#DIV/0!</v>
      </c>
      <c r="C97" s="75" t="e">
        <f t="shared" si="68"/>
        <v>#DIV/0!</v>
      </c>
      <c r="D97" s="24" t="e">
        <f t="shared" si="57"/>
        <v>#DIV/0!</v>
      </c>
      <c r="H97" s="24">
        <f t="shared" si="58"/>
        <v>1</v>
      </c>
      <c r="I97" s="22" t="e">
        <f t="shared" si="59"/>
        <v>#DIV/0!</v>
      </c>
      <c r="J97" s="24" t="e">
        <f t="shared" si="60"/>
        <v>#DIV/0!</v>
      </c>
      <c r="K97" s="22" t="e">
        <f t="shared" si="61"/>
        <v>#DIV/0!</v>
      </c>
      <c r="L97" s="22" t="e">
        <f t="shared" si="62"/>
        <v>#DIV/0!</v>
      </c>
      <c r="M97" s="231" t="e">
        <f t="shared" si="63"/>
        <v>#DIV/0!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WILD FOODS -- see worksheet Data 3</v>
      </c>
      <c r="B98" s="75" t="e">
        <f t="shared" ref="B98:C98" si="69">(B44/$B$83)</f>
        <v>#DIV/0!</v>
      </c>
      <c r="C98" s="75" t="e">
        <f t="shared" si="69"/>
        <v>#DIV/0!</v>
      </c>
      <c r="D98" s="24" t="e">
        <f t="shared" si="57"/>
        <v>#DIV/0!</v>
      </c>
      <c r="H98" s="24">
        <f t="shared" si="58"/>
        <v>1</v>
      </c>
      <c r="I98" s="22" t="e">
        <f t="shared" si="59"/>
        <v>#DIV/0!</v>
      </c>
      <c r="J98" s="24" t="e">
        <f t="shared" si="60"/>
        <v>#DIV/0!</v>
      </c>
      <c r="K98" s="22" t="e">
        <f t="shared" si="61"/>
        <v>#DIV/0!</v>
      </c>
      <c r="L98" s="22" t="e">
        <f t="shared" si="62"/>
        <v>#DIV/0!</v>
      </c>
      <c r="M98" s="231" t="e">
        <f t="shared" si="63"/>
        <v>#DIV/0!</v>
      </c>
      <c r="N98" s="233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Agricultural cash income -- see Data2</v>
      </c>
      <c r="B99" s="75" t="e">
        <f t="shared" ref="B99:C99" si="70">(B45/$B$83)</f>
        <v>#DIV/0!</v>
      </c>
      <c r="C99" s="75" t="e">
        <f t="shared" si="70"/>
        <v>#DIV/0!</v>
      </c>
      <c r="D99" s="24" t="e">
        <f t="shared" si="57"/>
        <v>#DIV/0!</v>
      </c>
      <c r="H99" s="24">
        <f t="shared" si="58"/>
        <v>1</v>
      </c>
      <c r="I99" s="22" t="e">
        <f t="shared" si="59"/>
        <v>#DIV/0!</v>
      </c>
      <c r="J99" s="24" t="e">
        <f t="shared" si="60"/>
        <v>#DIV/0!</v>
      </c>
      <c r="K99" s="22" t="e">
        <f t="shared" si="61"/>
        <v>#DIV/0!</v>
      </c>
      <c r="L99" s="22" t="e">
        <f t="shared" si="62"/>
        <v>#DIV/0!</v>
      </c>
      <c r="M99" s="231" t="e">
        <f t="shared" si="63"/>
        <v>#DIV/0!</v>
      </c>
      <c r="N99" s="233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Formal Employment (conservancies, etc.)</v>
      </c>
      <c r="B100" s="75" t="e">
        <f t="shared" ref="B100:C100" si="71">(B46/$B$83)</f>
        <v>#DIV/0!</v>
      </c>
      <c r="C100" s="75" t="e">
        <f t="shared" si="71"/>
        <v>#DIV/0!</v>
      </c>
      <c r="D100" s="24" t="e">
        <f t="shared" si="57"/>
        <v>#DIV/0!</v>
      </c>
      <c r="H100" s="24">
        <f t="shared" si="58"/>
        <v>1</v>
      </c>
      <c r="I100" s="22" t="e">
        <f t="shared" si="59"/>
        <v>#DIV/0!</v>
      </c>
      <c r="J100" s="24" t="e">
        <f t="shared" si="60"/>
        <v>#DIV/0!</v>
      </c>
      <c r="K100" s="22" t="e">
        <f t="shared" si="61"/>
        <v>#DIV/0!</v>
      </c>
      <c r="L100" s="22" t="e">
        <f t="shared" si="62"/>
        <v>#DIV/0!</v>
      </c>
      <c r="M100" s="231" t="e">
        <f t="shared" si="63"/>
        <v>#DIV/0!</v>
      </c>
      <c r="N100" s="233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 t="e">
        <f t="shared" ref="B101:C101" si="72">(B47/$B$83)</f>
        <v>#DIV/0!</v>
      </c>
      <c r="C101" s="75" t="e">
        <f t="shared" si="72"/>
        <v>#DIV/0!</v>
      </c>
      <c r="D101" s="24" t="e">
        <f t="shared" si="57"/>
        <v>#DIV/0!</v>
      </c>
      <c r="H101" s="24">
        <f t="shared" si="58"/>
        <v>1</v>
      </c>
      <c r="I101" s="22" t="e">
        <f t="shared" si="59"/>
        <v>#DIV/0!</v>
      </c>
      <c r="J101" s="24" t="e">
        <f t="shared" si="60"/>
        <v>#DIV/0!</v>
      </c>
      <c r="K101" s="22" t="e">
        <f t="shared" si="61"/>
        <v>#DIV/0!</v>
      </c>
      <c r="L101" s="22" t="e">
        <f t="shared" si="62"/>
        <v>#DIV/0!</v>
      </c>
      <c r="M101" s="231" t="e">
        <f t="shared" si="63"/>
        <v>#DIV/0!</v>
      </c>
      <c r="N101" s="233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 t="e">
        <f t="shared" ref="B102:C102" si="73">(B48/$B$83)</f>
        <v>#DIV/0!</v>
      </c>
      <c r="C102" s="75" t="e">
        <f t="shared" si="73"/>
        <v>#DIV/0!</v>
      </c>
      <c r="D102" s="24" t="e">
        <f t="shared" si="57"/>
        <v>#DIV/0!</v>
      </c>
      <c r="H102" s="24">
        <f t="shared" si="58"/>
        <v>1</v>
      </c>
      <c r="I102" s="22" t="e">
        <f t="shared" si="59"/>
        <v>#DIV/0!</v>
      </c>
      <c r="J102" s="24" t="e">
        <f t="shared" si="60"/>
        <v>#DIV/0!</v>
      </c>
      <c r="K102" s="22" t="e">
        <f t="shared" si="61"/>
        <v>#DIV/0!</v>
      </c>
      <c r="L102" s="22" t="e">
        <f t="shared" si="62"/>
        <v>#DIV/0!</v>
      </c>
      <c r="M102" s="231" t="e">
        <f t="shared" si="63"/>
        <v>#DIV/0!</v>
      </c>
      <c r="N102" s="233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 t="e">
        <f t="shared" ref="B103:C103" si="74">(B49/$B$83)</f>
        <v>#DIV/0!</v>
      </c>
      <c r="C103" s="75" t="e">
        <f t="shared" si="74"/>
        <v>#DIV/0!</v>
      </c>
      <c r="D103" s="24" t="e">
        <f t="shared" si="57"/>
        <v>#DIV/0!</v>
      </c>
      <c r="H103" s="24">
        <f t="shared" si="58"/>
        <v>1</v>
      </c>
      <c r="I103" s="22" t="e">
        <f t="shared" si="59"/>
        <v>#DIV/0!</v>
      </c>
      <c r="J103" s="24" t="e">
        <f t="shared" si="60"/>
        <v>#DIV/0!</v>
      </c>
      <c r="K103" s="22" t="e">
        <f t="shared" si="61"/>
        <v>#DIV/0!</v>
      </c>
      <c r="L103" s="22" t="e">
        <f t="shared" si="62"/>
        <v>#DIV/0!</v>
      </c>
      <c r="M103" s="231" t="e">
        <f t="shared" si="63"/>
        <v>#DIV/0!</v>
      </c>
      <c r="N103" s="233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 t="e">
        <f t="shared" ref="B104:C104" si="75">(B50/$B$83)</f>
        <v>#DIV/0!</v>
      </c>
      <c r="C104" s="75" t="e">
        <f t="shared" si="75"/>
        <v>#DIV/0!</v>
      </c>
      <c r="D104" s="24" t="e">
        <f t="shared" si="57"/>
        <v>#DIV/0!</v>
      </c>
      <c r="H104" s="24">
        <f t="shared" si="58"/>
        <v>1</v>
      </c>
      <c r="I104" s="22" t="e">
        <f t="shared" si="59"/>
        <v>#DIV/0!</v>
      </c>
      <c r="J104" s="24" t="e">
        <f t="shared" si="60"/>
        <v>#DIV/0!</v>
      </c>
      <c r="K104" s="22" t="e">
        <f t="shared" si="61"/>
        <v>#DIV/0!</v>
      </c>
      <c r="L104" s="22" t="e">
        <f t="shared" si="62"/>
        <v>#DIV/0!</v>
      </c>
      <c r="M104" s="231" t="e">
        <f t="shared" si="63"/>
        <v>#DIV/0!</v>
      </c>
      <c r="N104" s="233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 t="e">
        <f t="shared" ref="B105:C105" si="76">(B51/$B$83)</f>
        <v>#DIV/0!</v>
      </c>
      <c r="C105" s="75" t="e">
        <f t="shared" si="76"/>
        <v>#DIV/0!</v>
      </c>
      <c r="D105" s="24" t="e">
        <f t="shared" si="57"/>
        <v>#DIV/0!</v>
      </c>
      <c r="H105" s="24">
        <f t="shared" si="58"/>
        <v>1</v>
      </c>
      <c r="I105" s="22" t="e">
        <f t="shared" si="59"/>
        <v>#DIV/0!</v>
      </c>
      <c r="J105" s="24" t="e">
        <f t="shared" si="60"/>
        <v>#DIV/0!</v>
      </c>
      <c r="K105" s="22" t="e">
        <f t="shared" si="61"/>
        <v>#DIV/0!</v>
      </c>
      <c r="L105" s="22" t="e">
        <f t="shared" si="62"/>
        <v>#DIV/0!</v>
      </c>
      <c r="M105" s="231" t="e">
        <f t="shared" si="63"/>
        <v>#DIV/0!</v>
      </c>
      <c r="N105" s="233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 t="e">
        <f t="shared" ref="B106:C106" si="77">(B52/$B$83)</f>
        <v>#DIV/0!</v>
      </c>
      <c r="C106" s="75" t="e">
        <f t="shared" si="77"/>
        <v>#DIV/0!</v>
      </c>
      <c r="D106" s="24" t="e">
        <f t="shared" si="57"/>
        <v>#DIV/0!</v>
      </c>
      <c r="H106" s="24">
        <f t="shared" si="58"/>
        <v>1</v>
      </c>
      <c r="I106" s="22" t="e">
        <f t="shared" si="59"/>
        <v>#DIV/0!</v>
      </c>
      <c r="J106" s="24" t="e">
        <f t="shared" si="60"/>
        <v>#DIV/0!</v>
      </c>
      <c r="K106" s="22" t="e">
        <f t="shared" si="61"/>
        <v>#DIV/0!</v>
      </c>
      <c r="L106" s="22" t="e">
        <f t="shared" si="62"/>
        <v>#DIV/0!</v>
      </c>
      <c r="M106" s="231" t="e">
        <f t="shared" si="63"/>
        <v>#DIV/0!</v>
      </c>
      <c r="N106" s="233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 t="e">
        <f t="shared" ref="B107:C107" si="78">(B53/$B$83)</f>
        <v>#DIV/0!</v>
      </c>
      <c r="C107" s="75" t="e">
        <f t="shared" si="78"/>
        <v>#DIV/0!</v>
      </c>
      <c r="D107" s="24" t="e">
        <f t="shared" si="57"/>
        <v>#DIV/0!</v>
      </c>
      <c r="H107" s="24">
        <f t="shared" si="58"/>
        <v>1</v>
      </c>
      <c r="I107" s="22" t="e">
        <f t="shared" si="59"/>
        <v>#DIV/0!</v>
      </c>
      <c r="J107" s="24" t="e">
        <f t="shared" si="60"/>
        <v>#DIV/0!</v>
      </c>
      <c r="K107" s="22" t="e">
        <f t="shared" si="61"/>
        <v>#DIV/0!</v>
      </c>
      <c r="L107" s="22" t="e">
        <f t="shared" si="62"/>
        <v>#DIV/0!</v>
      </c>
      <c r="M107" s="231" t="e">
        <f t="shared" si="63"/>
        <v>#DIV/0!</v>
      </c>
      <c r="N107" s="233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 t="e">
        <f t="shared" ref="B108:C108" si="79">(B54/$B$83)</f>
        <v>#DIV/0!</v>
      </c>
      <c r="C108" s="75" t="e">
        <f t="shared" si="79"/>
        <v>#DIV/0!</v>
      </c>
      <c r="D108" s="24" t="e">
        <f t="shared" si="57"/>
        <v>#DIV/0!</v>
      </c>
      <c r="H108" s="24">
        <f t="shared" si="58"/>
        <v>1</v>
      </c>
      <c r="I108" s="22" t="e">
        <f t="shared" si="59"/>
        <v>#DIV/0!</v>
      </c>
      <c r="J108" s="24" t="e">
        <f t="shared" si="60"/>
        <v>#DIV/0!</v>
      </c>
      <c r="K108" s="22" t="e">
        <f t="shared" si="61"/>
        <v>#DIV/0!</v>
      </c>
      <c r="L108" s="22" t="e">
        <f t="shared" si="62"/>
        <v>#DIV/0!</v>
      </c>
      <c r="M108" s="231" t="e">
        <f t="shared" si="63"/>
        <v>#DIV/0!</v>
      </c>
      <c r="N108" s="23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 t="e">
        <f t="shared" ref="B109:C109" si="80">(B55/$B$83)</f>
        <v>#DIV/0!</v>
      </c>
      <c r="C109" s="75" t="e">
        <f t="shared" si="80"/>
        <v>#DIV/0!</v>
      </c>
      <c r="D109" s="24" t="e">
        <f t="shared" si="57"/>
        <v>#DIV/0!</v>
      </c>
      <c r="H109" s="24">
        <f t="shared" si="58"/>
        <v>1</v>
      </c>
      <c r="I109" s="22" t="e">
        <f t="shared" si="59"/>
        <v>#DIV/0!</v>
      </c>
      <c r="J109" s="24" t="e">
        <f t="shared" si="60"/>
        <v>#DIV/0!</v>
      </c>
      <c r="K109" s="22" t="e">
        <f t="shared" si="61"/>
        <v>#DIV/0!</v>
      </c>
      <c r="L109" s="22" t="e">
        <f t="shared" si="62"/>
        <v>#DIV/0!</v>
      </c>
      <c r="M109" s="231" t="e">
        <f t="shared" si="63"/>
        <v>#DIV/0!</v>
      </c>
      <c r="N109" s="23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 t="e">
        <f t="shared" ref="B110:C110" si="81">(B56/$B$83)</f>
        <v>#DIV/0!</v>
      </c>
      <c r="C110" s="75" t="e">
        <f t="shared" si="81"/>
        <v>#DIV/0!</v>
      </c>
      <c r="D110" s="24" t="e">
        <f t="shared" si="57"/>
        <v>#DIV/0!</v>
      </c>
      <c r="H110" s="24">
        <f t="shared" si="58"/>
        <v>1</v>
      </c>
      <c r="I110" s="22" t="e">
        <f t="shared" si="59"/>
        <v>#DIV/0!</v>
      </c>
      <c r="J110" s="24" t="e">
        <f t="shared" si="60"/>
        <v>#DIV/0!</v>
      </c>
      <c r="K110" s="22" t="e">
        <f t="shared" si="61"/>
        <v>#DIV/0!</v>
      </c>
      <c r="L110" s="22" t="e">
        <f t="shared" si="62"/>
        <v>#DIV/0!</v>
      </c>
      <c r="M110" s="231" t="e">
        <f t="shared" si="63"/>
        <v>#DIV/0!</v>
      </c>
      <c r="N110" s="23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 t="e">
        <f t="shared" ref="B111:C111" si="82">(B57/$B$83)</f>
        <v>#DIV/0!</v>
      </c>
      <c r="C111" s="75" t="e">
        <f t="shared" si="82"/>
        <v>#DIV/0!</v>
      </c>
      <c r="D111" s="24" t="e">
        <f t="shared" si="57"/>
        <v>#DIV/0!</v>
      </c>
      <c r="H111" s="24">
        <f t="shared" si="58"/>
        <v>1</v>
      </c>
      <c r="I111" s="22" t="e">
        <f t="shared" si="59"/>
        <v>#DIV/0!</v>
      </c>
      <c r="J111" s="24" t="e">
        <f t="shared" si="60"/>
        <v>#DIV/0!</v>
      </c>
      <c r="K111" s="22" t="e">
        <f t="shared" si="61"/>
        <v>#DIV/0!</v>
      </c>
      <c r="L111" s="22" t="e">
        <f t="shared" si="62"/>
        <v>#DIV/0!</v>
      </c>
      <c r="M111" s="231" t="e">
        <f t="shared" si="63"/>
        <v>#DIV/0!</v>
      </c>
      <c r="N111" s="23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 t="e">
        <f t="shared" ref="B112:C112" si="83">(B58/$B$83)</f>
        <v>#DIV/0!</v>
      </c>
      <c r="C112" s="75" t="e">
        <f t="shared" si="83"/>
        <v>#DIV/0!</v>
      </c>
      <c r="D112" s="24" t="e">
        <f t="shared" si="57"/>
        <v>#DIV/0!</v>
      </c>
      <c r="H112" s="24">
        <f t="shared" si="58"/>
        <v>1</v>
      </c>
      <c r="I112" s="22" t="e">
        <f t="shared" si="59"/>
        <v>#DIV/0!</v>
      </c>
      <c r="J112" s="24" t="e">
        <f t="shared" si="60"/>
        <v>#DIV/0!</v>
      </c>
      <c r="K112" s="22" t="e">
        <f t="shared" si="61"/>
        <v>#DIV/0!</v>
      </c>
      <c r="L112" s="22" t="e">
        <f t="shared" si="62"/>
        <v>#DIV/0!</v>
      </c>
      <c r="M112" s="231" t="e">
        <f t="shared" si="63"/>
        <v>#DIV/0!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 t="e">
        <f t="shared" ref="B113:C113" si="84">(B59/$B$83)</f>
        <v>#DIV/0!</v>
      </c>
      <c r="C113" s="75" t="e">
        <f t="shared" si="84"/>
        <v>#DIV/0!</v>
      </c>
      <c r="D113" s="24" t="e">
        <f t="shared" si="57"/>
        <v>#DIV/0!</v>
      </c>
      <c r="H113" s="24">
        <f t="shared" si="58"/>
        <v>1</v>
      </c>
      <c r="I113" s="22" t="e">
        <f t="shared" si="59"/>
        <v>#DIV/0!</v>
      </c>
      <c r="J113" s="24" t="e">
        <f t="shared" si="60"/>
        <v>#DIV/0!</v>
      </c>
      <c r="K113" s="22" t="e">
        <f t="shared" si="61"/>
        <v>#DIV/0!</v>
      </c>
      <c r="L113" s="22" t="e">
        <f t="shared" si="62"/>
        <v>#DIV/0!</v>
      </c>
      <c r="M113" s="231" t="e">
        <f t="shared" si="63"/>
        <v>#DIV/0!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 t="e">
        <f t="shared" ref="B114:C114" si="85">(B60/$B$83)</f>
        <v>#DIV/0!</v>
      </c>
      <c r="C114" s="75" t="e">
        <f t="shared" si="85"/>
        <v>#DIV/0!</v>
      </c>
      <c r="D114" s="24" t="e">
        <f t="shared" si="57"/>
        <v>#DIV/0!</v>
      </c>
      <c r="H114" s="24">
        <f t="shared" si="58"/>
        <v>1</v>
      </c>
      <c r="I114" s="22" t="e">
        <f t="shared" si="59"/>
        <v>#DIV/0!</v>
      </c>
      <c r="J114" s="24" t="e">
        <f t="shared" si="60"/>
        <v>#DIV/0!</v>
      </c>
      <c r="K114" s="22" t="e">
        <f t="shared" si="61"/>
        <v>#DIV/0!</v>
      </c>
      <c r="L114" s="22" t="e">
        <f t="shared" si="62"/>
        <v>#DIV/0!</v>
      </c>
      <c r="M114" s="231" t="e">
        <f t="shared" si="63"/>
        <v>#DIV/0!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 t="e">
        <f t="shared" ref="B115:C115" si="86">(B61/$B$83)</f>
        <v>#DIV/0!</v>
      </c>
      <c r="C115" s="75" t="e">
        <f t="shared" si="86"/>
        <v>#DIV/0!</v>
      </c>
      <c r="D115" s="24" t="e">
        <f t="shared" si="57"/>
        <v>#DIV/0!</v>
      </c>
      <c r="H115" s="24">
        <f t="shared" si="58"/>
        <v>1</v>
      </c>
      <c r="I115" s="22" t="e">
        <f t="shared" si="59"/>
        <v>#DIV/0!</v>
      </c>
      <c r="J115" s="24" t="e">
        <f t="shared" si="60"/>
        <v>#DIV/0!</v>
      </c>
      <c r="K115" s="22" t="e">
        <f t="shared" si="61"/>
        <v>#DIV/0!</v>
      </c>
      <c r="L115" s="22" t="e">
        <f t="shared" si="62"/>
        <v>#DIV/0!</v>
      </c>
      <c r="M115" s="231" t="e">
        <f t="shared" si="63"/>
        <v>#DIV/0!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 t="e">
        <f t="shared" ref="B116:C116" si="87">(B62/$B$83)</f>
        <v>#DIV/0!</v>
      </c>
      <c r="C116" s="75" t="e">
        <f t="shared" si="87"/>
        <v>#DIV/0!</v>
      </c>
      <c r="D116" s="24" t="e">
        <f t="shared" si="57"/>
        <v>#DIV/0!</v>
      </c>
      <c r="H116" s="24">
        <f t="shared" si="58"/>
        <v>1</v>
      </c>
      <c r="I116" s="22" t="e">
        <f t="shared" si="59"/>
        <v>#DIV/0!</v>
      </c>
      <c r="J116" s="24" t="e">
        <f t="shared" si="60"/>
        <v>#DIV/0!</v>
      </c>
      <c r="K116" s="22" t="e">
        <f t="shared" si="61"/>
        <v>#DIV/0!</v>
      </c>
      <c r="L116" s="22" t="e">
        <f t="shared" si="62"/>
        <v>#DIV/0!</v>
      </c>
      <c r="M116" s="231" t="e">
        <f t="shared" si="63"/>
        <v>#DIV/0!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 t="e">
        <f t="shared" ref="B117:C117" si="88">(B63/$B$83)</f>
        <v>#DIV/0!</v>
      </c>
      <c r="C117" s="75" t="e">
        <f t="shared" si="88"/>
        <v>#DIV/0!</v>
      </c>
      <c r="D117" s="24" t="e">
        <f t="shared" si="57"/>
        <v>#DIV/0!</v>
      </c>
      <c r="H117" s="24">
        <f t="shared" si="58"/>
        <v>1</v>
      </c>
      <c r="I117" s="22" t="e">
        <f t="shared" si="59"/>
        <v>#DIV/0!</v>
      </c>
      <c r="J117" s="24" t="e">
        <f t="shared" si="60"/>
        <v>#DIV/0!</v>
      </c>
      <c r="K117" s="22" t="e">
        <f t="shared" si="61"/>
        <v>#DIV/0!</v>
      </c>
      <c r="L117" s="22" t="e">
        <f t="shared" si="62"/>
        <v>#DIV/0!</v>
      </c>
      <c r="M117" s="231" t="e">
        <f t="shared" si="63"/>
        <v>#DIV/0!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 t="e">
        <f t="shared" ref="B118:C118" si="89">(B64/$B$83)</f>
        <v>#DIV/0!</v>
      </c>
      <c r="C118" s="75" t="e">
        <f t="shared" si="89"/>
        <v>#DIV/0!</v>
      </c>
      <c r="D118" s="24" t="e">
        <f t="shared" si="57"/>
        <v>#DIV/0!</v>
      </c>
      <c r="H118" s="24">
        <f t="shared" si="58"/>
        <v>1</v>
      </c>
      <c r="I118" s="22" t="e">
        <f t="shared" si="59"/>
        <v>#DIV/0!</v>
      </c>
      <c r="J118" s="24" t="e">
        <f t="shared" si="60"/>
        <v>#DIV/0!</v>
      </c>
      <c r="K118" s="22" t="e">
        <f t="shared" si="61"/>
        <v>#DIV/0!</v>
      </c>
      <c r="L118" s="22" t="e">
        <f t="shared" si="62"/>
        <v>#DIV/0!</v>
      </c>
      <c r="M118" s="231" t="e">
        <f t="shared" si="63"/>
        <v>#DIV/0!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 t="e">
        <f>SUM(B91:B118)</f>
        <v>#DIV/0!</v>
      </c>
      <c r="C119" s="22" t="e">
        <f>SUM(C91:C118)</f>
        <v>#DIV/0!</v>
      </c>
      <c r="D119" s="24" t="e">
        <f>SUM(D91:D118)</f>
        <v>#DIV/0!</v>
      </c>
      <c r="E119" s="22"/>
      <c r="F119" s="2"/>
      <c r="G119" s="2"/>
      <c r="H119" s="31"/>
      <c r="I119" s="22" t="e">
        <f>SUM(I91:I118)</f>
        <v>#DIV/0!</v>
      </c>
      <c r="J119" s="24" t="e">
        <f>SUM(J91:J118)</f>
        <v>#DIV/0!</v>
      </c>
      <c r="K119" s="22" t="e">
        <f>SUM(K91:K118)</f>
        <v>#DIV/0!</v>
      </c>
      <c r="L119" s="22" t="e">
        <f>SUM(L91:L118)</f>
        <v>#DIV/0!</v>
      </c>
      <c r="M119" s="57" t="e">
        <f t="shared" si="50"/>
        <v>#DIV/0!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 t="e">
        <f>B70/B$83</f>
        <v>#DIV/0!</v>
      </c>
      <c r="C124" s="2"/>
      <c r="D124" s="24"/>
      <c r="H124" s="24">
        <f>(E70*F70/G$37*F$7/F$9)</f>
        <v>1</v>
      </c>
      <c r="I124" s="29" t="e">
        <f>IF(SUMPRODUCT($B$124:$B124,$H$124:$H124)&lt;I$119,($B124*$H124),I$119)</f>
        <v>#DIV/0!</v>
      </c>
      <c r="J124" s="241" t="e">
        <f>IF(SUMPRODUCT($B$124:$B124,$H$124:$H124)&lt;J$119,($B124*$H124),J$119)</f>
        <v>#DIV/0!</v>
      </c>
      <c r="K124" s="22" t="e">
        <f>(B124)</f>
        <v>#DIV/0!</v>
      </c>
      <c r="L124" s="29" t="e">
        <f>IF(SUMPRODUCT($B$124:$B124,$H$124:$H124)&lt;L$119,($B124*$H124),L$119)</f>
        <v>#DIV/0!</v>
      </c>
      <c r="M124" s="57" t="e">
        <f t="shared" si="90"/>
        <v>#DIV/0!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 t="e">
        <f>B71/B$83</f>
        <v>#DIV/0!</v>
      </c>
      <c r="C125" s="2"/>
      <c r="D125" s="24"/>
      <c r="H125" s="24">
        <f>(E71*F71/G$37*F$7/F$9)</f>
        <v>1</v>
      </c>
      <c r="I125" s="29" t="e">
        <f>IF(SUMPRODUCT($B$124:$B125,$H$124:$H125)&lt;I$119,($B125*$H125),IF(SUMPRODUCT($B$124:$B124,$H$124:$H124)&lt;I$119,I$119-SUMPRODUCT($B$124:$B124,$H$124:$H124),0))</f>
        <v>#DIV/0!</v>
      </c>
      <c r="J125" s="241" t="e">
        <f>IF(SUMPRODUCT($B$124:$B125,$H$124:$H125)&lt;J$119,($B125*$H125),IF(SUMPRODUCT($B$124:$B124,$H$124:$H124)&lt;J$119,J$119-SUMPRODUCT($B$124:$B124,$H$124:$H124),0))</f>
        <v>#DIV/0!</v>
      </c>
      <c r="K125" s="22" t="e">
        <f t="shared" ref="K125:K126" si="91">(B125)</f>
        <v>#DIV/0!</v>
      </c>
      <c r="L125" s="29" t="e">
        <f>IF(SUMPRODUCT($B$124:$B125,$H$124:$H125)&lt;L$119,($B125*$H125),IF(SUMPRODUCT($B$124:$B124,$H$124:$H124)&lt;L$119,L$119-SUMPRODUCT($B$124:$B124,$H$124:$H124),0))</f>
        <v>#DIV/0!</v>
      </c>
      <c r="M125" s="57" t="e">
        <f t="shared" ref="M125:M126" si="92">(J125)</f>
        <v>#DIV/0!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 t="e">
        <f>B72/B$83</f>
        <v>#DIV/0!</v>
      </c>
      <c r="C126" s="2"/>
      <c r="D126" s="24"/>
      <c r="H126" s="24">
        <f>(E72*F72/G$37*F$7/F$9)</f>
        <v>1</v>
      </c>
      <c r="I126" s="29" t="e">
        <f>IF(SUMPRODUCT($B$124:$B126,$H$124:$H126)&lt;(I$119-I$128),($B126*$H126),IF(SUMPRODUCT($B$124:$B125,$H$124:$H125)&lt;(I$119-I$128),I$119-I$128-SUMPRODUCT($B$124:$B125,$H$124:$H125),0))</f>
        <v>#DIV/0!</v>
      </c>
      <c r="J126" s="241" t="e">
        <f>IF(SUMPRODUCT($B$124:$B126,$H$124:$H126)&lt;(J$119-J$128),($B126*$H126),IF(SUMPRODUCT($B$124:$B125,$H$124:$H125)&lt;(J$119-J$128),J$119-J$128-SUMPRODUCT($B$124:$B125,$H$124:$H125),0))</f>
        <v>#DIV/0!</v>
      </c>
      <c r="K126" s="22" t="e">
        <f t="shared" si="91"/>
        <v>#DIV/0!</v>
      </c>
      <c r="L126" s="29" t="e">
        <f>IF(SUMPRODUCT($B$124:$B126,$H$124:$H126)&lt;(L$119-L$128),($B126*$H126),IF(SUMPRODUCT($B$124:$B125,$H$124:$H125)&lt;(L$119-L$128),L$119-L$128-SUMPRODUCT($B$124:$B125,$H$124:$H125),0))</f>
        <v>#DIV/0!</v>
      </c>
      <c r="M126" s="57" t="e">
        <f t="shared" si="92"/>
        <v>#DIV/0!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 t="e">
        <f>B73/B83</f>
        <v>#DIV/0!</v>
      </c>
      <c r="C127" s="2"/>
      <c r="D127" s="24"/>
      <c r="H127" s="24">
        <f>(E73*F73/G$37*F$7/F$9)</f>
        <v>1</v>
      </c>
      <c r="I127" s="29" t="e">
        <f>IF(SUMPRODUCT($B$124:$B127,$H$124:$H127)&lt;(I$119-I$128),($B127*$H127),IF(SUMPRODUCT($B$124:$B126,$H$124:$H126)&lt;(I$119-I128),I$119-I$128-SUMPRODUCT($B$124:$B126,$H$124:$H126),0))</f>
        <v>#DIV/0!</v>
      </c>
      <c r="J127" s="241" t="e">
        <f>IF(SUMPRODUCT($B$124:$B127,$H$124:$H127)&lt;(J$119-J$128),($B127*$H127),IF(SUMPRODUCT($B$124:$B126,$H$124:$H126)&lt;(J$119-J128),J$119-J$128-SUMPRODUCT($B$124:$B126,$H$124:$H126),0))</f>
        <v>#DIV/0!</v>
      </c>
      <c r="K127" s="22" t="e">
        <f>(B127)</f>
        <v>#DIV/0!</v>
      </c>
      <c r="L127" s="29" t="e">
        <f>IF(SUMPRODUCT($B$124:$B127,$H$124:$H127)&lt;(L$119-L$128),($B127*$H127),IF(SUMPRODUCT($B$124:$B126,$H$124:$H126)&lt;(L$119-L128),L$119-L$128-SUMPRODUCT($B$124:$B126,$H$124:$H126),0))</f>
        <v>#DIV/0!</v>
      </c>
      <c r="M127" s="57" t="e">
        <f t="shared" si="90"/>
        <v>#DIV/0!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</v>
      </c>
      <c r="C128" s="2"/>
      <c r="D128" s="31"/>
      <c r="E128" s="2"/>
      <c r="F128" s="2"/>
      <c r="G128" s="2"/>
      <c r="H128" s="24"/>
      <c r="I128" s="29" t="e">
        <f>(I30)</f>
        <v>#DIV/0!</v>
      </c>
      <c r="J128" s="232" t="e">
        <f>(J30)</f>
        <v>#DIV/0!</v>
      </c>
      <c r="K128" s="22">
        <f>(B128)</f>
        <v>0</v>
      </c>
      <c r="L128" s="22" t="e">
        <f>IF(L124=L119,0,(L119-L124)/(B119-B124)*K128)</f>
        <v>#DIV/0!</v>
      </c>
      <c r="M128" s="57" t="e">
        <f t="shared" si="90"/>
        <v>#DIV/0!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 t="e">
        <f>IF(SUM(B124:B128)&gt;B130,0,B130-B124-B125-B126-B127-B128)</f>
        <v>#DIV/0!</v>
      </c>
      <c r="C129" s="2"/>
      <c r="D129" s="31"/>
      <c r="E129" s="2"/>
      <c r="F129" s="2"/>
      <c r="G129" s="2"/>
      <c r="H129" s="24"/>
      <c r="I129" s="29"/>
      <c r="J129" s="232" t="e">
        <f>IF(SUM(J124:J128)&gt;J130,0,J130-SUM(J124:J128))</f>
        <v>#DIV/0!</v>
      </c>
      <c r="K129" s="29" t="e">
        <f>(B129)</f>
        <v>#DIV/0!</v>
      </c>
      <c r="L129" s="60" t="e">
        <f>IF(SUM(L124:L128)&gt;L130,0,L130-SUM(L124:L128))</f>
        <v>#DIV/0!</v>
      </c>
      <c r="M129" s="57" t="e">
        <f t="shared" si="90"/>
        <v>#DIV/0!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 t="e">
        <f>(B119)</f>
        <v>#DIV/0!</v>
      </c>
      <c r="C130" s="2"/>
      <c r="D130" s="31"/>
      <c r="E130" s="2"/>
      <c r="F130" s="2"/>
      <c r="G130" s="2"/>
      <c r="H130" s="24"/>
      <c r="I130" s="29" t="e">
        <f>(I119)</f>
        <v>#DIV/0!</v>
      </c>
      <c r="J130" s="232" t="e">
        <f>(J119)</f>
        <v>#DIV/0!</v>
      </c>
      <c r="K130" s="22" t="e">
        <f>(B130)</f>
        <v>#DIV/0!</v>
      </c>
      <c r="L130" s="22" t="e">
        <f>(L119)</f>
        <v>#DIV/0!</v>
      </c>
      <c r="M130" s="57" t="e">
        <f t="shared" si="90"/>
        <v>#DIV/0!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 t="e">
        <f>IF(SUMPRODUCT($B124:$B125,$H124:$H125)&gt;(I119-I128),SUMPRODUCT($B124:$B125,$H124:$H125)+I128-I119,0)</f>
        <v>#DIV/0!</v>
      </c>
      <c r="J131" s="241" t="e">
        <f>IF(SUMPRODUCT($B124:$B125,$H124:$H125)&gt;(J119-J128),SUMPRODUCT($B124:$B125,$H124:$H125)+J128-J119,0)</f>
        <v>#DIV/0!</v>
      </c>
      <c r="K131" s="29"/>
      <c r="L131" s="29" t="e">
        <f>IF(I131&lt;SUM(L126:L127),0,I131-(SUM(L126:L127)))</f>
        <v>#DIV/0!</v>
      </c>
      <c r="M131" s="241" t="e">
        <f>IF(I131&lt;SUM(M126:M127),0,I131-(SUM(M126:M127)))</f>
        <v>#DIV/0!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3" priority="273" operator="equal">
      <formula>16</formula>
    </cfRule>
    <cfRule type="cellIs" dxfId="142" priority="274" operator="equal">
      <formula>15</formula>
    </cfRule>
    <cfRule type="cellIs" dxfId="141" priority="275" operator="equal">
      <formula>14</formula>
    </cfRule>
    <cfRule type="cellIs" dxfId="140" priority="276" operator="equal">
      <formula>13</formula>
    </cfRule>
    <cfRule type="cellIs" dxfId="139" priority="277" operator="equal">
      <formula>12</formula>
    </cfRule>
    <cfRule type="cellIs" dxfId="138" priority="278" operator="equal">
      <formula>11</formula>
    </cfRule>
    <cfRule type="cellIs" dxfId="137" priority="279" operator="equal">
      <formula>10</formula>
    </cfRule>
    <cfRule type="cellIs" dxfId="136" priority="280" operator="equal">
      <formula>9</formula>
    </cfRule>
    <cfRule type="cellIs" dxfId="135" priority="281" operator="equal">
      <formula>8</formula>
    </cfRule>
    <cfRule type="cellIs" dxfId="134" priority="282" operator="equal">
      <formula>7</formula>
    </cfRule>
    <cfRule type="cellIs" dxfId="133" priority="283" operator="equal">
      <formula>6</formula>
    </cfRule>
    <cfRule type="cellIs" dxfId="132" priority="284" operator="equal">
      <formula>5</formula>
    </cfRule>
    <cfRule type="cellIs" dxfId="131" priority="285" operator="equal">
      <formula>4</formula>
    </cfRule>
    <cfRule type="cellIs" dxfId="130" priority="286" operator="equal">
      <formula>3</formula>
    </cfRule>
    <cfRule type="cellIs" dxfId="129" priority="287" operator="equal">
      <formula>2</formula>
    </cfRule>
    <cfRule type="cellIs" dxfId="128" priority="288" operator="equal">
      <formula>1</formula>
    </cfRule>
  </conditionalFormatting>
  <conditionalFormatting sqref="N29">
    <cfRule type="cellIs" dxfId="127" priority="257" operator="equal">
      <formula>16</formula>
    </cfRule>
    <cfRule type="cellIs" dxfId="126" priority="258" operator="equal">
      <formula>15</formula>
    </cfRule>
    <cfRule type="cellIs" dxfId="125" priority="259" operator="equal">
      <formula>14</formula>
    </cfRule>
    <cfRule type="cellIs" dxfId="124" priority="260" operator="equal">
      <formula>13</formula>
    </cfRule>
    <cfRule type="cellIs" dxfId="123" priority="261" operator="equal">
      <formula>12</formula>
    </cfRule>
    <cfRule type="cellIs" dxfId="122" priority="262" operator="equal">
      <formula>11</formula>
    </cfRule>
    <cfRule type="cellIs" dxfId="121" priority="263" operator="equal">
      <formula>10</formula>
    </cfRule>
    <cfRule type="cellIs" dxfId="120" priority="264" operator="equal">
      <formula>9</formula>
    </cfRule>
    <cfRule type="cellIs" dxfId="119" priority="265" operator="equal">
      <formula>8</formula>
    </cfRule>
    <cfRule type="cellIs" dxfId="118" priority="266" operator="equal">
      <formula>7</formula>
    </cfRule>
    <cfRule type="cellIs" dxfId="117" priority="267" operator="equal">
      <formula>6</formula>
    </cfRule>
    <cfRule type="cellIs" dxfId="116" priority="268" operator="equal">
      <formula>5</formula>
    </cfRule>
    <cfRule type="cellIs" dxfId="115" priority="269" operator="equal">
      <formula>4</formula>
    </cfRule>
    <cfRule type="cellIs" dxfId="114" priority="270" operator="equal">
      <formula>3</formula>
    </cfRule>
    <cfRule type="cellIs" dxfId="113" priority="271" operator="equal">
      <formula>2</formula>
    </cfRule>
    <cfRule type="cellIs" dxfId="112" priority="272" operator="equal">
      <formula>1</formula>
    </cfRule>
  </conditionalFormatting>
  <conditionalFormatting sqref="N113:N118">
    <cfRule type="cellIs" dxfId="111" priority="209" operator="equal">
      <formula>16</formula>
    </cfRule>
    <cfRule type="cellIs" dxfId="110" priority="210" operator="equal">
      <formula>15</formula>
    </cfRule>
    <cfRule type="cellIs" dxfId="109" priority="211" operator="equal">
      <formula>14</formula>
    </cfRule>
    <cfRule type="cellIs" dxfId="108" priority="212" operator="equal">
      <formula>13</formula>
    </cfRule>
    <cfRule type="cellIs" dxfId="107" priority="213" operator="equal">
      <formula>12</formula>
    </cfRule>
    <cfRule type="cellIs" dxfId="106" priority="214" operator="equal">
      <formula>11</formula>
    </cfRule>
    <cfRule type="cellIs" dxfId="105" priority="215" operator="equal">
      <formula>10</formula>
    </cfRule>
    <cfRule type="cellIs" dxfId="104" priority="216" operator="equal">
      <formula>9</formula>
    </cfRule>
    <cfRule type="cellIs" dxfId="103" priority="217" operator="equal">
      <formula>8</formula>
    </cfRule>
    <cfRule type="cellIs" dxfId="102" priority="218" operator="equal">
      <formula>7</formula>
    </cfRule>
    <cfRule type="cellIs" dxfId="101" priority="219" operator="equal">
      <formula>6</formula>
    </cfRule>
    <cfRule type="cellIs" dxfId="100" priority="220" operator="equal">
      <formula>5</formula>
    </cfRule>
    <cfRule type="cellIs" dxfId="99" priority="221" operator="equal">
      <formula>4</formula>
    </cfRule>
    <cfRule type="cellIs" dxfId="98" priority="222" operator="equal">
      <formula>3</formula>
    </cfRule>
    <cfRule type="cellIs" dxfId="97" priority="223" operator="equal">
      <formula>2</formula>
    </cfRule>
    <cfRule type="cellIs" dxfId="96" priority="224" operator="equal">
      <formula>1</formula>
    </cfRule>
  </conditionalFormatting>
  <conditionalFormatting sqref="N112">
    <cfRule type="cellIs" dxfId="95" priority="161" operator="equal">
      <formula>16</formula>
    </cfRule>
    <cfRule type="cellIs" dxfId="94" priority="162" operator="equal">
      <formula>15</formula>
    </cfRule>
    <cfRule type="cellIs" dxfId="93" priority="163" operator="equal">
      <formula>14</formula>
    </cfRule>
    <cfRule type="cellIs" dxfId="92" priority="164" operator="equal">
      <formula>13</formula>
    </cfRule>
    <cfRule type="cellIs" dxfId="91" priority="165" operator="equal">
      <formula>12</formula>
    </cfRule>
    <cfRule type="cellIs" dxfId="90" priority="166" operator="equal">
      <formula>11</formula>
    </cfRule>
    <cfRule type="cellIs" dxfId="89" priority="167" operator="equal">
      <formula>10</formula>
    </cfRule>
    <cfRule type="cellIs" dxfId="88" priority="168" operator="equal">
      <formula>9</formula>
    </cfRule>
    <cfRule type="cellIs" dxfId="87" priority="169" operator="equal">
      <formula>8</formula>
    </cfRule>
    <cfRule type="cellIs" dxfId="86" priority="170" operator="equal">
      <formula>7</formula>
    </cfRule>
    <cfRule type="cellIs" dxfId="85" priority="171" operator="equal">
      <formula>6</formula>
    </cfRule>
    <cfRule type="cellIs" dxfId="84" priority="172" operator="equal">
      <formula>5</formula>
    </cfRule>
    <cfRule type="cellIs" dxfId="83" priority="173" operator="equal">
      <formula>4</formula>
    </cfRule>
    <cfRule type="cellIs" dxfId="82" priority="174" operator="equal">
      <formula>3</formula>
    </cfRule>
    <cfRule type="cellIs" dxfId="81" priority="175" operator="equal">
      <formula>2</formula>
    </cfRule>
    <cfRule type="cellIs" dxfId="80" priority="176" operator="equal">
      <formula>1</formula>
    </cfRule>
  </conditionalFormatting>
  <conditionalFormatting sqref="N111">
    <cfRule type="cellIs" dxfId="79" priority="129" operator="equal">
      <formula>16</formula>
    </cfRule>
    <cfRule type="cellIs" dxfId="78" priority="130" operator="equal">
      <formula>15</formula>
    </cfRule>
    <cfRule type="cellIs" dxfId="77" priority="131" operator="equal">
      <formula>14</formula>
    </cfRule>
    <cfRule type="cellIs" dxfId="76" priority="132" operator="equal">
      <formula>13</formula>
    </cfRule>
    <cfRule type="cellIs" dxfId="75" priority="133" operator="equal">
      <formula>12</formula>
    </cfRule>
    <cfRule type="cellIs" dxfId="74" priority="134" operator="equal">
      <formula>11</formula>
    </cfRule>
    <cfRule type="cellIs" dxfId="73" priority="135" operator="equal">
      <formula>10</formula>
    </cfRule>
    <cfRule type="cellIs" dxfId="72" priority="136" operator="equal">
      <formula>9</formula>
    </cfRule>
    <cfRule type="cellIs" dxfId="71" priority="137" operator="equal">
      <formula>8</formula>
    </cfRule>
    <cfRule type="cellIs" dxfId="70" priority="138" operator="equal">
      <formula>7</formula>
    </cfRule>
    <cfRule type="cellIs" dxfId="69" priority="139" operator="equal">
      <formula>6</formula>
    </cfRule>
    <cfRule type="cellIs" dxfId="68" priority="140" operator="equal">
      <formula>5</formula>
    </cfRule>
    <cfRule type="cellIs" dxfId="67" priority="141" operator="equal">
      <formula>4</formula>
    </cfRule>
    <cfRule type="cellIs" dxfId="66" priority="142" operator="equal">
      <formula>3</formula>
    </cfRule>
    <cfRule type="cellIs" dxfId="65" priority="143" operator="equal">
      <formula>2</formula>
    </cfRule>
    <cfRule type="cellIs" dxfId="64" priority="144" operator="equal">
      <formula>1</formula>
    </cfRule>
  </conditionalFormatting>
  <conditionalFormatting sqref="N91:N104">
    <cfRule type="cellIs" dxfId="63" priority="113" operator="equal">
      <formula>16</formula>
    </cfRule>
    <cfRule type="cellIs" dxfId="62" priority="114" operator="equal">
      <formula>15</formula>
    </cfRule>
    <cfRule type="cellIs" dxfId="61" priority="115" operator="equal">
      <formula>14</formula>
    </cfRule>
    <cfRule type="cellIs" dxfId="60" priority="116" operator="equal">
      <formula>13</formula>
    </cfRule>
    <cfRule type="cellIs" dxfId="59" priority="117" operator="equal">
      <formula>12</formula>
    </cfRule>
    <cfRule type="cellIs" dxfId="58" priority="118" operator="equal">
      <formula>11</formula>
    </cfRule>
    <cfRule type="cellIs" dxfId="57" priority="119" operator="equal">
      <formula>10</formula>
    </cfRule>
    <cfRule type="cellIs" dxfId="56" priority="120" operator="equal">
      <formula>9</formula>
    </cfRule>
    <cfRule type="cellIs" dxfId="55" priority="121" operator="equal">
      <formula>8</formula>
    </cfRule>
    <cfRule type="cellIs" dxfId="54" priority="122" operator="equal">
      <formula>7</formula>
    </cfRule>
    <cfRule type="cellIs" dxfId="53" priority="123" operator="equal">
      <formula>6</formula>
    </cfRule>
    <cfRule type="cellIs" dxfId="52" priority="124" operator="equal">
      <formula>5</formula>
    </cfRule>
    <cfRule type="cellIs" dxfId="51" priority="125" operator="equal">
      <formula>4</formula>
    </cfRule>
    <cfRule type="cellIs" dxfId="50" priority="126" operator="equal">
      <formula>3</formula>
    </cfRule>
    <cfRule type="cellIs" dxfId="49" priority="127" operator="equal">
      <formula>2</formula>
    </cfRule>
    <cfRule type="cellIs" dxfId="48" priority="128" operator="equal">
      <formula>1</formula>
    </cfRule>
  </conditionalFormatting>
  <conditionalFormatting sqref="N105:N110">
    <cfRule type="cellIs" dxfId="47" priority="97" operator="equal">
      <formula>16</formula>
    </cfRule>
    <cfRule type="cellIs" dxfId="46" priority="98" operator="equal">
      <formula>15</formula>
    </cfRule>
    <cfRule type="cellIs" dxfId="45" priority="99" operator="equal">
      <formula>14</formula>
    </cfRule>
    <cfRule type="cellIs" dxfId="44" priority="100" operator="equal">
      <formula>13</formula>
    </cfRule>
    <cfRule type="cellIs" dxfId="43" priority="101" operator="equal">
      <formula>12</formula>
    </cfRule>
    <cfRule type="cellIs" dxfId="42" priority="102" operator="equal">
      <formula>11</formula>
    </cfRule>
    <cfRule type="cellIs" dxfId="41" priority="103" operator="equal">
      <formula>10</formula>
    </cfRule>
    <cfRule type="cellIs" dxfId="40" priority="104" operator="equal">
      <formula>9</formula>
    </cfRule>
    <cfRule type="cellIs" dxfId="39" priority="105" operator="equal">
      <formula>8</formula>
    </cfRule>
    <cfRule type="cellIs" dxfId="38" priority="106" operator="equal">
      <formula>7</formula>
    </cfRule>
    <cfRule type="cellIs" dxfId="37" priority="107" operator="equal">
      <formula>6</formula>
    </cfRule>
    <cfRule type="cellIs" dxfId="36" priority="108" operator="equal">
      <formula>5</formula>
    </cfRule>
    <cfRule type="cellIs" dxfId="35" priority="109" operator="equal">
      <formula>4</formula>
    </cfRule>
    <cfRule type="cellIs" dxfId="34" priority="110" operator="equal">
      <formula>3</formula>
    </cfRule>
    <cfRule type="cellIs" dxfId="33" priority="111" operator="equal">
      <formula>2</formula>
    </cfRule>
    <cfRule type="cellIs" dxfId="32" priority="112" operator="equal">
      <formula>1</formula>
    </cfRule>
  </conditionalFormatting>
  <conditionalFormatting sqref="N27:N28">
    <cfRule type="cellIs" dxfId="31" priority="81" operator="equal">
      <formula>16</formula>
    </cfRule>
    <cfRule type="cellIs" dxfId="30" priority="82" operator="equal">
      <formula>15</formula>
    </cfRule>
    <cfRule type="cellIs" dxfId="29" priority="83" operator="equal">
      <formula>14</formula>
    </cfRule>
    <cfRule type="cellIs" dxfId="28" priority="84" operator="equal">
      <formula>13</formula>
    </cfRule>
    <cfRule type="cellIs" dxfId="27" priority="85" operator="equal">
      <formula>12</formula>
    </cfRule>
    <cfRule type="cellIs" dxfId="26" priority="86" operator="equal">
      <formula>11</formula>
    </cfRule>
    <cfRule type="cellIs" dxfId="25" priority="87" operator="equal">
      <formula>10</formula>
    </cfRule>
    <cfRule type="cellIs" dxfId="24" priority="88" operator="equal">
      <formula>9</formula>
    </cfRule>
    <cfRule type="cellIs" dxfId="23" priority="89" operator="equal">
      <formula>8</formula>
    </cfRule>
    <cfRule type="cellIs" dxfId="22" priority="90" operator="equal">
      <formula>7</formula>
    </cfRule>
    <cfRule type="cellIs" dxfId="21" priority="91" operator="equal">
      <formula>6</formula>
    </cfRule>
    <cfRule type="cellIs" dxfId="20" priority="92" operator="equal">
      <formula>5</formula>
    </cfRule>
    <cfRule type="cellIs" dxfId="19" priority="93" operator="equal">
      <formula>4</formula>
    </cfRule>
    <cfRule type="cellIs" dxfId="18" priority="94" operator="equal">
      <formula>3</formula>
    </cfRule>
    <cfRule type="cellIs" dxfId="17" priority="95" operator="equal">
      <formula>2</formula>
    </cfRule>
    <cfRule type="cellIs" dxfId="16" priority="96" operator="equal">
      <formula>1</formula>
    </cfRule>
  </conditionalFormatting>
  <conditionalFormatting sqref="N6:N26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55"/>
      <c r="B2" s="255"/>
      <c r="C2" s="255"/>
      <c r="D2" s="255"/>
      <c r="E2" s="255"/>
      <c r="F2" s="256"/>
      <c r="G2" s="253"/>
      <c r="H2" s="253"/>
      <c r="I2" s="253"/>
      <c r="J2" s="253"/>
      <c r="K2" s="267" t="str">
        <f>Poor!A1</f>
        <v>ZATGL: 59105</v>
      </c>
      <c r="L2" s="267"/>
      <c r="M2" s="267"/>
      <c r="N2" s="267"/>
      <c r="O2" s="267"/>
      <c r="P2" s="267"/>
      <c r="Q2" s="267"/>
      <c r="R2" s="255"/>
      <c r="S2" s="255"/>
      <c r="T2" s="255"/>
      <c r="U2" s="255"/>
      <c r="V2" s="255"/>
    </row>
    <row r="3" spans="1:22" s="92" customFormat="1" ht="17">
      <c r="A3" s="90"/>
      <c r="B3" s="268" t="str">
        <f>V.Poor!A3</f>
        <v>Sources of Food : Very Poor HHs</v>
      </c>
      <c r="C3" s="269"/>
      <c r="D3" s="269"/>
      <c r="E3" s="269"/>
      <c r="F3" s="252"/>
      <c r="G3" s="266" t="str">
        <f>Poor!A3</f>
        <v>Sources of Food : Poor HHs</v>
      </c>
      <c r="H3" s="266"/>
      <c r="I3" s="266"/>
      <c r="J3" s="266"/>
      <c r="K3" s="253"/>
      <c r="L3" s="266" t="str">
        <f>Middle!A3</f>
        <v>Sources of Food : Middle HHs</v>
      </c>
      <c r="M3" s="266"/>
      <c r="N3" s="266"/>
      <c r="O3" s="266"/>
      <c r="P3" s="266"/>
      <c r="Q3" s="254"/>
      <c r="R3" s="266" t="str">
        <f>Rich!A3</f>
        <v>Sources of Food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A71" workbookViewId="0">
      <selection activeCell="D65" sqref="D65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1" t="str">
        <f>Poor!A1</f>
        <v>ZATGL: 59105</v>
      </c>
      <c r="L2" s="271"/>
      <c r="M2" s="271"/>
      <c r="N2" s="271"/>
      <c r="O2" s="271"/>
      <c r="P2" s="271"/>
      <c r="Q2" s="271"/>
      <c r="R2" s="87"/>
      <c r="S2" s="87"/>
      <c r="T2" s="87"/>
      <c r="U2" s="87"/>
      <c r="V2" s="87"/>
    </row>
    <row r="3" spans="1:22" s="92" customFormat="1" ht="17">
      <c r="A3" s="90"/>
      <c r="B3" s="89"/>
      <c r="C3" s="272" t="str">
        <f>V.Poor!A34</f>
        <v>Income : Very Poor HHs</v>
      </c>
      <c r="D3" s="272"/>
      <c r="E3" s="272"/>
      <c r="F3" s="90"/>
      <c r="G3" s="270" t="str">
        <f>Poor!A34</f>
        <v>Income : Poor HHs</v>
      </c>
      <c r="H3" s="270"/>
      <c r="I3" s="270"/>
      <c r="J3" s="270"/>
      <c r="K3" s="89"/>
      <c r="L3" s="270" t="str">
        <f>Middle!A34</f>
        <v>Income : Middle HHs</v>
      </c>
      <c r="M3" s="270"/>
      <c r="N3" s="270"/>
      <c r="O3" s="270"/>
      <c r="P3" s="270"/>
      <c r="Q3" s="91"/>
      <c r="R3" s="270" t="str">
        <f>Rich!A34</f>
        <v>Income : Better-off HHs</v>
      </c>
      <c r="S3" s="270"/>
      <c r="T3" s="270"/>
      <c r="U3" s="270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1413.4717809071426</v>
      </c>
      <c r="C72" s="109">
        <f>Poor!R7</f>
        <v>1923.1348110460638</v>
      </c>
      <c r="D72" s="109">
        <f>Middle!R7</f>
        <v>1719.9928376141729</v>
      </c>
      <c r="E72" s="109">
        <f>Rich!R7</f>
        <v>0</v>
      </c>
      <c r="F72" s="109">
        <f>V.Poor!T7</f>
        <v>1413.4399736766979</v>
      </c>
      <c r="G72" s="109">
        <f>Poor!T7</f>
        <v>1925.4316330845365</v>
      </c>
      <c r="H72" s="109">
        <f>Middle!T7</f>
        <v>1719.2507029028204</v>
      </c>
      <c r="I72" s="109">
        <f>Rich!T7</f>
        <v>0</v>
      </c>
    </row>
    <row r="73" spans="1:9">
      <c r="A73" t="str">
        <f>V.Poor!Q8</f>
        <v>Own crops sold</v>
      </c>
      <c r="B73" s="109">
        <f>V.Poor!R8</f>
        <v>15</v>
      </c>
      <c r="C73" s="109">
        <f>Poor!R8</f>
        <v>160</v>
      </c>
      <c r="D73" s="109">
        <f>Middle!R8</f>
        <v>148.57142857142858</v>
      </c>
      <c r="E73" s="109">
        <f>Rich!R8</f>
        <v>0</v>
      </c>
      <c r="F73" s="109">
        <f>V.Poor!T8</f>
        <v>15.260695032976589</v>
      </c>
      <c r="G73" s="109">
        <f>Poor!T8</f>
        <v>156.39900741531514</v>
      </c>
      <c r="H73" s="109">
        <f>Middle!T8</f>
        <v>157.24801440772663</v>
      </c>
      <c r="I73" s="109">
        <f>Rich!T8</f>
        <v>0</v>
      </c>
    </row>
    <row r="74" spans="1:9">
      <c r="A74" t="str">
        <f>V.Poor!Q9</f>
        <v>Animal products consumed</v>
      </c>
      <c r="B74" s="109">
        <f>V.Poor!R9</f>
        <v>450.86801019462905</v>
      </c>
      <c r="C74" s="109">
        <f>Poor!R9</f>
        <v>974.941627910291</v>
      </c>
      <c r="D74" s="109">
        <f>Middle!R9</f>
        <v>1365.2096576838742</v>
      </c>
      <c r="E74" s="109">
        <f>Rich!R9</f>
        <v>0</v>
      </c>
      <c r="F74" s="109">
        <f>V.Poor!T9</f>
        <v>450.86801019462905</v>
      </c>
      <c r="G74" s="109">
        <f>Poor!T9</f>
        <v>974.941627910291</v>
      </c>
      <c r="H74" s="109">
        <f>Middle!T9</f>
        <v>1365.2096576838742</v>
      </c>
      <c r="I74" s="109">
        <f>Rich!T9</f>
        <v>0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6300</v>
      </c>
      <c r="C76" s="109">
        <f>Poor!R11</f>
        <v>9900.0000000000018</v>
      </c>
      <c r="D76" s="109">
        <f>Middle!R11</f>
        <v>14742.857142857143</v>
      </c>
      <c r="E76" s="109">
        <f>Rich!R11</f>
        <v>0</v>
      </c>
      <c r="F76" s="109">
        <f>V.Poor!T11</f>
        <v>6352.1390065953174</v>
      </c>
      <c r="G76" s="109">
        <f>Poor!T11</f>
        <v>9900.0000000000018</v>
      </c>
      <c r="H76" s="109">
        <f>Middle!T11</f>
        <v>14702.811362074228</v>
      </c>
      <c r="I76" s="109">
        <f>Rich!T11</f>
        <v>0</v>
      </c>
    </row>
    <row r="77" spans="1:9">
      <c r="A77" t="str">
        <f>V.Poor!Q12</f>
        <v>Wild foods consumed and sold</v>
      </c>
      <c r="B77" s="109">
        <f>V.Poor!R12</f>
        <v>77.029781048251095</v>
      </c>
      <c r="C77" s="109">
        <f>Poor!R12</f>
        <v>77.029781048251095</v>
      </c>
      <c r="D77" s="109">
        <f>Middle!R12</f>
        <v>117.37871397828738</v>
      </c>
      <c r="E77" s="109">
        <f>Rich!R12</f>
        <v>0</v>
      </c>
      <c r="F77" s="109">
        <f>V.Poor!T12</f>
        <v>61.267519827564328</v>
      </c>
      <c r="G77" s="109">
        <f>Poor!T12</f>
        <v>34.501477807273865</v>
      </c>
      <c r="H77" s="109">
        <f>Middle!T12</f>
        <v>124.23364225742991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1620</v>
      </c>
      <c r="C78" s="109">
        <f>Poor!R13</f>
        <v>1080</v>
      </c>
      <c r="D78" s="109">
        <f>Middle!R13</f>
        <v>0</v>
      </c>
      <c r="E78" s="109">
        <f>Rich!R13</f>
        <v>0</v>
      </c>
      <c r="F78" s="109">
        <f>V.Poor!T13</f>
        <v>1620</v>
      </c>
      <c r="G78" s="109">
        <f>Poor!T13</f>
        <v>1080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50468.571428571428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50468.571428571428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5040</v>
      </c>
      <c r="C80" s="109">
        <f>Poor!R15</f>
        <v>7200</v>
      </c>
      <c r="D80" s="109">
        <f>Middle!R15</f>
        <v>0</v>
      </c>
      <c r="E80" s="109">
        <f>Rich!R15</f>
        <v>0</v>
      </c>
      <c r="F80" s="109">
        <f>V.Poor!T15</f>
        <v>5040</v>
      </c>
      <c r="G80" s="109">
        <f>Poor!T15</f>
        <v>7200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2800</v>
      </c>
      <c r="D82" s="109">
        <f>Middle!R17</f>
        <v>0</v>
      </c>
      <c r="E82" s="109">
        <f>Rich!R17</f>
        <v>0</v>
      </c>
      <c r="F82" s="109">
        <f>V.Poor!T17</f>
        <v>0</v>
      </c>
      <c r="G82" s="109">
        <f>Poor!T17</f>
        <v>2800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1160.5485042918237</v>
      </c>
      <c r="C83" s="109">
        <f>Poor!R18</f>
        <v>1160.5485042918237</v>
      </c>
      <c r="D83" s="109">
        <f>Middle!R18</f>
        <v>1061.0729182096673</v>
      </c>
      <c r="E83" s="109">
        <f>Rich!R18</f>
        <v>0</v>
      </c>
      <c r="F83" s="109">
        <f>V.Poor!T18</f>
        <v>1160.5485042918237</v>
      </c>
      <c r="G83" s="109">
        <f>Poor!T18</f>
        <v>1160.5485042918237</v>
      </c>
      <c r="H83" s="109">
        <f>Middle!T18</f>
        <v>1061.0729182096673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21444</v>
      </c>
      <c r="C85" s="109">
        <f>Poor!R20</f>
        <v>21582</v>
      </c>
      <c r="D85" s="109">
        <f>Middle!R20</f>
        <v>22779.428571428572</v>
      </c>
      <c r="E85" s="109">
        <f>Rich!R20</f>
        <v>0</v>
      </c>
      <c r="F85" s="109">
        <f>V.Poor!T20</f>
        <v>21444</v>
      </c>
      <c r="G85" s="109">
        <f>Poor!T20</f>
        <v>21582</v>
      </c>
      <c r="H85" s="109">
        <f>Middle!T20</f>
        <v>22779.428571428572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37520.918076441849</v>
      </c>
      <c r="C88" s="109">
        <f>Poor!R23</f>
        <v>46857.65472429643</v>
      </c>
      <c r="D88" s="109">
        <f>Middle!R23</f>
        <v>92403.082698914572</v>
      </c>
      <c r="E88" s="109">
        <f>Rich!R23</f>
        <v>0</v>
      </c>
      <c r="F88" s="109">
        <f>V.Poor!T23</f>
        <v>37557.52370961901</v>
      </c>
      <c r="G88" s="109">
        <f>Poor!T23</f>
        <v>46813.822250509242</v>
      </c>
      <c r="H88" s="109">
        <f>Middle!T23</f>
        <v>92377.826297535736</v>
      </c>
      <c r="I88" s="109">
        <f>Rich!T23</f>
        <v>0</v>
      </c>
    </row>
    <row r="89" spans="1:9">
      <c r="A89" t="str">
        <f>V.Poor!Q24</f>
        <v>Food Poverty line</v>
      </c>
      <c r="B89" s="109">
        <f>V.Poor!R24</f>
        <v>19489.344210431896</v>
      </c>
      <c r="C89" s="109">
        <f>Poor!R24</f>
        <v>19489.344210431896</v>
      </c>
      <c r="D89" s="109">
        <f>Middle!R24</f>
        <v>19489.344210431893</v>
      </c>
      <c r="E89" s="109" t="e">
        <f>Rich!R24</f>
        <v>#DIV/0!</v>
      </c>
      <c r="F89" s="109">
        <f>V.Poor!T24</f>
        <v>19489.344210431896</v>
      </c>
      <c r="G89" s="109">
        <f>Poor!T24</f>
        <v>19489.344210431896</v>
      </c>
      <c r="H89" s="109">
        <f>Middle!T24</f>
        <v>19489.344210431893</v>
      </c>
      <c r="I89" s="109">
        <f>Rich!T24</f>
        <v>0</v>
      </c>
    </row>
    <row r="90" spans="1:9">
      <c r="A90" s="108" t="str">
        <f>V.Poor!Q25</f>
        <v>Lower Bound Poverty line</v>
      </c>
      <c r="B90" s="109">
        <f>V.Poor!R25</f>
        <v>35068.010877098561</v>
      </c>
      <c r="C90" s="109">
        <f>Poor!R25</f>
        <v>35068.010877098561</v>
      </c>
      <c r="D90" s="109">
        <f>Middle!R25</f>
        <v>35068.010877098568</v>
      </c>
      <c r="E90" s="109" t="e">
        <f>Rich!R25</f>
        <v>#DIV/0!</v>
      </c>
      <c r="F90" s="109">
        <f>V.Poor!T25</f>
        <v>35068.010877098561</v>
      </c>
      <c r="G90" s="109">
        <f>Poor!T25</f>
        <v>35068.010877098561</v>
      </c>
      <c r="H90" s="109">
        <f>Middle!T25</f>
        <v>35068.010877098568</v>
      </c>
      <c r="I90" s="109" t="e">
        <f>Rich!T25</f>
        <v>#DIV/0!</v>
      </c>
    </row>
    <row r="91" spans="1:9">
      <c r="A91" s="108" t="str">
        <f>V.Poor!Q26</f>
        <v>Upper Bound Poverty line</v>
      </c>
      <c r="B91" s="109">
        <f>V.Poor!R26</f>
        <v>62812.010877098568</v>
      </c>
      <c r="C91" s="109">
        <f>Poor!R26</f>
        <v>62812.010877098568</v>
      </c>
      <c r="D91" s="109">
        <f>Middle!R26</f>
        <v>62812.010877098561</v>
      </c>
      <c r="E91" s="109" t="e">
        <f>Rich!R26</f>
        <v>#DIV/0!</v>
      </c>
      <c r="F91" s="109">
        <f>V.Poor!T26</f>
        <v>62812.010877098568</v>
      </c>
      <c r="G91" s="109">
        <f>Poor!T26</f>
        <v>62812.010877098568</v>
      </c>
      <c r="H91" s="109">
        <f>Middle!T26</f>
        <v>62812.010877098561</v>
      </c>
      <c r="I91" s="109" t="e">
        <f>Rich!T26</f>
        <v>#DIV/0!</v>
      </c>
    </row>
    <row r="92" spans="1:9">
      <c r="A92" s="108" t="str">
        <f>V.Poor!Q27</f>
        <v>Resilience line</v>
      </c>
      <c r="B92" s="109">
        <f>V.Poor!R27</f>
        <v>64012.010877098575</v>
      </c>
      <c r="C92" s="109">
        <f>Poor!R27</f>
        <v>64462.010877098568</v>
      </c>
      <c r="D92" s="109">
        <f>Middle!R27</f>
        <v>70343.439448527148</v>
      </c>
      <c r="E92" s="109" t="e">
        <f>Rich!R27</f>
        <v>#DIV/0!</v>
      </c>
      <c r="F92" s="109">
        <f>V.Poor!T27</f>
        <v>64012.010877098575</v>
      </c>
      <c r="G92" s="109">
        <f>Poor!T27</f>
        <v>64462.010877098568</v>
      </c>
      <c r="H92" s="109">
        <f>Middle!T27</f>
        <v>70343.439448527148</v>
      </c>
      <c r="I92" s="109" t="e">
        <f>Rich!T27</f>
        <v>#DIV/0!</v>
      </c>
    </row>
    <row r="93" spans="1:9">
      <c r="A93" t="str">
        <f>V.Poor!Q24</f>
        <v>Food Poverty line</v>
      </c>
      <c r="F93" s="109">
        <f>V.Poor!T24</f>
        <v>19489.344210431896</v>
      </c>
      <c r="G93" s="109">
        <f>Poor!T24</f>
        <v>19489.344210431896</v>
      </c>
      <c r="H93" s="109">
        <f>Middle!T24</f>
        <v>19489.344210431893</v>
      </c>
      <c r="I93" s="109">
        <f>Rich!T24</f>
        <v>0</v>
      </c>
    </row>
    <row r="94" spans="1:9">
      <c r="A94" t="str">
        <f>V.Poor!Q25</f>
        <v>Lower Bound Poverty line</v>
      </c>
      <c r="F94" s="109">
        <f>V.Poor!T25</f>
        <v>35068.010877098561</v>
      </c>
      <c r="G94" s="109">
        <f>Poor!T25</f>
        <v>35068.010877098561</v>
      </c>
      <c r="H94" s="109">
        <f>Middle!T25</f>
        <v>35068.010877098568</v>
      </c>
      <c r="I94" s="109" t="e">
        <f>Rich!T25</f>
        <v>#DIV/0!</v>
      </c>
    </row>
    <row r="95" spans="1:9">
      <c r="A95" t="str">
        <f>V.Poor!Q26</f>
        <v>Upper Bound Poverty line</v>
      </c>
      <c r="F95" s="109">
        <f>V.Poor!T26</f>
        <v>62812.010877098568</v>
      </c>
      <c r="G95" s="109">
        <f>Poor!T26</f>
        <v>62812.010877098568</v>
      </c>
      <c r="H95" s="109">
        <f>Middle!T26</f>
        <v>62812.010877098561</v>
      </c>
      <c r="I95" s="109" t="e">
        <f>Rich!T26</f>
        <v>#DIV/0!</v>
      </c>
    </row>
    <row r="96" spans="1:9">
      <c r="A96" t="str">
        <f>V.Poor!Q27</f>
        <v>Resilience line</v>
      </c>
      <c r="F96" s="109">
        <f>V.Poor!T27</f>
        <v>64012.010877098575</v>
      </c>
      <c r="G96" s="109">
        <f>Poor!T27</f>
        <v>64462.010877098568</v>
      </c>
      <c r="H96" s="109">
        <f>Middle!T27</f>
        <v>70343.439448527148</v>
      </c>
      <c r="I96" s="109" t="e">
        <f>Rich!T27</f>
        <v>#DIV/0!</v>
      </c>
    </row>
    <row r="98" spans="1:9">
      <c r="A98" t="s">
        <v>141</v>
      </c>
      <c r="B98" s="243">
        <f>IF(B89&gt;B$88,B89-B$88,0)</f>
        <v>0</v>
      </c>
      <c r="C98" s="243">
        <f t="shared" ref="C98:I101" si="0">IF(C89&gt;C$88,C89-C$88,0)</f>
        <v>0</v>
      </c>
      <c r="D98" s="243">
        <f t="shared" si="0"/>
        <v>0</v>
      </c>
      <c r="E98" s="243" t="e">
        <f t="shared" si="0"/>
        <v>#DIV/0!</v>
      </c>
      <c r="F98" s="243">
        <f t="shared" si="0"/>
        <v>0</v>
      </c>
      <c r="G98" s="243">
        <f t="shared" si="0"/>
        <v>0</v>
      </c>
      <c r="H98" s="243">
        <f t="shared" si="0"/>
        <v>0</v>
      </c>
      <c r="I98" s="243">
        <f t="shared" si="0"/>
        <v>0</v>
      </c>
    </row>
    <row r="99" spans="1:9">
      <c r="A99" t="s">
        <v>142</v>
      </c>
      <c r="B99" s="243">
        <f>IF(B90&gt;B$88,B90-B$88,0)</f>
        <v>0</v>
      </c>
      <c r="C99" s="243">
        <f t="shared" si="0"/>
        <v>0</v>
      </c>
      <c r="D99" s="243">
        <f t="shared" si="0"/>
        <v>0</v>
      </c>
      <c r="E99" s="243" t="e">
        <f t="shared" si="0"/>
        <v>#DIV/0!</v>
      </c>
      <c r="F99" s="243">
        <f t="shared" si="0"/>
        <v>0</v>
      </c>
      <c r="G99" s="243">
        <f t="shared" si="0"/>
        <v>0</v>
      </c>
      <c r="H99" s="243">
        <f t="shared" si="0"/>
        <v>0</v>
      </c>
      <c r="I99" s="243" t="e">
        <f t="shared" si="0"/>
        <v>#DIV/0!</v>
      </c>
    </row>
    <row r="100" spans="1:9">
      <c r="A100" t="s">
        <v>143</v>
      </c>
      <c r="B100" s="243">
        <f>IF(B91&gt;B$88,B91-B$88,0)</f>
        <v>25291.092800656719</v>
      </c>
      <c r="C100" s="243">
        <f t="shared" si="0"/>
        <v>15954.356152802138</v>
      </c>
      <c r="D100" s="243">
        <f t="shared" si="0"/>
        <v>0</v>
      </c>
      <c r="E100" s="243" t="e">
        <f t="shared" si="0"/>
        <v>#DIV/0!</v>
      </c>
      <c r="F100" s="243">
        <f t="shared" si="0"/>
        <v>25254.487167479558</v>
      </c>
      <c r="G100" s="243">
        <f t="shared" si="0"/>
        <v>15998.188626589326</v>
      </c>
      <c r="H100" s="243">
        <f t="shared" si="0"/>
        <v>0</v>
      </c>
      <c r="I100" s="243" t="e">
        <f t="shared" si="0"/>
        <v>#DIV/0!</v>
      </c>
    </row>
    <row r="101" spans="1:9">
      <c r="A101" t="s">
        <v>144</v>
      </c>
      <c r="B101" s="243">
        <f>IF(B92&gt;B$88,B92-B$88,0)</f>
        <v>26491.092800656726</v>
      </c>
      <c r="C101" s="243">
        <f t="shared" si="0"/>
        <v>17604.356152802138</v>
      </c>
      <c r="D101" s="243">
        <f t="shared" si="0"/>
        <v>0</v>
      </c>
      <c r="E101" s="243" t="e">
        <f t="shared" si="0"/>
        <v>#DIV/0!</v>
      </c>
      <c r="F101" s="243">
        <f t="shared" si="0"/>
        <v>26454.487167479565</v>
      </c>
      <c r="G101" s="243">
        <f t="shared" si="0"/>
        <v>17648.188626589326</v>
      </c>
      <c r="H101" s="243">
        <f t="shared" si="0"/>
        <v>0</v>
      </c>
      <c r="I101" s="243" t="e">
        <f t="shared" si="0"/>
        <v>#DIV/0!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8" customFormat="1" ht="19">
      <c r="A2" s="255"/>
      <c r="B2" s="255"/>
      <c r="C2" s="255"/>
      <c r="D2" s="255"/>
      <c r="E2" s="255"/>
      <c r="F2" s="255"/>
      <c r="G2" s="253"/>
      <c r="H2" s="253"/>
      <c r="I2" s="253"/>
      <c r="J2" s="253"/>
      <c r="K2" s="267" t="str">
        <f>Poor!A1</f>
        <v>ZATGL: 59105</v>
      </c>
      <c r="L2" s="267"/>
      <c r="M2" s="267"/>
      <c r="N2" s="267"/>
      <c r="O2" s="267"/>
      <c r="P2" s="267"/>
      <c r="Q2" s="267"/>
      <c r="R2" s="255"/>
      <c r="S2" s="255"/>
      <c r="T2" s="255"/>
      <c r="U2" s="255"/>
      <c r="V2" s="255"/>
    </row>
    <row r="3" spans="1:22" s="92" customFormat="1" ht="17">
      <c r="A3" s="90"/>
      <c r="B3" s="268" t="str">
        <f>V.Poor!A67</f>
        <v>Expenditure : Very Poor HHs</v>
      </c>
      <c r="C3" s="268"/>
      <c r="D3" s="268"/>
      <c r="E3" s="268"/>
      <c r="F3" s="257"/>
      <c r="G3" s="266" t="str">
        <f>Poor!A67</f>
        <v>Expenditure : Poor HHs</v>
      </c>
      <c r="H3" s="266"/>
      <c r="I3" s="266"/>
      <c r="J3" s="266"/>
      <c r="K3" s="253"/>
      <c r="L3" s="266" t="str">
        <f>Middle!A67</f>
        <v>Expenditure : Middle HHs</v>
      </c>
      <c r="M3" s="266"/>
      <c r="N3" s="266"/>
      <c r="O3" s="266"/>
      <c r="P3" s="266"/>
      <c r="Q3" s="254"/>
      <c r="R3" s="266" t="str">
        <f>Rich!A67</f>
        <v>Expenditure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0.4</v>
      </c>
      <c r="C2" s="203">
        <f>[1]WB!$CK$10</f>
        <v>0.39</v>
      </c>
      <c r="D2" s="203">
        <f>[1]WB!$CK$11</f>
        <v>0.21</v>
      </c>
      <c r="E2" s="203">
        <f>[1]WB!$CK$12</f>
        <v>0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1413.4717809071426</v>
      </c>
      <c r="C3" s="204">
        <f>Income!C72</f>
        <v>1923.1348110460638</v>
      </c>
      <c r="D3" s="204">
        <f>Income!D72</f>
        <v>1719.9928376141729</v>
      </c>
      <c r="E3" s="204">
        <f>Income!E72</f>
        <v>0</v>
      </c>
      <c r="F3" s="205">
        <f>IF(F$2&lt;=($B$2+$C$2+$D$2),IF(F$2&lt;=($B$2+$C$2),IF(F$2&lt;=$B$2,$B3,$C3),$D3),$E3)</f>
        <v>1413.4717809071426</v>
      </c>
      <c r="G3" s="205">
        <f t="shared" ref="G3:AW7" si="0">IF(G$2&lt;=($B$2+$C$2+$D$2),IF(G$2&lt;=($B$2+$C$2),IF(G$2&lt;=$B$2,$B3,$C3),$D3),$E3)</f>
        <v>1413.4717809071426</v>
      </c>
      <c r="H3" s="205">
        <f t="shared" si="0"/>
        <v>1413.4717809071426</v>
      </c>
      <c r="I3" s="205">
        <f t="shared" si="0"/>
        <v>1413.4717809071426</v>
      </c>
      <c r="J3" s="205">
        <f t="shared" si="0"/>
        <v>1413.4717809071426</v>
      </c>
      <c r="K3" s="205">
        <f t="shared" si="0"/>
        <v>1413.4717809071426</v>
      </c>
      <c r="L3" s="205">
        <f t="shared" si="0"/>
        <v>1413.4717809071426</v>
      </c>
      <c r="M3" s="205">
        <f t="shared" si="0"/>
        <v>1413.4717809071426</v>
      </c>
      <c r="N3" s="205">
        <f t="shared" si="0"/>
        <v>1413.4717809071426</v>
      </c>
      <c r="O3" s="205">
        <f t="shared" si="0"/>
        <v>1413.4717809071426</v>
      </c>
      <c r="P3" s="205">
        <f t="shared" si="0"/>
        <v>1413.4717809071426</v>
      </c>
      <c r="Q3" s="205">
        <f t="shared" si="0"/>
        <v>1413.4717809071426</v>
      </c>
      <c r="R3" s="205">
        <f t="shared" si="0"/>
        <v>1413.4717809071426</v>
      </c>
      <c r="S3" s="205">
        <f t="shared" si="0"/>
        <v>1413.4717809071426</v>
      </c>
      <c r="T3" s="205">
        <f t="shared" si="0"/>
        <v>1413.4717809071426</v>
      </c>
      <c r="U3" s="205">
        <f t="shared" si="0"/>
        <v>1413.4717809071426</v>
      </c>
      <c r="V3" s="205">
        <f t="shared" si="0"/>
        <v>1413.4717809071426</v>
      </c>
      <c r="W3" s="205">
        <f t="shared" si="0"/>
        <v>1413.4717809071426</v>
      </c>
      <c r="X3" s="205">
        <f t="shared" si="0"/>
        <v>1413.4717809071426</v>
      </c>
      <c r="Y3" s="205">
        <f t="shared" si="0"/>
        <v>1413.4717809071426</v>
      </c>
      <c r="Z3" s="205">
        <f t="shared" si="0"/>
        <v>1413.4717809071426</v>
      </c>
      <c r="AA3" s="205">
        <f t="shared" si="0"/>
        <v>1413.4717809071426</v>
      </c>
      <c r="AB3" s="205">
        <f t="shared" si="0"/>
        <v>1413.4717809071426</v>
      </c>
      <c r="AC3" s="205">
        <f t="shared" si="0"/>
        <v>1413.4717809071426</v>
      </c>
      <c r="AD3" s="205">
        <f t="shared" si="0"/>
        <v>1413.4717809071426</v>
      </c>
      <c r="AE3" s="205">
        <f t="shared" si="0"/>
        <v>1413.4717809071426</v>
      </c>
      <c r="AF3" s="205">
        <f t="shared" si="0"/>
        <v>1413.4717809071426</v>
      </c>
      <c r="AG3" s="205">
        <f t="shared" si="0"/>
        <v>1413.4717809071426</v>
      </c>
      <c r="AH3" s="205">
        <f t="shared" si="0"/>
        <v>1413.4717809071426</v>
      </c>
      <c r="AI3" s="205">
        <f t="shared" si="0"/>
        <v>1413.4717809071426</v>
      </c>
      <c r="AJ3" s="205">
        <f t="shared" si="0"/>
        <v>1413.4717809071426</v>
      </c>
      <c r="AK3" s="205">
        <f t="shared" si="0"/>
        <v>1413.4717809071426</v>
      </c>
      <c r="AL3" s="205">
        <f t="shared" si="0"/>
        <v>1413.4717809071426</v>
      </c>
      <c r="AM3" s="205">
        <f t="shared" si="0"/>
        <v>1413.4717809071426</v>
      </c>
      <c r="AN3" s="205">
        <f t="shared" si="0"/>
        <v>1413.4717809071426</v>
      </c>
      <c r="AO3" s="205">
        <f t="shared" si="0"/>
        <v>1413.4717809071426</v>
      </c>
      <c r="AP3" s="205">
        <f t="shared" si="0"/>
        <v>1413.4717809071426</v>
      </c>
      <c r="AQ3" s="205">
        <f t="shared" si="0"/>
        <v>1413.4717809071426</v>
      </c>
      <c r="AR3" s="205">
        <f t="shared" si="0"/>
        <v>1413.4717809071426</v>
      </c>
      <c r="AS3" s="205">
        <f t="shared" si="0"/>
        <v>1413.4717809071426</v>
      </c>
      <c r="AT3" s="205">
        <f t="shared" si="0"/>
        <v>1923.1348110460638</v>
      </c>
      <c r="AU3" s="205">
        <f t="shared" si="0"/>
        <v>1923.1348110460638</v>
      </c>
      <c r="AV3" s="205">
        <f t="shared" si="0"/>
        <v>1923.1348110460638</v>
      </c>
      <c r="AW3" s="205">
        <f t="shared" si="0"/>
        <v>1923.1348110460638</v>
      </c>
      <c r="AX3" s="205">
        <f t="shared" ref="AX3:BZ10" si="1">IF(AX$2&lt;=($B$2+$C$2+$D$2),IF(AX$2&lt;=($B$2+$C$2),IF(AX$2&lt;=$B$2,$B3,$C3),$D3),$E3)</f>
        <v>1923.1348110460638</v>
      </c>
      <c r="AY3" s="205">
        <f t="shared" si="1"/>
        <v>1923.1348110460638</v>
      </c>
      <c r="AZ3" s="205">
        <f t="shared" si="1"/>
        <v>1923.1348110460638</v>
      </c>
      <c r="BA3" s="205">
        <f t="shared" si="1"/>
        <v>1923.1348110460638</v>
      </c>
      <c r="BB3" s="205">
        <f t="shared" si="1"/>
        <v>1923.1348110460638</v>
      </c>
      <c r="BC3" s="205">
        <f t="shared" si="1"/>
        <v>1923.1348110460638</v>
      </c>
      <c r="BD3" s="205">
        <f t="shared" si="1"/>
        <v>1923.1348110460638</v>
      </c>
      <c r="BE3" s="205">
        <f t="shared" si="1"/>
        <v>1923.1348110460638</v>
      </c>
      <c r="BF3" s="205">
        <f t="shared" si="1"/>
        <v>1923.1348110460638</v>
      </c>
      <c r="BG3" s="205">
        <f t="shared" si="1"/>
        <v>1923.1348110460638</v>
      </c>
      <c r="BH3" s="205">
        <f t="shared" si="1"/>
        <v>1923.1348110460638</v>
      </c>
      <c r="BI3" s="205">
        <f t="shared" si="1"/>
        <v>1923.1348110460638</v>
      </c>
      <c r="BJ3" s="205">
        <f t="shared" si="1"/>
        <v>1923.1348110460638</v>
      </c>
      <c r="BK3" s="205">
        <f t="shared" si="1"/>
        <v>1923.1348110460638</v>
      </c>
      <c r="BL3" s="205">
        <f t="shared" si="1"/>
        <v>1923.1348110460638</v>
      </c>
      <c r="BM3" s="205">
        <f t="shared" si="1"/>
        <v>1923.1348110460638</v>
      </c>
      <c r="BN3" s="205">
        <f t="shared" si="1"/>
        <v>1923.1348110460638</v>
      </c>
      <c r="BO3" s="205">
        <f t="shared" si="1"/>
        <v>1923.1348110460638</v>
      </c>
      <c r="BP3" s="205">
        <f t="shared" si="1"/>
        <v>1923.1348110460638</v>
      </c>
      <c r="BQ3" s="205">
        <f t="shared" si="1"/>
        <v>1923.1348110460638</v>
      </c>
      <c r="BR3" s="205">
        <f t="shared" si="1"/>
        <v>1923.1348110460638</v>
      </c>
      <c r="BS3" s="205">
        <f t="shared" si="1"/>
        <v>1923.1348110460638</v>
      </c>
      <c r="BT3" s="205">
        <f t="shared" si="1"/>
        <v>1923.1348110460638</v>
      </c>
      <c r="BU3" s="205">
        <f t="shared" si="1"/>
        <v>1923.1348110460638</v>
      </c>
      <c r="BV3" s="205">
        <f t="shared" si="1"/>
        <v>1923.1348110460638</v>
      </c>
      <c r="BW3" s="205">
        <f t="shared" si="1"/>
        <v>1923.1348110460638</v>
      </c>
      <c r="BX3" s="205">
        <f t="shared" si="1"/>
        <v>1923.1348110460638</v>
      </c>
      <c r="BY3" s="205">
        <f t="shared" si="1"/>
        <v>1923.1348110460638</v>
      </c>
      <c r="BZ3" s="205">
        <f t="shared" si="1"/>
        <v>1923.1348110460638</v>
      </c>
      <c r="CA3" s="205">
        <f t="shared" ref="CA3:CR15" si="2">IF(CA$2&lt;=($B$2+$C$2+$D$2),IF(CA$2&lt;=($B$2+$C$2),IF(CA$2&lt;=$B$2,$B3,$C3),$D3),$E3)</f>
        <v>1923.1348110460638</v>
      </c>
      <c r="CB3" s="205">
        <f t="shared" si="2"/>
        <v>1923.1348110460638</v>
      </c>
      <c r="CC3" s="205">
        <f t="shared" si="2"/>
        <v>1923.1348110460638</v>
      </c>
      <c r="CD3" s="205">
        <f t="shared" si="2"/>
        <v>1923.1348110460638</v>
      </c>
      <c r="CE3" s="205">
        <f t="shared" si="2"/>
        <v>1923.1348110460638</v>
      </c>
      <c r="CF3" s="205">
        <f t="shared" si="2"/>
        <v>1923.1348110460638</v>
      </c>
      <c r="CG3" s="205">
        <f t="shared" si="2"/>
        <v>1719.9928376141729</v>
      </c>
      <c r="CH3" s="205">
        <f t="shared" si="2"/>
        <v>1719.9928376141729</v>
      </c>
      <c r="CI3" s="205">
        <f t="shared" si="2"/>
        <v>1719.9928376141729</v>
      </c>
      <c r="CJ3" s="205">
        <f t="shared" si="2"/>
        <v>1719.9928376141729</v>
      </c>
      <c r="CK3" s="205">
        <f t="shared" si="2"/>
        <v>1719.9928376141729</v>
      </c>
      <c r="CL3" s="205">
        <f t="shared" si="2"/>
        <v>1719.9928376141729</v>
      </c>
      <c r="CM3" s="205">
        <f t="shared" si="2"/>
        <v>1719.9928376141729</v>
      </c>
      <c r="CN3" s="205">
        <f t="shared" si="2"/>
        <v>1719.9928376141729</v>
      </c>
      <c r="CO3" s="205">
        <f t="shared" si="2"/>
        <v>1719.9928376141729</v>
      </c>
      <c r="CP3" s="205">
        <f t="shared" si="2"/>
        <v>1719.9928376141729</v>
      </c>
      <c r="CQ3" s="205">
        <f t="shared" si="2"/>
        <v>1719.9928376141729</v>
      </c>
      <c r="CR3" s="205">
        <f t="shared" si="2"/>
        <v>1719.9928376141729</v>
      </c>
      <c r="CS3" s="205">
        <f t="shared" ref="CS3:DA15" si="3">IF(CS$2&lt;=($B$2+$C$2+$D$2),IF(CS$2&lt;=($B$2+$C$2),IF(CS$2&lt;=$B$2,$B3,$C3),$D3),$E3)</f>
        <v>1719.9928376141729</v>
      </c>
      <c r="CT3" s="205">
        <f t="shared" si="3"/>
        <v>1719.9928376141729</v>
      </c>
      <c r="CU3" s="205">
        <f t="shared" si="3"/>
        <v>1719.9928376141729</v>
      </c>
      <c r="CV3" s="205">
        <f t="shared" si="3"/>
        <v>1719.9928376141729</v>
      </c>
      <c r="CW3" s="205">
        <f t="shared" si="3"/>
        <v>1719.9928376141729</v>
      </c>
      <c r="CX3" s="205">
        <f t="shared" si="3"/>
        <v>1719.9928376141729</v>
      </c>
      <c r="CY3" s="205">
        <f t="shared" si="3"/>
        <v>1719.9928376141729</v>
      </c>
      <c r="CZ3" s="205">
        <f t="shared" si="3"/>
        <v>1719.9928376141729</v>
      </c>
      <c r="DA3" s="205">
        <f t="shared" si="3"/>
        <v>1719.9928376141729</v>
      </c>
      <c r="DB3" s="205"/>
    </row>
    <row r="4" spans="1:106">
      <c r="A4" s="202" t="str">
        <f>Income!A73</f>
        <v>Own crops sold</v>
      </c>
      <c r="B4" s="204">
        <f>Income!B73</f>
        <v>15</v>
      </c>
      <c r="C4" s="204">
        <f>Income!C73</f>
        <v>160</v>
      </c>
      <c r="D4" s="204">
        <f>Income!D73</f>
        <v>148.57142857142858</v>
      </c>
      <c r="E4" s="204">
        <f>Income!E73</f>
        <v>0</v>
      </c>
      <c r="F4" s="205">
        <f t="shared" ref="F4:U17" si="4">IF(F$2&lt;=($B$2+$C$2+$D$2),IF(F$2&lt;=($B$2+$C$2),IF(F$2&lt;=$B$2,$B4,$C4),$D4),$E4)</f>
        <v>15</v>
      </c>
      <c r="G4" s="205">
        <f t="shared" si="0"/>
        <v>15</v>
      </c>
      <c r="H4" s="205">
        <f t="shared" si="0"/>
        <v>15</v>
      </c>
      <c r="I4" s="205">
        <f t="shared" si="0"/>
        <v>15</v>
      </c>
      <c r="J4" s="205">
        <f t="shared" si="0"/>
        <v>15</v>
      </c>
      <c r="K4" s="205">
        <f t="shared" si="0"/>
        <v>15</v>
      </c>
      <c r="L4" s="205">
        <f t="shared" si="0"/>
        <v>15</v>
      </c>
      <c r="M4" s="205">
        <f t="shared" si="0"/>
        <v>15</v>
      </c>
      <c r="N4" s="205">
        <f t="shared" si="0"/>
        <v>15</v>
      </c>
      <c r="O4" s="205">
        <f t="shared" si="0"/>
        <v>15</v>
      </c>
      <c r="P4" s="205">
        <f t="shared" si="0"/>
        <v>15</v>
      </c>
      <c r="Q4" s="205">
        <f t="shared" si="0"/>
        <v>15</v>
      </c>
      <c r="R4" s="205">
        <f t="shared" si="0"/>
        <v>15</v>
      </c>
      <c r="S4" s="205">
        <f t="shared" si="0"/>
        <v>15</v>
      </c>
      <c r="T4" s="205">
        <f t="shared" si="0"/>
        <v>15</v>
      </c>
      <c r="U4" s="205">
        <f t="shared" si="0"/>
        <v>15</v>
      </c>
      <c r="V4" s="205">
        <f t="shared" si="0"/>
        <v>15</v>
      </c>
      <c r="W4" s="205">
        <f t="shared" si="0"/>
        <v>15</v>
      </c>
      <c r="X4" s="205">
        <f t="shared" si="0"/>
        <v>15</v>
      </c>
      <c r="Y4" s="205">
        <f t="shared" si="0"/>
        <v>15</v>
      </c>
      <c r="Z4" s="205">
        <f t="shared" si="0"/>
        <v>15</v>
      </c>
      <c r="AA4" s="205">
        <f t="shared" si="0"/>
        <v>15</v>
      </c>
      <c r="AB4" s="205">
        <f t="shared" si="0"/>
        <v>15</v>
      </c>
      <c r="AC4" s="205">
        <f t="shared" si="0"/>
        <v>15</v>
      </c>
      <c r="AD4" s="205">
        <f t="shared" si="0"/>
        <v>15</v>
      </c>
      <c r="AE4" s="205">
        <f t="shared" si="0"/>
        <v>15</v>
      </c>
      <c r="AF4" s="205">
        <f t="shared" si="0"/>
        <v>15</v>
      </c>
      <c r="AG4" s="205">
        <f t="shared" si="0"/>
        <v>15</v>
      </c>
      <c r="AH4" s="205">
        <f t="shared" si="0"/>
        <v>15</v>
      </c>
      <c r="AI4" s="205">
        <f t="shared" si="0"/>
        <v>15</v>
      </c>
      <c r="AJ4" s="205">
        <f t="shared" si="0"/>
        <v>15</v>
      </c>
      <c r="AK4" s="205">
        <f t="shared" si="0"/>
        <v>15</v>
      </c>
      <c r="AL4" s="205">
        <f t="shared" si="0"/>
        <v>15</v>
      </c>
      <c r="AM4" s="205">
        <f t="shared" si="0"/>
        <v>15</v>
      </c>
      <c r="AN4" s="205">
        <f t="shared" si="0"/>
        <v>15</v>
      </c>
      <c r="AO4" s="205">
        <f t="shared" si="0"/>
        <v>15</v>
      </c>
      <c r="AP4" s="205">
        <f t="shared" si="0"/>
        <v>15</v>
      </c>
      <c r="AQ4" s="205">
        <f t="shared" si="0"/>
        <v>15</v>
      </c>
      <c r="AR4" s="205">
        <f t="shared" si="0"/>
        <v>15</v>
      </c>
      <c r="AS4" s="205">
        <f t="shared" si="0"/>
        <v>15</v>
      </c>
      <c r="AT4" s="205">
        <f t="shared" si="0"/>
        <v>160</v>
      </c>
      <c r="AU4" s="205">
        <f t="shared" si="0"/>
        <v>160</v>
      </c>
      <c r="AV4" s="205">
        <f t="shared" si="0"/>
        <v>160</v>
      </c>
      <c r="AW4" s="205">
        <f t="shared" si="0"/>
        <v>160</v>
      </c>
      <c r="AX4" s="205">
        <f t="shared" si="1"/>
        <v>160</v>
      </c>
      <c r="AY4" s="205">
        <f t="shared" si="1"/>
        <v>160</v>
      </c>
      <c r="AZ4" s="205">
        <f t="shared" si="1"/>
        <v>160</v>
      </c>
      <c r="BA4" s="205">
        <f t="shared" si="1"/>
        <v>160</v>
      </c>
      <c r="BB4" s="205">
        <f t="shared" si="1"/>
        <v>160</v>
      </c>
      <c r="BC4" s="205">
        <f t="shared" si="1"/>
        <v>160</v>
      </c>
      <c r="BD4" s="205">
        <f t="shared" si="1"/>
        <v>160</v>
      </c>
      <c r="BE4" s="205">
        <f t="shared" si="1"/>
        <v>160</v>
      </c>
      <c r="BF4" s="205">
        <f t="shared" si="1"/>
        <v>160</v>
      </c>
      <c r="BG4" s="205">
        <f t="shared" si="1"/>
        <v>160</v>
      </c>
      <c r="BH4" s="205">
        <f t="shared" si="1"/>
        <v>160</v>
      </c>
      <c r="BI4" s="205">
        <f t="shared" si="1"/>
        <v>160</v>
      </c>
      <c r="BJ4" s="205">
        <f t="shared" si="1"/>
        <v>160</v>
      </c>
      <c r="BK4" s="205">
        <f t="shared" si="1"/>
        <v>160</v>
      </c>
      <c r="BL4" s="205">
        <f t="shared" si="1"/>
        <v>160</v>
      </c>
      <c r="BM4" s="205">
        <f t="shared" si="1"/>
        <v>160</v>
      </c>
      <c r="BN4" s="205">
        <f t="shared" si="1"/>
        <v>160</v>
      </c>
      <c r="BO4" s="205">
        <f t="shared" si="1"/>
        <v>160</v>
      </c>
      <c r="BP4" s="205">
        <f t="shared" si="1"/>
        <v>160</v>
      </c>
      <c r="BQ4" s="205">
        <f t="shared" si="1"/>
        <v>160</v>
      </c>
      <c r="BR4" s="205">
        <f t="shared" si="1"/>
        <v>160</v>
      </c>
      <c r="BS4" s="205">
        <f t="shared" si="1"/>
        <v>160</v>
      </c>
      <c r="BT4" s="205">
        <f t="shared" si="1"/>
        <v>160</v>
      </c>
      <c r="BU4" s="205">
        <f t="shared" si="1"/>
        <v>160</v>
      </c>
      <c r="BV4" s="205">
        <f t="shared" si="1"/>
        <v>160</v>
      </c>
      <c r="BW4" s="205">
        <f t="shared" si="1"/>
        <v>160</v>
      </c>
      <c r="BX4" s="205">
        <f t="shared" si="1"/>
        <v>160</v>
      </c>
      <c r="BY4" s="205">
        <f t="shared" si="1"/>
        <v>160</v>
      </c>
      <c r="BZ4" s="205">
        <f t="shared" si="1"/>
        <v>160</v>
      </c>
      <c r="CA4" s="205">
        <f t="shared" si="2"/>
        <v>160</v>
      </c>
      <c r="CB4" s="205">
        <f t="shared" si="2"/>
        <v>160</v>
      </c>
      <c r="CC4" s="205">
        <f t="shared" si="2"/>
        <v>160</v>
      </c>
      <c r="CD4" s="205">
        <f t="shared" si="2"/>
        <v>160</v>
      </c>
      <c r="CE4" s="205">
        <f t="shared" si="2"/>
        <v>160</v>
      </c>
      <c r="CF4" s="205">
        <f t="shared" si="2"/>
        <v>160</v>
      </c>
      <c r="CG4" s="205">
        <f t="shared" si="2"/>
        <v>148.57142857142858</v>
      </c>
      <c r="CH4" s="205">
        <f t="shared" si="2"/>
        <v>148.57142857142858</v>
      </c>
      <c r="CI4" s="205">
        <f t="shared" si="2"/>
        <v>148.57142857142858</v>
      </c>
      <c r="CJ4" s="205">
        <f t="shared" si="2"/>
        <v>148.57142857142858</v>
      </c>
      <c r="CK4" s="205">
        <f t="shared" si="2"/>
        <v>148.57142857142858</v>
      </c>
      <c r="CL4" s="205">
        <f t="shared" si="2"/>
        <v>148.57142857142858</v>
      </c>
      <c r="CM4" s="205">
        <f t="shared" si="2"/>
        <v>148.57142857142858</v>
      </c>
      <c r="CN4" s="205">
        <f t="shared" si="2"/>
        <v>148.57142857142858</v>
      </c>
      <c r="CO4" s="205">
        <f t="shared" si="2"/>
        <v>148.57142857142858</v>
      </c>
      <c r="CP4" s="205">
        <f t="shared" si="2"/>
        <v>148.57142857142858</v>
      </c>
      <c r="CQ4" s="205">
        <f t="shared" si="2"/>
        <v>148.57142857142858</v>
      </c>
      <c r="CR4" s="205">
        <f t="shared" si="2"/>
        <v>148.57142857142858</v>
      </c>
      <c r="CS4" s="205">
        <f t="shared" si="3"/>
        <v>148.57142857142858</v>
      </c>
      <c r="CT4" s="205">
        <f t="shared" si="3"/>
        <v>148.57142857142858</v>
      </c>
      <c r="CU4" s="205">
        <f t="shared" si="3"/>
        <v>148.57142857142858</v>
      </c>
      <c r="CV4" s="205">
        <f t="shared" si="3"/>
        <v>148.57142857142858</v>
      </c>
      <c r="CW4" s="205">
        <f t="shared" si="3"/>
        <v>148.57142857142858</v>
      </c>
      <c r="CX4" s="205">
        <f t="shared" si="3"/>
        <v>148.57142857142858</v>
      </c>
      <c r="CY4" s="205">
        <f t="shared" si="3"/>
        <v>148.57142857142858</v>
      </c>
      <c r="CZ4" s="205">
        <f t="shared" si="3"/>
        <v>148.57142857142858</v>
      </c>
      <c r="DA4" s="205">
        <f t="shared" si="3"/>
        <v>148.57142857142858</v>
      </c>
      <c r="DB4" s="205"/>
    </row>
    <row r="5" spans="1:106">
      <c r="A5" s="202" t="str">
        <f>Income!A74</f>
        <v>Animal products consumed</v>
      </c>
      <c r="B5" s="204">
        <f>Income!B74</f>
        <v>450.86801019462905</v>
      </c>
      <c r="C5" s="204">
        <f>Income!C74</f>
        <v>974.941627910291</v>
      </c>
      <c r="D5" s="204">
        <f>Income!D74</f>
        <v>1365.2096576838742</v>
      </c>
      <c r="E5" s="204">
        <f>Income!E74</f>
        <v>0</v>
      </c>
      <c r="F5" s="205">
        <f t="shared" si="4"/>
        <v>450.86801019462905</v>
      </c>
      <c r="G5" s="205">
        <f t="shared" si="0"/>
        <v>450.86801019462905</v>
      </c>
      <c r="H5" s="205">
        <f t="shared" si="0"/>
        <v>450.86801019462905</v>
      </c>
      <c r="I5" s="205">
        <f t="shared" si="0"/>
        <v>450.86801019462905</v>
      </c>
      <c r="J5" s="205">
        <f t="shared" si="0"/>
        <v>450.86801019462905</v>
      </c>
      <c r="K5" s="205">
        <f t="shared" si="0"/>
        <v>450.86801019462905</v>
      </c>
      <c r="L5" s="205">
        <f t="shared" si="0"/>
        <v>450.86801019462905</v>
      </c>
      <c r="M5" s="205">
        <f t="shared" si="0"/>
        <v>450.86801019462905</v>
      </c>
      <c r="N5" s="205">
        <f t="shared" si="0"/>
        <v>450.86801019462905</v>
      </c>
      <c r="O5" s="205">
        <f t="shared" si="0"/>
        <v>450.86801019462905</v>
      </c>
      <c r="P5" s="205">
        <f t="shared" si="0"/>
        <v>450.86801019462905</v>
      </c>
      <c r="Q5" s="205">
        <f t="shared" si="0"/>
        <v>450.86801019462905</v>
      </c>
      <c r="R5" s="205">
        <f t="shared" si="0"/>
        <v>450.86801019462905</v>
      </c>
      <c r="S5" s="205">
        <f t="shared" si="0"/>
        <v>450.86801019462905</v>
      </c>
      <c r="T5" s="205">
        <f t="shared" si="0"/>
        <v>450.86801019462905</v>
      </c>
      <c r="U5" s="205">
        <f t="shared" si="0"/>
        <v>450.86801019462905</v>
      </c>
      <c r="V5" s="205">
        <f t="shared" si="0"/>
        <v>450.86801019462905</v>
      </c>
      <c r="W5" s="205">
        <f t="shared" si="0"/>
        <v>450.86801019462905</v>
      </c>
      <c r="X5" s="205">
        <f t="shared" si="0"/>
        <v>450.86801019462905</v>
      </c>
      <c r="Y5" s="205">
        <f t="shared" si="0"/>
        <v>450.86801019462905</v>
      </c>
      <c r="Z5" s="205">
        <f t="shared" si="0"/>
        <v>450.86801019462905</v>
      </c>
      <c r="AA5" s="205">
        <f t="shared" si="0"/>
        <v>450.86801019462905</v>
      </c>
      <c r="AB5" s="205">
        <f t="shared" si="0"/>
        <v>450.86801019462905</v>
      </c>
      <c r="AC5" s="205">
        <f t="shared" si="0"/>
        <v>450.86801019462905</v>
      </c>
      <c r="AD5" s="205">
        <f t="shared" si="0"/>
        <v>450.86801019462905</v>
      </c>
      <c r="AE5" s="205">
        <f t="shared" si="0"/>
        <v>450.86801019462905</v>
      </c>
      <c r="AF5" s="205">
        <f t="shared" si="0"/>
        <v>450.86801019462905</v>
      </c>
      <c r="AG5" s="205">
        <f t="shared" si="0"/>
        <v>450.86801019462905</v>
      </c>
      <c r="AH5" s="205">
        <f t="shared" si="0"/>
        <v>450.86801019462905</v>
      </c>
      <c r="AI5" s="205">
        <f t="shared" si="0"/>
        <v>450.86801019462905</v>
      </c>
      <c r="AJ5" s="205">
        <f t="shared" si="0"/>
        <v>450.86801019462905</v>
      </c>
      <c r="AK5" s="205">
        <f t="shared" si="0"/>
        <v>450.86801019462905</v>
      </c>
      <c r="AL5" s="205">
        <f t="shared" si="0"/>
        <v>450.86801019462905</v>
      </c>
      <c r="AM5" s="205">
        <f t="shared" si="0"/>
        <v>450.86801019462905</v>
      </c>
      <c r="AN5" s="205">
        <f t="shared" si="0"/>
        <v>450.86801019462905</v>
      </c>
      <c r="AO5" s="205">
        <f t="shared" si="0"/>
        <v>450.86801019462905</v>
      </c>
      <c r="AP5" s="205">
        <f t="shared" si="0"/>
        <v>450.86801019462905</v>
      </c>
      <c r="AQ5" s="205">
        <f t="shared" si="0"/>
        <v>450.86801019462905</v>
      </c>
      <c r="AR5" s="205">
        <f t="shared" si="0"/>
        <v>450.86801019462905</v>
      </c>
      <c r="AS5" s="205">
        <f t="shared" si="0"/>
        <v>450.86801019462905</v>
      </c>
      <c r="AT5" s="205">
        <f t="shared" si="0"/>
        <v>974.941627910291</v>
      </c>
      <c r="AU5" s="205">
        <f t="shared" si="0"/>
        <v>974.941627910291</v>
      </c>
      <c r="AV5" s="205">
        <f t="shared" si="0"/>
        <v>974.941627910291</v>
      </c>
      <c r="AW5" s="205">
        <f t="shared" si="0"/>
        <v>974.941627910291</v>
      </c>
      <c r="AX5" s="205">
        <f t="shared" si="1"/>
        <v>974.941627910291</v>
      </c>
      <c r="AY5" s="205">
        <f t="shared" si="1"/>
        <v>974.941627910291</v>
      </c>
      <c r="AZ5" s="205">
        <f t="shared" si="1"/>
        <v>974.941627910291</v>
      </c>
      <c r="BA5" s="205">
        <f t="shared" si="1"/>
        <v>974.941627910291</v>
      </c>
      <c r="BB5" s="205">
        <f t="shared" si="1"/>
        <v>974.941627910291</v>
      </c>
      <c r="BC5" s="205">
        <f t="shared" si="1"/>
        <v>974.941627910291</v>
      </c>
      <c r="BD5" s="205">
        <f t="shared" si="1"/>
        <v>974.941627910291</v>
      </c>
      <c r="BE5" s="205">
        <f t="shared" si="1"/>
        <v>974.941627910291</v>
      </c>
      <c r="BF5" s="205">
        <f t="shared" si="1"/>
        <v>974.941627910291</v>
      </c>
      <c r="BG5" s="205">
        <f t="shared" si="1"/>
        <v>974.941627910291</v>
      </c>
      <c r="BH5" s="205">
        <f t="shared" si="1"/>
        <v>974.941627910291</v>
      </c>
      <c r="BI5" s="205">
        <f t="shared" si="1"/>
        <v>974.941627910291</v>
      </c>
      <c r="BJ5" s="205">
        <f t="shared" si="1"/>
        <v>974.941627910291</v>
      </c>
      <c r="BK5" s="205">
        <f t="shared" si="1"/>
        <v>974.941627910291</v>
      </c>
      <c r="BL5" s="205">
        <f t="shared" si="1"/>
        <v>974.941627910291</v>
      </c>
      <c r="BM5" s="205">
        <f t="shared" si="1"/>
        <v>974.941627910291</v>
      </c>
      <c r="BN5" s="205">
        <f t="shared" si="1"/>
        <v>974.941627910291</v>
      </c>
      <c r="BO5" s="205">
        <f t="shared" si="1"/>
        <v>974.941627910291</v>
      </c>
      <c r="BP5" s="205">
        <f t="shared" si="1"/>
        <v>974.941627910291</v>
      </c>
      <c r="BQ5" s="205">
        <f t="shared" si="1"/>
        <v>974.941627910291</v>
      </c>
      <c r="BR5" s="205">
        <f t="shared" si="1"/>
        <v>974.941627910291</v>
      </c>
      <c r="BS5" s="205">
        <f t="shared" si="1"/>
        <v>974.941627910291</v>
      </c>
      <c r="BT5" s="205">
        <f t="shared" si="1"/>
        <v>974.941627910291</v>
      </c>
      <c r="BU5" s="205">
        <f t="shared" si="1"/>
        <v>974.941627910291</v>
      </c>
      <c r="BV5" s="205">
        <f t="shared" si="1"/>
        <v>974.941627910291</v>
      </c>
      <c r="BW5" s="205">
        <f t="shared" si="1"/>
        <v>974.941627910291</v>
      </c>
      <c r="BX5" s="205">
        <f t="shared" si="1"/>
        <v>974.941627910291</v>
      </c>
      <c r="BY5" s="205">
        <f t="shared" si="1"/>
        <v>974.941627910291</v>
      </c>
      <c r="BZ5" s="205">
        <f t="shared" si="1"/>
        <v>974.941627910291</v>
      </c>
      <c r="CA5" s="205">
        <f t="shared" si="2"/>
        <v>974.941627910291</v>
      </c>
      <c r="CB5" s="205">
        <f t="shared" si="2"/>
        <v>974.941627910291</v>
      </c>
      <c r="CC5" s="205">
        <f t="shared" si="2"/>
        <v>974.941627910291</v>
      </c>
      <c r="CD5" s="205">
        <f t="shared" si="2"/>
        <v>974.941627910291</v>
      </c>
      <c r="CE5" s="205">
        <f t="shared" si="2"/>
        <v>974.941627910291</v>
      </c>
      <c r="CF5" s="205">
        <f t="shared" si="2"/>
        <v>974.941627910291</v>
      </c>
      <c r="CG5" s="205">
        <f t="shared" si="2"/>
        <v>1365.2096576838742</v>
      </c>
      <c r="CH5" s="205">
        <f t="shared" si="2"/>
        <v>1365.2096576838742</v>
      </c>
      <c r="CI5" s="205">
        <f t="shared" si="2"/>
        <v>1365.2096576838742</v>
      </c>
      <c r="CJ5" s="205">
        <f t="shared" si="2"/>
        <v>1365.2096576838742</v>
      </c>
      <c r="CK5" s="205">
        <f t="shared" si="2"/>
        <v>1365.2096576838742</v>
      </c>
      <c r="CL5" s="205">
        <f t="shared" si="2"/>
        <v>1365.2096576838742</v>
      </c>
      <c r="CM5" s="205">
        <f t="shared" si="2"/>
        <v>1365.2096576838742</v>
      </c>
      <c r="CN5" s="205">
        <f t="shared" si="2"/>
        <v>1365.2096576838742</v>
      </c>
      <c r="CO5" s="205">
        <f t="shared" si="2"/>
        <v>1365.2096576838742</v>
      </c>
      <c r="CP5" s="205">
        <f t="shared" si="2"/>
        <v>1365.2096576838742</v>
      </c>
      <c r="CQ5" s="205">
        <f t="shared" si="2"/>
        <v>1365.2096576838742</v>
      </c>
      <c r="CR5" s="205">
        <f t="shared" si="2"/>
        <v>1365.2096576838742</v>
      </c>
      <c r="CS5" s="205">
        <f t="shared" si="3"/>
        <v>1365.2096576838742</v>
      </c>
      <c r="CT5" s="205">
        <f t="shared" si="3"/>
        <v>1365.2096576838742</v>
      </c>
      <c r="CU5" s="205">
        <f t="shared" si="3"/>
        <v>1365.2096576838742</v>
      </c>
      <c r="CV5" s="205">
        <f t="shared" si="3"/>
        <v>1365.2096576838742</v>
      </c>
      <c r="CW5" s="205">
        <f t="shared" si="3"/>
        <v>1365.2096576838742</v>
      </c>
      <c r="CX5" s="205">
        <f t="shared" si="3"/>
        <v>1365.2096576838742</v>
      </c>
      <c r="CY5" s="205">
        <f t="shared" si="3"/>
        <v>1365.2096576838742</v>
      </c>
      <c r="CZ5" s="205">
        <f t="shared" si="3"/>
        <v>1365.2096576838742</v>
      </c>
      <c r="DA5" s="205">
        <f t="shared" si="3"/>
        <v>1365.2096576838742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6300</v>
      </c>
      <c r="C7" s="204">
        <f>Income!C76</f>
        <v>9900.0000000000018</v>
      </c>
      <c r="D7" s="204">
        <f>Income!D76</f>
        <v>14742.857142857143</v>
      </c>
      <c r="E7" s="204">
        <f>Income!E76</f>
        <v>0</v>
      </c>
      <c r="F7" s="205">
        <f t="shared" si="4"/>
        <v>6300</v>
      </c>
      <c r="G7" s="205">
        <f t="shared" si="0"/>
        <v>6300</v>
      </c>
      <c r="H7" s="205">
        <f t="shared" si="0"/>
        <v>6300</v>
      </c>
      <c r="I7" s="205">
        <f t="shared" si="0"/>
        <v>6300</v>
      </c>
      <c r="J7" s="205">
        <f t="shared" si="0"/>
        <v>6300</v>
      </c>
      <c r="K7" s="205">
        <f t="shared" si="0"/>
        <v>6300</v>
      </c>
      <c r="L7" s="205">
        <f t="shared" si="0"/>
        <v>6300</v>
      </c>
      <c r="M7" s="205">
        <f t="shared" si="0"/>
        <v>6300</v>
      </c>
      <c r="N7" s="205">
        <f t="shared" si="0"/>
        <v>6300</v>
      </c>
      <c r="O7" s="205">
        <f t="shared" si="0"/>
        <v>6300</v>
      </c>
      <c r="P7" s="205">
        <f t="shared" si="0"/>
        <v>6300</v>
      </c>
      <c r="Q7" s="205">
        <f t="shared" si="0"/>
        <v>6300</v>
      </c>
      <c r="R7" s="205">
        <f t="shared" si="0"/>
        <v>6300</v>
      </c>
      <c r="S7" s="205">
        <f t="shared" si="0"/>
        <v>6300</v>
      </c>
      <c r="T7" s="205">
        <f t="shared" si="0"/>
        <v>6300</v>
      </c>
      <c r="U7" s="205">
        <f t="shared" si="0"/>
        <v>6300</v>
      </c>
      <c r="V7" s="205">
        <f t="shared" si="0"/>
        <v>6300</v>
      </c>
      <c r="W7" s="205">
        <f t="shared" si="0"/>
        <v>6300</v>
      </c>
      <c r="X7" s="205">
        <f t="shared" si="0"/>
        <v>6300</v>
      </c>
      <c r="Y7" s="205">
        <f t="shared" si="0"/>
        <v>6300</v>
      </c>
      <c r="Z7" s="205">
        <f t="shared" si="0"/>
        <v>6300</v>
      </c>
      <c r="AA7" s="205">
        <f t="shared" si="0"/>
        <v>6300</v>
      </c>
      <c r="AB7" s="205">
        <f t="shared" si="0"/>
        <v>6300</v>
      </c>
      <c r="AC7" s="205">
        <f t="shared" si="0"/>
        <v>6300</v>
      </c>
      <c r="AD7" s="205">
        <f t="shared" si="0"/>
        <v>6300</v>
      </c>
      <c r="AE7" s="205">
        <f t="shared" si="0"/>
        <v>6300</v>
      </c>
      <c r="AF7" s="205">
        <f t="shared" si="0"/>
        <v>6300</v>
      </c>
      <c r="AG7" s="205">
        <f t="shared" si="0"/>
        <v>6300</v>
      </c>
      <c r="AH7" s="205">
        <f t="shared" si="0"/>
        <v>6300</v>
      </c>
      <c r="AI7" s="205">
        <f t="shared" si="0"/>
        <v>6300</v>
      </c>
      <c r="AJ7" s="205">
        <f t="shared" si="0"/>
        <v>6300</v>
      </c>
      <c r="AK7" s="205">
        <f t="shared" si="0"/>
        <v>6300</v>
      </c>
      <c r="AL7" s="205">
        <f t="shared" si="0"/>
        <v>6300</v>
      </c>
      <c r="AM7" s="205">
        <f t="shared" si="0"/>
        <v>6300</v>
      </c>
      <c r="AN7" s="205">
        <f t="shared" si="0"/>
        <v>6300</v>
      </c>
      <c r="AO7" s="205">
        <f t="shared" si="0"/>
        <v>6300</v>
      </c>
      <c r="AP7" s="205">
        <f t="shared" si="0"/>
        <v>6300</v>
      </c>
      <c r="AQ7" s="205">
        <f t="shared" si="0"/>
        <v>6300</v>
      </c>
      <c r="AR7" s="205">
        <f t="shared" si="0"/>
        <v>6300</v>
      </c>
      <c r="AS7" s="205">
        <f t="shared" si="0"/>
        <v>6300</v>
      </c>
      <c r="AT7" s="205">
        <f t="shared" si="0"/>
        <v>9900.0000000000018</v>
      </c>
      <c r="AU7" s="205">
        <f t="shared" ref="AU7:BJ8" si="5">IF(AU$2&lt;=($B$2+$C$2+$D$2),IF(AU$2&lt;=($B$2+$C$2),IF(AU$2&lt;=$B$2,$B7,$C7),$D7),$E7)</f>
        <v>9900.0000000000018</v>
      </c>
      <c r="AV7" s="205">
        <f t="shared" si="5"/>
        <v>9900.0000000000018</v>
      </c>
      <c r="AW7" s="205">
        <f t="shared" si="5"/>
        <v>9900.0000000000018</v>
      </c>
      <c r="AX7" s="205">
        <f t="shared" si="5"/>
        <v>9900.0000000000018</v>
      </c>
      <c r="AY7" s="205">
        <f t="shared" si="5"/>
        <v>9900.0000000000018</v>
      </c>
      <c r="AZ7" s="205">
        <f t="shared" si="5"/>
        <v>9900.0000000000018</v>
      </c>
      <c r="BA7" s="205">
        <f t="shared" si="5"/>
        <v>9900.0000000000018</v>
      </c>
      <c r="BB7" s="205">
        <f t="shared" si="5"/>
        <v>9900.0000000000018</v>
      </c>
      <c r="BC7" s="205">
        <f t="shared" si="5"/>
        <v>9900.0000000000018</v>
      </c>
      <c r="BD7" s="205">
        <f t="shared" si="5"/>
        <v>9900.0000000000018</v>
      </c>
      <c r="BE7" s="205">
        <f t="shared" si="5"/>
        <v>9900.0000000000018</v>
      </c>
      <c r="BF7" s="205">
        <f t="shared" si="5"/>
        <v>9900.0000000000018</v>
      </c>
      <c r="BG7" s="205">
        <f t="shared" si="5"/>
        <v>9900.0000000000018</v>
      </c>
      <c r="BH7" s="205">
        <f t="shared" si="5"/>
        <v>9900.0000000000018</v>
      </c>
      <c r="BI7" s="205">
        <f t="shared" si="5"/>
        <v>9900.0000000000018</v>
      </c>
      <c r="BJ7" s="205">
        <f t="shared" si="5"/>
        <v>9900.0000000000018</v>
      </c>
      <c r="BK7" s="205">
        <f t="shared" si="1"/>
        <v>9900.0000000000018</v>
      </c>
      <c r="BL7" s="205">
        <f t="shared" si="1"/>
        <v>9900.0000000000018</v>
      </c>
      <c r="BM7" s="205">
        <f t="shared" si="1"/>
        <v>9900.0000000000018</v>
      </c>
      <c r="BN7" s="205">
        <f t="shared" si="1"/>
        <v>9900.0000000000018</v>
      </c>
      <c r="BO7" s="205">
        <f t="shared" si="1"/>
        <v>9900.0000000000018</v>
      </c>
      <c r="BP7" s="205">
        <f t="shared" si="1"/>
        <v>9900.0000000000018</v>
      </c>
      <c r="BQ7" s="205">
        <f t="shared" si="1"/>
        <v>9900.0000000000018</v>
      </c>
      <c r="BR7" s="205">
        <f t="shared" si="1"/>
        <v>9900.0000000000018</v>
      </c>
      <c r="BS7" s="205">
        <f t="shared" si="1"/>
        <v>9900.0000000000018</v>
      </c>
      <c r="BT7" s="205">
        <f t="shared" si="1"/>
        <v>9900.0000000000018</v>
      </c>
      <c r="BU7" s="205">
        <f t="shared" si="1"/>
        <v>9900.0000000000018</v>
      </c>
      <c r="BV7" s="205">
        <f t="shared" si="1"/>
        <v>9900.0000000000018</v>
      </c>
      <c r="BW7" s="205">
        <f t="shared" si="1"/>
        <v>9900.0000000000018</v>
      </c>
      <c r="BX7" s="205">
        <f t="shared" si="1"/>
        <v>9900.0000000000018</v>
      </c>
      <c r="BY7" s="205">
        <f t="shared" si="1"/>
        <v>9900.0000000000018</v>
      </c>
      <c r="BZ7" s="205">
        <f t="shared" si="1"/>
        <v>9900.0000000000018</v>
      </c>
      <c r="CA7" s="205">
        <f t="shared" si="2"/>
        <v>9900.0000000000018</v>
      </c>
      <c r="CB7" s="205">
        <f t="shared" si="2"/>
        <v>9900.0000000000018</v>
      </c>
      <c r="CC7" s="205">
        <f t="shared" si="2"/>
        <v>9900.0000000000018</v>
      </c>
      <c r="CD7" s="205">
        <f t="shared" si="2"/>
        <v>9900.0000000000018</v>
      </c>
      <c r="CE7" s="205">
        <f t="shared" si="2"/>
        <v>9900.0000000000018</v>
      </c>
      <c r="CF7" s="205">
        <f t="shared" si="2"/>
        <v>9900.0000000000018</v>
      </c>
      <c r="CG7" s="205">
        <f t="shared" si="2"/>
        <v>14742.857142857143</v>
      </c>
      <c r="CH7" s="205">
        <f t="shared" si="2"/>
        <v>14742.857142857143</v>
      </c>
      <c r="CI7" s="205">
        <f t="shared" si="2"/>
        <v>14742.857142857143</v>
      </c>
      <c r="CJ7" s="205">
        <f t="shared" si="2"/>
        <v>14742.857142857143</v>
      </c>
      <c r="CK7" s="205">
        <f t="shared" si="2"/>
        <v>14742.857142857143</v>
      </c>
      <c r="CL7" s="205">
        <f t="shared" si="2"/>
        <v>14742.857142857143</v>
      </c>
      <c r="CM7" s="205">
        <f t="shared" si="2"/>
        <v>14742.857142857143</v>
      </c>
      <c r="CN7" s="205">
        <f t="shared" si="2"/>
        <v>14742.857142857143</v>
      </c>
      <c r="CO7" s="205">
        <f t="shared" si="2"/>
        <v>14742.857142857143</v>
      </c>
      <c r="CP7" s="205">
        <f t="shared" si="2"/>
        <v>14742.857142857143</v>
      </c>
      <c r="CQ7" s="205">
        <f t="shared" si="2"/>
        <v>14742.857142857143</v>
      </c>
      <c r="CR7" s="205">
        <f t="shared" si="2"/>
        <v>14742.857142857143</v>
      </c>
      <c r="CS7" s="205">
        <f t="shared" si="3"/>
        <v>14742.857142857143</v>
      </c>
      <c r="CT7" s="205">
        <f t="shared" si="3"/>
        <v>14742.857142857143</v>
      </c>
      <c r="CU7" s="205">
        <f t="shared" si="3"/>
        <v>14742.857142857143</v>
      </c>
      <c r="CV7" s="205">
        <f t="shared" si="3"/>
        <v>14742.857142857143</v>
      </c>
      <c r="CW7" s="205">
        <f t="shared" si="3"/>
        <v>14742.857142857143</v>
      </c>
      <c r="CX7" s="205">
        <f t="shared" si="3"/>
        <v>14742.857142857143</v>
      </c>
      <c r="CY7" s="205">
        <f t="shared" si="3"/>
        <v>14742.857142857143</v>
      </c>
      <c r="CZ7" s="205">
        <f t="shared" si="3"/>
        <v>14742.857142857143</v>
      </c>
      <c r="DA7" s="205">
        <f t="shared" si="3"/>
        <v>14742.857142857143</v>
      </c>
      <c r="DB7" s="205"/>
    </row>
    <row r="8" spans="1:106">
      <c r="A8" s="202" t="str">
        <f>Income!A77</f>
        <v>Wild foods consumed and sold</v>
      </c>
      <c r="B8" s="204">
        <f>Income!B77</f>
        <v>77.029781048251095</v>
      </c>
      <c r="C8" s="204">
        <f>Income!C77</f>
        <v>77.029781048251095</v>
      </c>
      <c r="D8" s="204">
        <f>Income!D77</f>
        <v>117.37871397828738</v>
      </c>
      <c r="E8" s="204">
        <f>Income!E77</f>
        <v>0</v>
      </c>
      <c r="F8" s="205">
        <f t="shared" si="4"/>
        <v>77.029781048251095</v>
      </c>
      <c r="G8" s="205">
        <f t="shared" si="4"/>
        <v>77.029781048251095</v>
      </c>
      <c r="H8" s="205">
        <f t="shared" si="4"/>
        <v>77.029781048251095</v>
      </c>
      <c r="I8" s="205">
        <f t="shared" si="4"/>
        <v>77.029781048251095</v>
      </c>
      <c r="J8" s="205">
        <f t="shared" si="4"/>
        <v>77.029781048251095</v>
      </c>
      <c r="K8" s="205">
        <f t="shared" si="4"/>
        <v>77.029781048251095</v>
      </c>
      <c r="L8" s="205">
        <f t="shared" si="4"/>
        <v>77.029781048251095</v>
      </c>
      <c r="M8" s="205">
        <f t="shared" si="4"/>
        <v>77.029781048251095</v>
      </c>
      <c r="N8" s="205">
        <f t="shared" si="4"/>
        <v>77.029781048251095</v>
      </c>
      <c r="O8" s="205">
        <f t="shared" si="4"/>
        <v>77.029781048251095</v>
      </c>
      <c r="P8" s="205">
        <f t="shared" si="4"/>
        <v>77.029781048251095</v>
      </c>
      <c r="Q8" s="205">
        <f t="shared" si="4"/>
        <v>77.029781048251095</v>
      </c>
      <c r="R8" s="205">
        <f t="shared" si="4"/>
        <v>77.029781048251095</v>
      </c>
      <c r="S8" s="205">
        <f t="shared" si="4"/>
        <v>77.029781048251095</v>
      </c>
      <c r="T8" s="205">
        <f t="shared" si="4"/>
        <v>77.029781048251095</v>
      </c>
      <c r="U8" s="205">
        <f t="shared" si="4"/>
        <v>77.029781048251095</v>
      </c>
      <c r="V8" s="205">
        <f t="shared" ref="V8:AK18" si="6">IF(V$2&lt;=($B$2+$C$2+$D$2),IF(V$2&lt;=($B$2+$C$2),IF(V$2&lt;=$B$2,$B8,$C8),$D8),$E8)</f>
        <v>77.029781048251095</v>
      </c>
      <c r="W8" s="205">
        <f t="shared" si="6"/>
        <v>77.029781048251095</v>
      </c>
      <c r="X8" s="205">
        <f t="shared" si="6"/>
        <v>77.029781048251095</v>
      </c>
      <c r="Y8" s="205">
        <f t="shared" si="6"/>
        <v>77.029781048251095</v>
      </c>
      <c r="Z8" s="205">
        <f t="shared" si="6"/>
        <v>77.029781048251095</v>
      </c>
      <c r="AA8" s="205">
        <f t="shared" si="6"/>
        <v>77.029781048251095</v>
      </c>
      <c r="AB8" s="205">
        <f t="shared" si="6"/>
        <v>77.029781048251095</v>
      </c>
      <c r="AC8" s="205">
        <f t="shared" si="6"/>
        <v>77.029781048251095</v>
      </c>
      <c r="AD8" s="205">
        <f t="shared" si="6"/>
        <v>77.029781048251095</v>
      </c>
      <c r="AE8" s="205">
        <f t="shared" si="6"/>
        <v>77.029781048251095</v>
      </c>
      <c r="AF8" s="205">
        <f t="shared" si="6"/>
        <v>77.029781048251095</v>
      </c>
      <c r="AG8" s="205">
        <f t="shared" si="6"/>
        <v>77.029781048251095</v>
      </c>
      <c r="AH8" s="205">
        <f t="shared" si="6"/>
        <v>77.029781048251095</v>
      </c>
      <c r="AI8" s="205">
        <f t="shared" si="6"/>
        <v>77.029781048251095</v>
      </c>
      <c r="AJ8" s="205">
        <f t="shared" si="6"/>
        <v>77.029781048251095</v>
      </c>
      <c r="AK8" s="205">
        <f t="shared" si="6"/>
        <v>77.029781048251095</v>
      </c>
      <c r="AL8" s="205">
        <f t="shared" ref="AL8:BA18" si="7">IF(AL$2&lt;=($B$2+$C$2+$D$2),IF(AL$2&lt;=($B$2+$C$2),IF(AL$2&lt;=$B$2,$B8,$C8),$D8),$E8)</f>
        <v>77.029781048251095</v>
      </c>
      <c r="AM8" s="205">
        <f t="shared" si="7"/>
        <v>77.029781048251095</v>
      </c>
      <c r="AN8" s="205">
        <f t="shared" si="7"/>
        <v>77.029781048251095</v>
      </c>
      <c r="AO8" s="205">
        <f t="shared" si="7"/>
        <v>77.029781048251095</v>
      </c>
      <c r="AP8" s="205">
        <f t="shared" si="7"/>
        <v>77.029781048251095</v>
      </c>
      <c r="AQ8" s="205">
        <f t="shared" si="7"/>
        <v>77.029781048251095</v>
      </c>
      <c r="AR8" s="205">
        <f t="shared" si="7"/>
        <v>77.029781048251095</v>
      </c>
      <c r="AS8" s="205">
        <f t="shared" si="7"/>
        <v>77.029781048251095</v>
      </c>
      <c r="AT8" s="205">
        <f t="shared" si="7"/>
        <v>77.029781048251095</v>
      </c>
      <c r="AU8" s="205">
        <f t="shared" si="7"/>
        <v>77.029781048251095</v>
      </c>
      <c r="AV8" s="205">
        <f t="shared" si="7"/>
        <v>77.029781048251095</v>
      </c>
      <c r="AW8" s="205">
        <f t="shared" si="7"/>
        <v>77.029781048251095</v>
      </c>
      <c r="AX8" s="205">
        <f t="shared" si="7"/>
        <v>77.029781048251095</v>
      </c>
      <c r="AY8" s="205">
        <f t="shared" si="7"/>
        <v>77.029781048251095</v>
      </c>
      <c r="AZ8" s="205">
        <f t="shared" si="7"/>
        <v>77.029781048251095</v>
      </c>
      <c r="BA8" s="205">
        <f t="shared" si="7"/>
        <v>77.029781048251095</v>
      </c>
      <c r="BB8" s="205">
        <f t="shared" si="5"/>
        <v>77.029781048251095</v>
      </c>
      <c r="BC8" s="205">
        <f t="shared" si="5"/>
        <v>77.029781048251095</v>
      </c>
      <c r="BD8" s="205">
        <f t="shared" si="5"/>
        <v>77.029781048251095</v>
      </c>
      <c r="BE8" s="205">
        <f t="shared" si="5"/>
        <v>77.029781048251095</v>
      </c>
      <c r="BF8" s="205">
        <f t="shared" si="5"/>
        <v>77.029781048251095</v>
      </c>
      <c r="BG8" s="205">
        <f t="shared" si="5"/>
        <v>77.029781048251095</v>
      </c>
      <c r="BH8" s="205">
        <f t="shared" si="5"/>
        <v>77.029781048251095</v>
      </c>
      <c r="BI8" s="205">
        <f t="shared" si="5"/>
        <v>77.029781048251095</v>
      </c>
      <c r="BJ8" s="205">
        <f t="shared" si="5"/>
        <v>77.029781048251095</v>
      </c>
      <c r="BK8" s="205">
        <f t="shared" si="1"/>
        <v>77.029781048251095</v>
      </c>
      <c r="BL8" s="205">
        <f t="shared" si="1"/>
        <v>77.029781048251095</v>
      </c>
      <c r="BM8" s="205">
        <f t="shared" si="1"/>
        <v>77.029781048251095</v>
      </c>
      <c r="BN8" s="205">
        <f t="shared" si="1"/>
        <v>77.029781048251095</v>
      </c>
      <c r="BO8" s="205">
        <f t="shared" si="1"/>
        <v>77.029781048251095</v>
      </c>
      <c r="BP8" s="205">
        <f t="shared" si="1"/>
        <v>77.029781048251095</v>
      </c>
      <c r="BQ8" s="205">
        <f t="shared" si="1"/>
        <v>77.029781048251095</v>
      </c>
      <c r="BR8" s="205">
        <f t="shared" si="1"/>
        <v>77.029781048251095</v>
      </c>
      <c r="BS8" s="205">
        <f t="shared" si="1"/>
        <v>77.029781048251095</v>
      </c>
      <c r="BT8" s="205">
        <f t="shared" si="1"/>
        <v>77.029781048251095</v>
      </c>
      <c r="BU8" s="205">
        <f t="shared" si="1"/>
        <v>77.029781048251095</v>
      </c>
      <c r="BV8" s="205">
        <f t="shared" si="1"/>
        <v>77.029781048251095</v>
      </c>
      <c r="BW8" s="205">
        <f t="shared" si="1"/>
        <v>77.029781048251095</v>
      </c>
      <c r="BX8" s="205">
        <f t="shared" si="1"/>
        <v>77.029781048251095</v>
      </c>
      <c r="BY8" s="205">
        <f t="shared" si="1"/>
        <v>77.029781048251095</v>
      </c>
      <c r="BZ8" s="205">
        <f t="shared" si="1"/>
        <v>77.029781048251095</v>
      </c>
      <c r="CA8" s="205">
        <f t="shared" si="2"/>
        <v>77.029781048251095</v>
      </c>
      <c r="CB8" s="205">
        <f t="shared" si="2"/>
        <v>77.029781048251095</v>
      </c>
      <c r="CC8" s="205">
        <f t="shared" si="2"/>
        <v>77.029781048251095</v>
      </c>
      <c r="CD8" s="205">
        <f t="shared" si="2"/>
        <v>77.029781048251095</v>
      </c>
      <c r="CE8" s="205">
        <f t="shared" si="2"/>
        <v>77.029781048251095</v>
      </c>
      <c r="CF8" s="205">
        <f t="shared" si="2"/>
        <v>77.029781048251095</v>
      </c>
      <c r="CG8" s="205">
        <f t="shared" si="2"/>
        <v>117.37871397828738</v>
      </c>
      <c r="CH8" s="205">
        <f t="shared" si="2"/>
        <v>117.37871397828738</v>
      </c>
      <c r="CI8" s="205">
        <f t="shared" si="2"/>
        <v>117.37871397828738</v>
      </c>
      <c r="CJ8" s="205">
        <f t="shared" si="2"/>
        <v>117.37871397828738</v>
      </c>
      <c r="CK8" s="205">
        <f t="shared" si="2"/>
        <v>117.37871397828738</v>
      </c>
      <c r="CL8" s="205">
        <f t="shared" si="2"/>
        <v>117.37871397828738</v>
      </c>
      <c r="CM8" s="205">
        <f t="shared" si="2"/>
        <v>117.37871397828738</v>
      </c>
      <c r="CN8" s="205">
        <f t="shared" si="2"/>
        <v>117.37871397828738</v>
      </c>
      <c r="CO8" s="205">
        <f t="shared" si="2"/>
        <v>117.37871397828738</v>
      </c>
      <c r="CP8" s="205">
        <f t="shared" si="2"/>
        <v>117.37871397828738</v>
      </c>
      <c r="CQ8" s="205">
        <f t="shared" si="2"/>
        <v>117.37871397828738</v>
      </c>
      <c r="CR8" s="205">
        <f t="shared" si="2"/>
        <v>117.37871397828738</v>
      </c>
      <c r="CS8" s="205">
        <f t="shared" si="3"/>
        <v>117.37871397828738</v>
      </c>
      <c r="CT8" s="205">
        <f t="shared" si="3"/>
        <v>117.37871397828738</v>
      </c>
      <c r="CU8" s="205">
        <f t="shared" si="3"/>
        <v>117.37871397828738</v>
      </c>
      <c r="CV8" s="205">
        <f t="shared" si="3"/>
        <v>117.37871397828738</v>
      </c>
      <c r="CW8" s="205">
        <f t="shared" si="3"/>
        <v>117.37871397828738</v>
      </c>
      <c r="CX8" s="205">
        <f t="shared" si="3"/>
        <v>117.37871397828738</v>
      </c>
      <c r="CY8" s="205">
        <f t="shared" si="3"/>
        <v>117.37871397828738</v>
      </c>
      <c r="CZ8" s="205">
        <f t="shared" si="3"/>
        <v>117.37871397828738</v>
      </c>
      <c r="DA8" s="205">
        <f t="shared" si="3"/>
        <v>117.37871397828738</v>
      </c>
      <c r="DB8" s="205"/>
    </row>
    <row r="9" spans="1:106">
      <c r="A9" s="202" t="str">
        <f>Income!A78</f>
        <v>Labour - casual</v>
      </c>
      <c r="B9" s="204">
        <f>Income!B78</f>
        <v>1620</v>
      </c>
      <c r="C9" s="204">
        <f>Income!C78</f>
        <v>1080</v>
      </c>
      <c r="D9" s="204">
        <f>Income!D78</f>
        <v>0</v>
      </c>
      <c r="E9" s="204">
        <f>Income!E78</f>
        <v>0</v>
      </c>
      <c r="F9" s="205">
        <f t="shared" si="4"/>
        <v>1620</v>
      </c>
      <c r="G9" s="205">
        <f t="shared" si="4"/>
        <v>1620</v>
      </c>
      <c r="H9" s="205">
        <f t="shared" si="4"/>
        <v>1620</v>
      </c>
      <c r="I9" s="205">
        <f t="shared" si="4"/>
        <v>1620</v>
      </c>
      <c r="J9" s="205">
        <f t="shared" si="4"/>
        <v>1620</v>
      </c>
      <c r="K9" s="205">
        <f t="shared" si="4"/>
        <v>1620</v>
      </c>
      <c r="L9" s="205">
        <f t="shared" si="4"/>
        <v>1620</v>
      </c>
      <c r="M9" s="205">
        <f t="shared" si="4"/>
        <v>1620</v>
      </c>
      <c r="N9" s="205">
        <f t="shared" si="4"/>
        <v>1620</v>
      </c>
      <c r="O9" s="205">
        <f t="shared" si="4"/>
        <v>1620</v>
      </c>
      <c r="P9" s="205">
        <f t="shared" si="4"/>
        <v>1620</v>
      </c>
      <c r="Q9" s="205">
        <f t="shared" si="4"/>
        <v>1620</v>
      </c>
      <c r="R9" s="205">
        <f t="shared" si="4"/>
        <v>1620</v>
      </c>
      <c r="S9" s="205">
        <f t="shared" si="4"/>
        <v>1620</v>
      </c>
      <c r="T9" s="205">
        <f t="shared" si="4"/>
        <v>1620</v>
      </c>
      <c r="U9" s="205">
        <f t="shared" si="4"/>
        <v>1620</v>
      </c>
      <c r="V9" s="205">
        <f t="shared" si="6"/>
        <v>1620</v>
      </c>
      <c r="W9" s="205">
        <f t="shared" si="6"/>
        <v>1620</v>
      </c>
      <c r="X9" s="205">
        <f t="shared" si="6"/>
        <v>1620</v>
      </c>
      <c r="Y9" s="205">
        <f t="shared" si="6"/>
        <v>1620</v>
      </c>
      <c r="Z9" s="205">
        <f t="shared" si="6"/>
        <v>1620</v>
      </c>
      <c r="AA9" s="205">
        <f t="shared" si="6"/>
        <v>1620</v>
      </c>
      <c r="AB9" s="205">
        <f t="shared" si="6"/>
        <v>1620</v>
      </c>
      <c r="AC9" s="205">
        <f t="shared" si="6"/>
        <v>1620</v>
      </c>
      <c r="AD9" s="205">
        <f t="shared" si="6"/>
        <v>1620</v>
      </c>
      <c r="AE9" s="205">
        <f t="shared" si="6"/>
        <v>1620</v>
      </c>
      <c r="AF9" s="205">
        <f t="shared" si="6"/>
        <v>1620</v>
      </c>
      <c r="AG9" s="205">
        <f t="shared" si="6"/>
        <v>1620</v>
      </c>
      <c r="AH9" s="205">
        <f t="shared" si="6"/>
        <v>1620</v>
      </c>
      <c r="AI9" s="205">
        <f t="shared" si="6"/>
        <v>1620</v>
      </c>
      <c r="AJ9" s="205">
        <f t="shared" si="6"/>
        <v>1620</v>
      </c>
      <c r="AK9" s="205">
        <f t="shared" si="6"/>
        <v>1620</v>
      </c>
      <c r="AL9" s="205">
        <f t="shared" si="7"/>
        <v>1620</v>
      </c>
      <c r="AM9" s="205">
        <f t="shared" si="7"/>
        <v>1620</v>
      </c>
      <c r="AN9" s="205">
        <f t="shared" si="7"/>
        <v>1620</v>
      </c>
      <c r="AO9" s="205">
        <f t="shared" si="7"/>
        <v>1620</v>
      </c>
      <c r="AP9" s="205">
        <f t="shared" si="7"/>
        <v>1620</v>
      </c>
      <c r="AQ9" s="205">
        <f t="shared" si="7"/>
        <v>1620</v>
      </c>
      <c r="AR9" s="205">
        <f t="shared" si="7"/>
        <v>1620</v>
      </c>
      <c r="AS9" s="205">
        <f t="shared" si="7"/>
        <v>1620</v>
      </c>
      <c r="AT9" s="205">
        <f t="shared" si="7"/>
        <v>1080</v>
      </c>
      <c r="AU9" s="205">
        <f t="shared" si="7"/>
        <v>1080</v>
      </c>
      <c r="AV9" s="205">
        <f t="shared" si="7"/>
        <v>1080</v>
      </c>
      <c r="AW9" s="205">
        <f t="shared" si="7"/>
        <v>1080</v>
      </c>
      <c r="AX9" s="205">
        <f t="shared" si="1"/>
        <v>1080</v>
      </c>
      <c r="AY9" s="205">
        <f t="shared" si="1"/>
        <v>1080</v>
      </c>
      <c r="AZ9" s="205">
        <f t="shared" si="1"/>
        <v>1080</v>
      </c>
      <c r="BA9" s="205">
        <f t="shared" si="1"/>
        <v>1080</v>
      </c>
      <c r="BB9" s="205">
        <f t="shared" si="1"/>
        <v>1080</v>
      </c>
      <c r="BC9" s="205">
        <f t="shared" si="1"/>
        <v>1080</v>
      </c>
      <c r="BD9" s="205">
        <f t="shared" si="1"/>
        <v>1080</v>
      </c>
      <c r="BE9" s="205">
        <f t="shared" si="1"/>
        <v>1080</v>
      </c>
      <c r="BF9" s="205">
        <f t="shared" si="1"/>
        <v>1080</v>
      </c>
      <c r="BG9" s="205">
        <f t="shared" si="1"/>
        <v>1080</v>
      </c>
      <c r="BH9" s="205">
        <f t="shared" si="1"/>
        <v>1080</v>
      </c>
      <c r="BI9" s="205">
        <f t="shared" si="1"/>
        <v>1080</v>
      </c>
      <c r="BJ9" s="205">
        <f t="shared" si="1"/>
        <v>1080</v>
      </c>
      <c r="BK9" s="205">
        <f t="shared" si="1"/>
        <v>1080</v>
      </c>
      <c r="BL9" s="205">
        <f t="shared" si="1"/>
        <v>1080</v>
      </c>
      <c r="BM9" s="205">
        <f t="shared" si="1"/>
        <v>1080</v>
      </c>
      <c r="BN9" s="205">
        <f t="shared" si="1"/>
        <v>1080</v>
      </c>
      <c r="BO9" s="205">
        <f t="shared" si="1"/>
        <v>1080</v>
      </c>
      <c r="BP9" s="205">
        <f t="shared" si="1"/>
        <v>1080</v>
      </c>
      <c r="BQ9" s="205">
        <f t="shared" si="1"/>
        <v>1080</v>
      </c>
      <c r="BR9" s="205">
        <f t="shared" si="1"/>
        <v>1080</v>
      </c>
      <c r="BS9" s="205">
        <f t="shared" si="1"/>
        <v>1080</v>
      </c>
      <c r="BT9" s="205">
        <f t="shared" si="1"/>
        <v>1080</v>
      </c>
      <c r="BU9" s="205">
        <f t="shared" si="1"/>
        <v>1080</v>
      </c>
      <c r="BV9" s="205">
        <f t="shared" si="1"/>
        <v>1080</v>
      </c>
      <c r="BW9" s="205">
        <f t="shared" si="1"/>
        <v>1080</v>
      </c>
      <c r="BX9" s="205">
        <f t="shared" si="1"/>
        <v>1080</v>
      </c>
      <c r="BY9" s="205">
        <f t="shared" si="1"/>
        <v>1080</v>
      </c>
      <c r="BZ9" s="205">
        <f t="shared" si="1"/>
        <v>1080</v>
      </c>
      <c r="CA9" s="205">
        <f t="shared" si="2"/>
        <v>1080</v>
      </c>
      <c r="CB9" s="205">
        <f t="shared" si="2"/>
        <v>1080</v>
      </c>
      <c r="CC9" s="205">
        <f t="shared" si="2"/>
        <v>1080</v>
      </c>
      <c r="CD9" s="205">
        <f t="shared" si="2"/>
        <v>1080</v>
      </c>
      <c r="CE9" s="205">
        <f t="shared" si="2"/>
        <v>1080</v>
      </c>
      <c r="CF9" s="205">
        <f t="shared" si="2"/>
        <v>1080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50468.571428571428</v>
      </c>
      <c r="E10" s="204">
        <f>Income!E79</f>
        <v>0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0</v>
      </c>
      <c r="BY10" s="205">
        <f t="shared" si="8"/>
        <v>0</v>
      </c>
      <c r="BZ10" s="205">
        <f t="shared" si="8"/>
        <v>0</v>
      </c>
      <c r="CA10" s="205">
        <f t="shared" si="2"/>
        <v>0</v>
      </c>
      <c r="CB10" s="205">
        <f t="shared" si="2"/>
        <v>0</v>
      </c>
      <c r="CC10" s="205">
        <f t="shared" si="2"/>
        <v>0</v>
      </c>
      <c r="CD10" s="205">
        <f t="shared" si="2"/>
        <v>0</v>
      </c>
      <c r="CE10" s="205">
        <f t="shared" si="2"/>
        <v>0</v>
      </c>
      <c r="CF10" s="205">
        <f t="shared" si="2"/>
        <v>0</v>
      </c>
      <c r="CG10" s="205">
        <f t="shared" si="2"/>
        <v>50468.571428571428</v>
      </c>
      <c r="CH10" s="205">
        <f t="shared" si="2"/>
        <v>50468.571428571428</v>
      </c>
      <c r="CI10" s="205">
        <f t="shared" si="2"/>
        <v>50468.571428571428</v>
      </c>
      <c r="CJ10" s="205">
        <f t="shared" si="2"/>
        <v>50468.571428571428</v>
      </c>
      <c r="CK10" s="205">
        <f t="shared" si="2"/>
        <v>50468.571428571428</v>
      </c>
      <c r="CL10" s="205">
        <f t="shared" si="2"/>
        <v>50468.571428571428</v>
      </c>
      <c r="CM10" s="205">
        <f t="shared" si="2"/>
        <v>50468.571428571428</v>
      </c>
      <c r="CN10" s="205">
        <f t="shared" si="2"/>
        <v>50468.571428571428</v>
      </c>
      <c r="CO10" s="205">
        <f t="shared" si="2"/>
        <v>50468.571428571428</v>
      </c>
      <c r="CP10" s="205">
        <f t="shared" si="2"/>
        <v>50468.571428571428</v>
      </c>
      <c r="CQ10" s="205">
        <f t="shared" si="2"/>
        <v>50468.571428571428</v>
      </c>
      <c r="CR10" s="205">
        <f t="shared" si="2"/>
        <v>50468.571428571428</v>
      </c>
      <c r="CS10" s="205">
        <f t="shared" si="3"/>
        <v>50468.571428571428</v>
      </c>
      <c r="CT10" s="205">
        <f t="shared" si="3"/>
        <v>50468.571428571428</v>
      </c>
      <c r="CU10" s="205">
        <f t="shared" si="3"/>
        <v>50468.571428571428</v>
      </c>
      <c r="CV10" s="205">
        <f t="shared" si="3"/>
        <v>50468.571428571428</v>
      </c>
      <c r="CW10" s="205">
        <f t="shared" si="3"/>
        <v>50468.571428571428</v>
      </c>
      <c r="CX10" s="205">
        <f t="shared" si="3"/>
        <v>50468.571428571428</v>
      </c>
      <c r="CY10" s="205">
        <f t="shared" si="3"/>
        <v>50468.571428571428</v>
      </c>
      <c r="CZ10" s="205">
        <f t="shared" si="3"/>
        <v>50468.571428571428</v>
      </c>
      <c r="DA10" s="205">
        <f t="shared" si="3"/>
        <v>50468.571428571428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2800</v>
      </c>
      <c r="D12" s="204">
        <f>Income!D82</f>
        <v>0</v>
      </c>
      <c r="E12" s="204">
        <f>Income!E82</f>
        <v>0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2800</v>
      </c>
      <c r="AU12" s="205">
        <f t="shared" si="7"/>
        <v>2800</v>
      </c>
      <c r="AV12" s="205">
        <f t="shared" si="7"/>
        <v>2800</v>
      </c>
      <c r="AW12" s="205">
        <f t="shared" si="7"/>
        <v>2800</v>
      </c>
      <c r="AX12" s="205">
        <f t="shared" si="8"/>
        <v>2800</v>
      </c>
      <c r="AY12" s="205">
        <f t="shared" si="8"/>
        <v>2800</v>
      </c>
      <c r="AZ12" s="205">
        <f t="shared" si="8"/>
        <v>2800</v>
      </c>
      <c r="BA12" s="205">
        <f t="shared" si="8"/>
        <v>2800</v>
      </c>
      <c r="BB12" s="205">
        <f t="shared" si="8"/>
        <v>2800</v>
      </c>
      <c r="BC12" s="205">
        <f t="shared" si="8"/>
        <v>2800</v>
      </c>
      <c r="BD12" s="205">
        <f t="shared" si="8"/>
        <v>2800</v>
      </c>
      <c r="BE12" s="205">
        <f t="shared" si="8"/>
        <v>2800</v>
      </c>
      <c r="BF12" s="205">
        <f t="shared" si="8"/>
        <v>2800</v>
      </c>
      <c r="BG12" s="205">
        <f t="shared" si="8"/>
        <v>2800</v>
      </c>
      <c r="BH12" s="205">
        <f t="shared" si="8"/>
        <v>2800</v>
      </c>
      <c r="BI12" s="205">
        <f t="shared" si="8"/>
        <v>2800</v>
      </c>
      <c r="BJ12" s="205">
        <f t="shared" si="8"/>
        <v>2800</v>
      </c>
      <c r="BK12" s="205">
        <f t="shared" si="8"/>
        <v>2800</v>
      </c>
      <c r="BL12" s="205">
        <f t="shared" si="8"/>
        <v>2800</v>
      </c>
      <c r="BM12" s="205">
        <f t="shared" si="8"/>
        <v>2800</v>
      </c>
      <c r="BN12" s="205">
        <f t="shared" si="8"/>
        <v>2800</v>
      </c>
      <c r="BO12" s="205">
        <f t="shared" si="8"/>
        <v>2800</v>
      </c>
      <c r="BP12" s="205">
        <f t="shared" si="8"/>
        <v>2800</v>
      </c>
      <c r="BQ12" s="205">
        <f t="shared" si="8"/>
        <v>2800</v>
      </c>
      <c r="BR12" s="205">
        <f t="shared" si="8"/>
        <v>2800</v>
      </c>
      <c r="BS12" s="205">
        <f t="shared" si="8"/>
        <v>2800</v>
      </c>
      <c r="BT12" s="205">
        <f t="shared" si="8"/>
        <v>2800</v>
      </c>
      <c r="BU12" s="205">
        <f t="shared" si="8"/>
        <v>2800</v>
      </c>
      <c r="BV12" s="205">
        <f t="shared" si="8"/>
        <v>2800</v>
      </c>
      <c r="BW12" s="205">
        <f t="shared" si="8"/>
        <v>2800</v>
      </c>
      <c r="BX12" s="205">
        <f t="shared" si="8"/>
        <v>2800</v>
      </c>
      <c r="BY12" s="205">
        <f t="shared" si="8"/>
        <v>2800</v>
      </c>
      <c r="BZ12" s="205">
        <f t="shared" si="8"/>
        <v>2800</v>
      </c>
      <c r="CA12" s="205">
        <f t="shared" si="2"/>
        <v>2800</v>
      </c>
      <c r="CB12" s="205">
        <f t="shared" si="2"/>
        <v>2800</v>
      </c>
      <c r="CC12" s="205">
        <f t="shared" si="2"/>
        <v>2800</v>
      </c>
      <c r="CD12" s="205">
        <f t="shared" si="2"/>
        <v>2800</v>
      </c>
      <c r="CE12" s="205">
        <f t="shared" si="2"/>
        <v>2800</v>
      </c>
      <c r="CF12" s="205">
        <f t="shared" si="2"/>
        <v>2800</v>
      </c>
      <c r="CG12" s="205">
        <f t="shared" si="2"/>
        <v>0</v>
      </c>
      <c r="CH12" s="205">
        <f t="shared" si="2"/>
        <v>0</v>
      </c>
      <c r="CI12" s="205">
        <f t="shared" si="2"/>
        <v>0</v>
      </c>
      <c r="CJ12" s="205">
        <f t="shared" si="2"/>
        <v>0</v>
      </c>
      <c r="CK12" s="205">
        <f t="shared" si="2"/>
        <v>0</v>
      </c>
      <c r="CL12" s="205">
        <f t="shared" si="2"/>
        <v>0</v>
      </c>
      <c r="CM12" s="205">
        <f t="shared" si="2"/>
        <v>0</v>
      </c>
      <c r="CN12" s="205">
        <f t="shared" si="2"/>
        <v>0</v>
      </c>
      <c r="CO12" s="205">
        <f t="shared" si="2"/>
        <v>0</v>
      </c>
      <c r="CP12" s="205">
        <f t="shared" si="2"/>
        <v>0</v>
      </c>
      <c r="CQ12" s="205">
        <f t="shared" si="2"/>
        <v>0</v>
      </c>
      <c r="CR12" s="205">
        <f t="shared" si="2"/>
        <v>0</v>
      </c>
      <c r="CS12" s="205">
        <f t="shared" si="3"/>
        <v>0</v>
      </c>
      <c r="CT12" s="205">
        <f t="shared" si="3"/>
        <v>0</v>
      </c>
      <c r="CU12" s="205">
        <f t="shared" si="3"/>
        <v>0</v>
      </c>
      <c r="CV12" s="205">
        <f t="shared" si="3"/>
        <v>0</v>
      </c>
      <c r="CW12" s="205">
        <f t="shared" si="3"/>
        <v>0</v>
      </c>
      <c r="CX12" s="205">
        <f t="shared" si="3"/>
        <v>0</v>
      </c>
      <c r="CY12" s="205">
        <f t="shared" si="3"/>
        <v>0</v>
      </c>
      <c r="CZ12" s="205">
        <f t="shared" si="3"/>
        <v>0</v>
      </c>
      <c r="DA12" s="205">
        <f t="shared" si="3"/>
        <v>0</v>
      </c>
      <c r="DB12" s="205"/>
    </row>
    <row r="13" spans="1:106">
      <c r="A13" s="202" t="str">
        <f>Income!A83</f>
        <v>Food transfer - official</v>
      </c>
      <c r="B13" s="204">
        <f>Income!B83</f>
        <v>1160.5485042918237</v>
      </c>
      <c r="C13" s="204">
        <f>Income!C83</f>
        <v>1160.5485042918237</v>
      </c>
      <c r="D13" s="204">
        <f>Income!D83</f>
        <v>1061.0729182096673</v>
      </c>
      <c r="E13" s="204">
        <f>Income!E83</f>
        <v>0</v>
      </c>
      <c r="F13" s="205">
        <f t="shared" si="4"/>
        <v>1160.5485042918237</v>
      </c>
      <c r="G13" s="205">
        <f t="shared" si="4"/>
        <v>1160.5485042918237</v>
      </c>
      <c r="H13" s="205">
        <f t="shared" si="4"/>
        <v>1160.5485042918237</v>
      </c>
      <c r="I13" s="205">
        <f t="shared" si="4"/>
        <v>1160.5485042918237</v>
      </c>
      <c r="J13" s="205">
        <f t="shared" si="4"/>
        <v>1160.5485042918237</v>
      </c>
      <c r="K13" s="205">
        <f t="shared" si="4"/>
        <v>1160.5485042918237</v>
      </c>
      <c r="L13" s="205">
        <f t="shared" si="4"/>
        <v>1160.5485042918237</v>
      </c>
      <c r="M13" s="205">
        <f t="shared" si="4"/>
        <v>1160.5485042918237</v>
      </c>
      <c r="N13" s="205">
        <f t="shared" si="4"/>
        <v>1160.5485042918237</v>
      </c>
      <c r="O13" s="205">
        <f t="shared" si="4"/>
        <v>1160.5485042918237</v>
      </c>
      <c r="P13" s="205">
        <f t="shared" si="4"/>
        <v>1160.5485042918237</v>
      </c>
      <c r="Q13" s="205">
        <f t="shared" si="4"/>
        <v>1160.5485042918237</v>
      </c>
      <c r="R13" s="205">
        <f t="shared" si="4"/>
        <v>1160.5485042918237</v>
      </c>
      <c r="S13" s="205">
        <f t="shared" si="4"/>
        <v>1160.5485042918237</v>
      </c>
      <c r="T13" s="205">
        <f t="shared" si="4"/>
        <v>1160.5485042918237</v>
      </c>
      <c r="U13" s="205">
        <f t="shared" si="4"/>
        <v>1160.5485042918237</v>
      </c>
      <c r="V13" s="205">
        <f t="shared" si="6"/>
        <v>1160.5485042918237</v>
      </c>
      <c r="W13" s="205">
        <f t="shared" si="6"/>
        <v>1160.5485042918237</v>
      </c>
      <c r="X13" s="205">
        <f t="shared" si="6"/>
        <v>1160.5485042918237</v>
      </c>
      <c r="Y13" s="205">
        <f t="shared" si="6"/>
        <v>1160.5485042918237</v>
      </c>
      <c r="Z13" s="205">
        <f t="shared" si="6"/>
        <v>1160.5485042918237</v>
      </c>
      <c r="AA13" s="205">
        <f t="shared" si="6"/>
        <v>1160.5485042918237</v>
      </c>
      <c r="AB13" s="205">
        <f t="shared" si="6"/>
        <v>1160.5485042918237</v>
      </c>
      <c r="AC13" s="205">
        <f t="shared" si="6"/>
        <v>1160.5485042918237</v>
      </c>
      <c r="AD13" s="205">
        <f t="shared" si="6"/>
        <v>1160.5485042918237</v>
      </c>
      <c r="AE13" s="205">
        <f t="shared" si="6"/>
        <v>1160.5485042918237</v>
      </c>
      <c r="AF13" s="205">
        <f t="shared" si="6"/>
        <v>1160.5485042918237</v>
      </c>
      <c r="AG13" s="205">
        <f t="shared" si="6"/>
        <v>1160.5485042918237</v>
      </c>
      <c r="AH13" s="205">
        <f t="shared" si="6"/>
        <v>1160.5485042918237</v>
      </c>
      <c r="AI13" s="205">
        <f t="shared" si="6"/>
        <v>1160.5485042918237</v>
      </c>
      <c r="AJ13" s="205">
        <f t="shared" si="6"/>
        <v>1160.5485042918237</v>
      </c>
      <c r="AK13" s="205">
        <f t="shared" si="6"/>
        <v>1160.5485042918237</v>
      </c>
      <c r="AL13" s="205">
        <f t="shared" si="7"/>
        <v>1160.5485042918237</v>
      </c>
      <c r="AM13" s="205">
        <f t="shared" si="7"/>
        <v>1160.5485042918237</v>
      </c>
      <c r="AN13" s="205">
        <f t="shared" si="7"/>
        <v>1160.5485042918237</v>
      </c>
      <c r="AO13" s="205">
        <f t="shared" si="7"/>
        <v>1160.5485042918237</v>
      </c>
      <c r="AP13" s="205">
        <f t="shared" si="7"/>
        <v>1160.5485042918237</v>
      </c>
      <c r="AQ13" s="205">
        <f t="shared" si="7"/>
        <v>1160.5485042918237</v>
      </c>
      <c r="AR13" s="205">
        <f t="shared" si="7"/>
        <v>1160.5485042918237</v>
      </c>
      <c r="AS13" s="205">
        <f t="shared" si="7"/>
        <v>1160.5485042918237</v>
      </c>
      <c r="AT13" s="205">
        <f t="shared" si="7"/>
        <v>1160.5485042918237</v>
      </c>
      <c r="AU13" s="205">
        <f t="shared" si="7"/>
        <v>1160.5485042918237</v>
      </c>
      <c r="AV13" s="205">
        <f t="shared" si="7"/>
        <v>1160.5485042918237</v>
      </c>
      <c r="AW13" s="205">
        <f t="shared" si="7"/>
        <v>1160.5485042918237</v>
      </c>
      <c r="AX13" s="205">
        <f t="shared" si="8"/>
        <v>1160.5485042918237</v>
      </c>
      <c r="AY13" s="205">
        <f t="shared" si="8"/>
        <v>1160.5485042918237</v>
      </c>
      <c r="AZ13" s="205">
        <f t="shared" si="8"/>
        <v>1160.5485042918237</v>
      </c>
      <c r="BA13" s="205">
        <f t="shared" si="8"/>
        <v>1160.5485042918237</v>
      </c>
      <c r="BB13" s="205">
        <f t="shared" si="8"/>
        <v>1160.5485042918237</v>
      </c>
      <c r="BC13" s="205">
        <f t="shared" si="8"/>
        <v>1160.5485042918237</v>
      </c>
      <c r="BD13" s="205">
        <f t="shared" si="8"/>
        <v>1160.5485042918237</v>
      </c>
      <c r="BE13" s="205">
        <f t="shared" si="8"/>
        <v>1160.5485042918237</v>
      </c>
      <c r="BF13" s="205">
        <f t="shared" si="8"/>
        <v>1160.5485042918237</v>
      </c>
      <c r="BG13" s="205">
        <f t="shared" si="8"/>
        <v>1160.5485042918237</v>
      </c>
      <c r="BH13" s="205">
        <f t="shared" si="8"/>
        <v>1160.5485042918237</v>
      </c>
      <c r="BI13" s="205">
        <f t="shared" si="8"/>
        <v>1160.5485042918237</v>
      </c>
      <c r="BJ13" s="205">
        <f t="shared" si="8"/>
        <v>1160.5485042918237</v>
      </c>
      <c r="BK13" s="205">
        <f t="shared" si="8"/>
        <v>1160.5485042918237</v>
      </c>
      <c r="BL13" s="205">
        <f t="shared" si="8"/>
        <v>1160.5485042918237</v>
      </c>
      <c r="BM13" s="205">
        <f t="shared" si="8"/>
        <v>1160.5485042918237</v>
      </c>
      <c r="BN13" s="205">
        <f t="shared" si="8"/>
        <v>1160.5485042918237</v>
      </c>
      <c r="BO13" s="205">
        <f t="shared" si="8"/>
        <v>1160.5485042918237</v>
      </c>
      <c r="BP13" s="205">
        <f t="shared" si="8"/>
        <v>1160.5485042918237</v>
      </c>
      <c r="BQ13" s="205">
        <f t="shared" si="8"/>
        <v>1160.5485042918237</v>
      </c>
      <c r="BR13" s="205">
        <f t="shared" si="8"/>
        <v>1160.5485042918237</v>
      </c>
      <c r="BS13" s="205">
        <f t="shared" si="8"/>
        <v>1160.5485042918237</v>
      </c>
      <c r="BT13" s="205">
        <f t="shared" si="8"/>
        <v>1160.5485042918237</v>
      </c>
      <c r="BU13" s="205">
        <f t="shared" si="8"/>
        <v>1160.5485042918237</v>
      </c>
      <c r="BV13" s="205">
        <f t="shared" si="8"/>
        <v>1160.5485042918237</v>
      </c>
      <c r="BW13" s="205">
        <f t="shared" si="8"/>
        <v>1160.5485042918237</v>
      </c>
      <c r="BX13" s="205">
        <f t="shared" si="8"/>
        <v>1160.5485042918237</v>
      </c>
      <c r="BY13" s="205">
        <f t="shared" si="8"/>
        <v>1160.5485042918237</v>
      </c>
      <c r="BZ13" s="205">
        <f t="shared" si="8"/>
        <v>1160.5485042918237</v>
      </c>
      <c r="CA13" s="205">
        <f t="shared" si="2"/>
        <v>1160.5485042918237</v>
      </c>
      <c r="CB13" s="205">
        <f t="shared" si="2"/>
        <v>1160.5485042918237</v>
      </c>
      <c r="CC13" s="205">
        <f t="shared" si="2"/>
        <v>1160.5485042918237</v>
      </c>
      <c r="CD13" s="205">
        <f t="shared" si="2"/>
        <v>1160.5485042918237</v>
      </c>
      <c r="CE13" s="205">
        <f t="shared" si="2"/>
        <v>1160.5485042918237</v>
      </c>
      <c r="CF13" s="205">
        <f t="shared" si="2"/>
        <v>1160.5485042918237</v>
      </c>
      <c r="CG13" s="205">
        <f t="shared" si="2"/>
        <v>1061.0729182096673</v>
      </c>
      <c r="CH13" s="205">
        <f t="shared" si="2"/>
        <v>1061.0729182096673</v>
      </c>
      <c r="CI13" s="205">
        <f t="shared" si="2"/>
        <v>1061.0729182096673</v>
      </c>
      <c r="CJ13" s="205">
        <f t="shared" si="2"/>
        <v>1061.0729182096673</v>
      </c>
      <c r="CK13" s="205">
        <f t="shared" si="2"/>
        <v>1061.0729182096673</v>
      </c>
      <c r="CL13" s="205">
        <f t="shared" si="2"/>
        <v>1061.0729182096673</v>
      </c>
      <c r="CM13" s="205">
        <f t="shared" si="2"/>
        <v>1061.0729182096673</v>
      </c>
      <c r="CN13" s="205">
        <f t="shared" si="2"/>
        <v>1061.0729182096673</v>
      </c>
      <c r="CO13" s="205">
        <f t="shared" si="2"/>
        <v>1061.0729182096673</v>
      </c>
      <c r="CP13" s="205">
        <f t="shared" si="2"/>
        <v>1061.0729182096673</v>
      </c>
      <c r="CQ13" s="205">
        <f t="shared" si="2"/>
        <v>1061.0729182096673</v>
      </c>
      <c r="CR13" s="205">
        <f t="shared" si="2"/>
        <v>1061.0729182096673</v>
      </c>
      <c r="CS13" s="205">
        <f t="shared" si="3"/>
        <v>1061.0729182096673</v>
      </c>
      <c r="CT13" s="205">
        <f t="shared" si="3"/>
        <v>1061.0729182096673</v>
      </c>
      <c r="CU13" s="205">
        <f t="shared" si="3"/>
        <v>1061.0729182096673</v>
      </c>
      <c r="CV13" s="205">
        <f t="shared" si="3"/>
        <v>1061.0729182096673</v>
      </c>
      <c r="CW13" s="205">
        <f t="shared" si="3"/>
        <v>1061.0729182096673</v>
      </c>
      <c r="CX13" s="205">
        <f t="shared" si="3"/>
        <v>1061.0729182096673</v>
      </c>
      <c r="CY13" s="205">
        <f t="shared" si="3"/>
        <v>1061.0729182096673</v>
      </c>
      <c r="CZ13" s="205">
        <f t="shared" si="3"/>
        <v>1061.0729182096673</v>
      </c>
      <c r="DA13" s="205">
        <f t="shared" si="3"/>
        <v>1061.0729182096673</v>
      </c>
      <c r="DB13" s="205"/>
    </row>
    <row r="14" spans="1:106">
      <c r="A14" s="202" t="str">
        <f>Income!A85</f>
        <v>Cash transfer - official</v>
      </c>
      <c r="B14" s="204">
        <f>Income!B85</f>
        <v>21444</v>
      </c>
      <c r="C14" s="204">
        <f>Income!C85</f>
        <v>21582</v>
      </c>
      <c r="D14" s="204">
        <f>Income!D85</f>
        <v>22779.428571428572</v>
      </c>
      <c r="E14" s="204">
        <f>Income!E85</f>
        <v>0</v>
      </c>
      <c r="F14" s="205">
        <f t="shared" si="4"/>
        <v>21444</v>
      </c>
      <c r="G14" s="205">
        <f t="shared" si="4"/>
        <v>21444</v>
      </c>
      <c r="H14" s="205">
        <f t="shared" si="4"/>
        <v>21444</v>
      </c>
      <c r="I14" s="205">
        <f t="shared" si="4"/>
        <v>21444</v>
      </c>
      <c r="J14" s="205">
        <f t="shared" si="4"/>
        <v>21444</v>
      </c>
      <c r="K14" s="205">
        <f t="shared" si="4"/>
        <v>21444</v>
      </c>
      <c r="L14" s="205">
        <f t="shared" si="4"/>
        <v>21444</v>
      </c>
      <c r="M14" s="205">
        <f t="shared" si="4"/>
        <v>21444</v>
      </c>
      <c r="N14" s="205">
        <f t="shared" si="4"/>
        <v>21444</v>
      </c>
      <c r="O14" s="205">
        <f t="shared" si="4"/>
        <v>21444</v>
      </c>
      <c r="P14" s="205">
        <f t="shared" si="4"/>
        <v>21444</v>
      </c>
      <c r="Q14" s="205">
        <f t="shared" si="4"/>
        <v>21444</v>
      </c>
      <c r="R14" s="205">
        <f t="shared" si="4"/>
        <v>21444</v>
      </c>
      <c r="S14" s="205">
        <f t="shared" si="4"/>
        <v>21444</v>
      </c>
      <c r="T14" s="205">
        <f t="shared" si="4"/>
        <v>21444</v>
      </c>
      <c r="U14" s="205">
        <f t="shared" si="4"/>
        <v>21444</v>
      </c>
      <c r="V14" s="205">
        <f t="shared" si="6"/>
        <v>21444</v>
      </c>
      <c r="W14" s="205">
        <f t="shared" si="6"/>
        <v>21444</v>
      </c>
      <c r="X14" s="205">
        <f t="shared" si="6"/>
        <v>21444</v>
      </c>
      <c r="Y14" s="205">
        <f t="shared" si="6"/>
        <v>21444</v>
      </c>
      <c r="Z14" s="205">
        <f t="shared" si="6"/>
        <v>21444</v>
      </c>
      <c r="AA14" s="205">
        <f t="shared" si="6"/>
        <v>21444</v>
      </c>
      <c r="AB14" s="205">
        <f t="shared" si="6"/>
        <v>21444</v>
      </c>
      <c r="AC14" s="205">
        <f t="shared" si="6"/>
        <v>21444</v>
      </c>
      <c r="AD14" s="205">
        <f t="shared" si="6"/>
        <v>21444</v>
      </c>
      <c r="AE14" s="205">
        <f t="shared" si="6"/>
        <v>21444</v>
      </c>
      <c r="AF14" s="205">
        <f t="shared" si="6"/>
        <v>21444</v>
      </c>
      <c r="AG14" s="205">
        <f t="shared" si="6"/>
        <v>21444</v>
      </c>
      <c r="AH14" s="205">
        <f t="shared" si="6"/>
        <v>21444</v>
      </c>
      <c r="AI14" s="205">
        <f t="shared" si="6"/>
        <v>21444</v>
      </c>
      <c r="AJ14" s="205">
        <f t="shared" si="6"/>
        <v>21444</v>
      </c>
      <c r="AK14" s="205">
        <f t="shared" si="6"/>
        <v>21444</v>
      </c>
      <c r="AL14" s="205">
        <f t="shared" si="7"/>
        <v>21444</v>
      </c>
      <c r="AM14" s="205">
        <f t="shared" si="7"/>
        <v>21444</v>
      </c>
      <c r="AN14" s="205">
        <f t="shared" si="7"/>
        <v>21444</v>
      </c>
      <c r="AO14" s="205">
        <f t="shared" si="7"/>
        <v>21444</v>
      </c>
      <c r="AP14" s="205">
        <f t="shared" si="7"/>
        <v>21444</v>
      </c>
      <c r="AQ14" s="205">
        <f t="shared" si="7"/>
        <v>21444</v>
      </c>
      <c r="AR14" s="205">
        <f t="shared" si="7"/>
        <v>21444</v>
      </c>
      <c r="AS14" s="205">
        <f t="shared" si="7"/>
        <v>21444</v>
      </c>
      <c r="AT14" s="205">
        <f t="shared" si="7"/>
        <v>21582</v>
      </c>
      <c r="AU14" s="205">
        <f t="shared" si="7"/>
        <v>21582</v>
      </c>
      <c r="AV14" s="205">
        <f t="shared" si="7"/>
        <v>21582</v>
      </c>
      <c r="AW14" s="205">
        <f t="shared" si="7"/>
        <v>21582</v>
      </c>
      <c r="AX14" s="205">
        <f t="shared" si="7"/>
        <v>21582</v>
      </c>
      <c r="AY14" s="205">
        <f t="shared" si="7"/>
        <v>21582</v>
      </c>
      <c r="AZ14" s="205">
        <f t="shared" si="7"/>
        <v>21582</v>
      </c>
      <c r="BA14" s="205">
        <f t="shared" si="7"/>
        <v>21582</v>
      </c>
      <c r="BB14" s="205">
        <f t="shared" si="8"/>
        <v>21582</v>
      </c>
      <c r="BC14" s="205">
        <f t="shared" si="8"/>
        <v>21582</v>
      </c>
      <c r="BD14" s="205">
        <f t="shared" si="8"/>
        <v>21582</v>
      </c>
      <c r="BE14" s="205">
        <f t="shared" si="8"/>
        <v>21582</v>
      </c>
      <c r="BF14" s="205">
        <f t="shared" si="8"/>
        <v>21582</v>
      </c>
      <c r="BG14" s="205">
        <f t="shared" si="8"/>
        <v>21582</v>
      </c>
      <c r="BH14" s="205">
        <f t="shared" si="8"/>
        <v>21582</v>
      </c>
      <c r="BI14" s="205">
        <f t="shared" si="8"/>
        <v>21582</v>
      </c>
      <c r="BJ14" s="205">
        <f t="shared" si="8"/>
        <v>21582</v>
      </c>
      <c r="BK14" s="205">
        <f t="shared" si="8"/>
        <v>21582</v>
      </c>
      <c r="BL14" s="205">
        <f t="shared" si="8"/>
        <v>21582</v>
      </c>
      <c r="BM14" s="205">
        <f t="shared" si="8"/>
        <v>21582</v>
      </c>
      <c r="BN14" s="205">
        <f t="shared" si="8"/>
        <v>21582</v>
      </c>
      <c r="BO14" s="205">
        <f t="shared" si="8"/>
        <v>21582</v>
      </c>
      <c r="BP14" s="205">
        <f t="shared" si="8"/>
        <v>21582</v>
      </c>
      <c r="BQ14" s="205">
        <f t="shared" si="8"/>
        <v>21582</v>
      </c>
      <c r="BR14" s="205">
        <f t="shared" si="8"/>
        <v>21582</v>
      </c>
      <c r="BS14" s="205">
        <f t="shared" si="8"/>
        <v>21582</v>
      </c>
      <c r="BT14" s="205">
        <f t="shared" si="8"/>
        <v>21582</v>
      </c>
      <c r="BU14" s="205">
        <f t="shared" si="8"/>
        <v>21582</v>
      </c>
      <c r="BV14" s="205">
        <f t="shared" si="8"/>
        <v>21582</v>
      </c>
      <c r="BW14" s="205">
        <f t="shared" si="8"/>
        <v>21582</v>
      </c>
      <c r="BX14" s="205">
        <f t="shared" si="8"/>
        <v>21582</v>
      </c>
      <c r="BY14" s="205">
        <f t="shared" si="8"/>
        <v>21582</v>
      </c>
      <c r="BZ14" s="205">
        <f t="shared" si="8"/>
        <v>21582</v>
      </c>
      <c r="CA14" s="205">
        <f t="shared" si="2"/>
        <v>21582</v>
      </c>
      <c r="CB14" s="205">
        <f t="shared" si="2"/>
        <v>21582</v>
      </c>
      <c r="CC14" s="205">
        <f t="shared" si="2"/>
        <v>21582</v>
      </c>
      <c r="CD14" s="205">
        <f t="shared" si="2"/>
        <v>21582</v>
      </c>
      <c r="CE14" s="205">
        <f t="shared" si="2"/>
        <v>21582</v>
      </c>
      <c r="CF14" s="205">
        <f t="shared" si="2"/>
        <v>21582</v>
      </c>
      <c r="CG14" s="205">
        <f t="shared" si="2"/>
        <v>22779.428571428572</v>
      </c>
      <c r="CH14" s="205">
        <f t="shared" si="2"/>
        <v>22779.428571428572</v>
      </c>
      <c r="CI14" s="205">
        <f t="shared" si="2"/>
        <v>22779.428571428572</v>
      </c>
      <c r="CJ14" s="205">
        <f t="shared" si="2"/>
        <v>22779.428571428572</v>
      </c>
      <c r="CK14" s="205">
        <f t="shared" si="2"/>
        <v>22779.428571428572</v>
      </c>
      <c r="CL14" s="205">
        <f t="shared" si="2"/>
        <v>22779.428571428572</v>
      </c>
      <c r="CM14" s="205">
        <f t="shared" si="2"/>
        <v>22779.428571428572</v>
      </c>
      <c r="CN14" s="205">
        <f t="shared" si="2"/>
        <v>22779.428571428572</v>
      </c>
      <c r="CO14" s="205">
        <f t="shared" si="2"/>
        <v>22779.428571428572</v>
      </c>
      <c r="CP14" s="205">
        <f t="shared" si="2"/>
        <v>22779.428571428572</v>
      </c>
      <c r="CQ14" s="205">
        <f t="shared" si="2"/>
        <v>22779.428571428572</v>
      </c>
      <c r="CR14" s="205">
        <f t="shared" si="2"/>
        <v>22779.428571428572</v>
      </c>
      <c r="CS14" s="205">
        <f t="shared" si="3"/>
        <v>22779.428571428572</v>
      </c>
      <c r="CT14" s="205">
        <f t="shared" si="3"/>
        <v>22779.428571428572</v>
      </c>
      <c r="CU14" s="205">
        <f t="shared" si="3"/>
        <v>22779.428571428572</v>
      </c>
      <c r="CV14" s="205">
        <f t="shared" si="3"/>
        <v>22779.428571428572</v>
      </c>
      <c r="CW14" s="205">
        <f t="shared" si="3"/>
        <v>22779.428571428572</v>
      </c>
      <c r="CX14" s="205">
        <f t="shared" si="3"/>
        <v>22779.428571428572</v>
      </c>
      <c r="CY14" s="205">
        <f t="shared" si="3"/>
        <v>22779.428571428572</v>
      </c>
      <c r="CZ14" s="205">
        <f t="shared" si="3"/>
        <v>22779.428571428572</v>
      </c>
      <c r="DA14" s="205">
        <f t="shared" si="3"/>
        <v>22779.428571428572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0</v>
      </c>
      <c r="D15" s="204">
        <f>Income!D86</f>
        <v>0</v>
      </c>
      <c r="E15" s="204">
        <f>Income!E86</f>
        <v>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0</v>
      </c>
      <c r="AJ15" s="205">
        <f t="shared" si="6"/>
        <v>0</v>
      </c>
      <c r="AK15" s="205">
        <f t="shared" si="6"/>
        <v>0</v>
      </c>
      <c r="AL15" s="205">
        <f t="shared" si="7"/>
        <v>0</v>
      </c>
      <c r="AM15" s="205">
        <f t="shared" si="7"/>
        <v>0</v>
      </c>
      <c r="AN15" s="205">
        <f t="shared" si="7"/>
        <v>0</v>
      </c>
      <c r="AO15" s="205">
        <f t="shared" si="7"/>
        <v>0</v>
      </c>
      <c r="AP15" s="205">
        <f t="shared" si="7"/>
        <v>0</v>
      </c>
      <c r="AQ15" s="205">
        <f t="shared" si="7"/>
        <v>0</v>
      </c>
      <c r="AR15" s="205">
        <f t="shared" si="7"/>
        <v>0</v>
      </c>
      <c r="AS15" s="205">
        <f t="shared" si="7"/>
        <v>0</v>
      </c>
      <c r="AT15" s="205">
        <f t="shared" si="7"/>
        <v>0</v>
      </c>
      <c r="AU15" s="205">
        <f t="shared" si="7"/>
        <v>0</v>
      </c>
      <c r="AV15" s="205">
        <f t="shared" si="7"/>
        <v>0</v>
      </c>
      <c r="AW15" s="205">
        <f t="shared" si="7"/>
        <v>0</v>
      </c>
      <c r="AX15" s="205">
        <f t="shared" si="8"/>
        <v>0</v>
      </c>
      <c r="AY15" s="205">
        <f t="shared" si="8"/>
        <v>0</v>
      </c>
      <c r="AZ15" s="205">
        <f t="shared" si="8"/>
        <v>0</v>
      </c>
      <c r="BA15" s="205">
        <f t="shared" si="8"/>
        <v>0</v>
      </c>
      <c r="BB15" s="205">
        <f t="shared" si="8"/>
        <v>0</v>
      </c>
      <c r="BC15" s="205">
        <f t="shared" si="8"/>
        <v>0</v>
      </c>
      <c r="BD15" s="205">
        <f t="shared" si="8"/>
        <v>0</v>
      </c>
      <c r="BE15" s="205">
        <f t="shared" si="8"/>
        <v>0</v>
      </c>
      <c r="BF15" s="205">
        <f t="shared" si="8"/>
        <v>0</v>
      </c>
      <c r="BG15" s="205">
        <f t="shared" si="8"/>
        <v>0</v>
      </c>
      <c r="BH15" s="205">
        <f t="shared" si="8"/>
        <v>0</v>
      </c>
      <c r="BI15" s="205">
        <f t="shared" si="8"/>
        <v>0</v>
      </c>
      <c r="BJ15" s="205">
        <f t="shared" si="8"/>
        <v>0</v>
      </c>
      <c r="BK15" s="205">
        <f t="shared" si="8"/>
        <v>0</v>
      </c>
      <c r="BL15" s="205">
        <f t="shared" si="8"/>
        <v>0</v>
      </c>
      <c r="BM15" s="205">
        <f t="shared" si="8"/>
        <v>0</v>
      </c>
      <c r="BN15" s="205">
        <f t="shared" si="8"/>
        <v>0</v>
      </c>
      <c r="BO15" s="205">
        <f t="shared" si="8"/>
        <v>0</v>
      </c>
      <c r="BP15" s="205">
        <f t="shared" si="8"/>
        <v>0</v>
      </c>
      <c r="BQ15" s="205">
        <f t="shared" si="8"/>
        <v>0</v>
      </c>
      <c r="BR15" s="205">
        <f t="shared" si="8"/>
        <v>0</v>
      </c>
      <c r="BS15" s="205">
        <f t="shared" si="8"/>
        <v>0</v>
      </c>
      <c r="BT15" s="205">
        <f t="shared" si="8"/>
        <v>0</v>
      </c>
      <c r="BU15" s="205">
        <f t="shared" si="8"/>
        <v>0</v>
      </c>
      <c r="BV15" s="205">
        <f t="shared" si="8"/>
        <v>0</v>
      </c>
      <c r="BW15" s="205">
        <f t="shared" si="8"/>
        <v>0</v>
      </c>
      <c r="BX15" s="205">
        <f t="shared" si="8"/>
        <v>0</v>
      </c>
      <c r="BY15" s="205">
        <f t="shared" si="8"/>
        <v>0</v>
      </c>
      <c r="BZ15" s="205">
        <f t="shared" si="8"/>
        <v>0</v>
      </c>
      <c r="CA15" s="205">
        <f t="shared" si="2"/>
        <v>0</v>
      </c>
      <c r="CB15" s="205">
        <f t="shared" si="2"/>
        <v>0</v>
      </c>
      <c r="CC15" s="205">
        <f t="shared" si="2"/>
        <v>0</v>
      </c>
      <c r="CD15" s="205">
        <f t="shared" ref="CC15:CR18" si="9">IF(CD$2&lt;=($B$2+$C$2+$D$2),IF(CD$2&lt;=($B$2+$C$2),IF(CD$2&lt;=$B$2,$B15,$C15),$D15),$E15)</f>
        <v>0</v>
      </c>
      <c r="CE15" s="205">
        <f t="shared" si="9"/>
        <v>0</v>
      </c>
      <c r="CF15" s="205">
        <f t="shared" si="9"/>
        <v>0</v>
      </c>
      <c r="CG15" s="205">
        <f t="shared" si="9"/>
        <v>0</v>
      </c>
      <c r="CH15" s="205">
        <f t="shared" si="9"/>
        <v>0</v>
      </c>
      <c r="CI15" s="205">
        <f t="shared" si="9"/>
        <v>0</v>
      </c>
      <c r="CJ15" s="205">
        <f t="shared" si="9"/>
        <v>0</v>
      </c>
      <c r="CK15" s="205">
        <f t="shared" si="9"/>
        <v>0</v>
      </c>
      <c r="CL15" s="205">
        <f t="shared" si="9"/>
        <v>0</v>
      </c>
      <c r="CM15" s="205">
        <f t="shared" si="9"/>
        <v>0</v>
      </c>
      <c r="CN15" s="205">
        <f t="shared" si="9"/>
        <v>0</v>
      </c>
      <c r="CO15" s="205">
        <f t="shared" si="9"/>
        <v>0</v>
      </c>
      <c r="CP15" s="205">
        <f t="shared" si="9"/>
        <v>0</v>
      </c>
      <c r="CQ15" s="205">
        <f t="shared" si="9"/>
        <v>0</v>
      </c>
      <c r="CR15" s="205">
        <f t="shared" si="9"/>
        <v>0</v>
      </c>
      <c r="CS15" s="205">
        <f t="shared" si="3"/>
        <v>0</v>
      </c>
      <c r="CT15" s="205">
        <f t="shared" si="3"/>
        <v>0</v>
      </c>
      <c r="CU15" s="205">
        <f t="shared" si="3"/>
        <v>0</v>
      </c>
      <c r="CV15" s="205">
        <f t="shared" si="3"/>
        <v>0</v>
      </c>
      <c r="CW15" s="205">
        <f t="shared" si="3"/>
        <v>0</v>
      </c>
      <c r="CX15" s="205">
        <f t="shared" si="3"/>
        <v>0</v>
      </c>
      <c r="CY15" s="205">
        <f t="shared" si="3"/>
        <v>0</v>
      </c>
      <c r="CZ15" s="205">
        <f t="shared" si="3"/>
        <v>0</v>
      </c>
      <c r="DA15" s="205">
        <f t="shared" si="3"/>
        <v>0</v>
      </c>
      <c r="DB15" s="205"/>
    </row>
    <row r="16" spans="1:106">
      <c r="A16" s="202" t="s">
        <v>115</v>
      </c>
      <c r="B16" s="204">
        <f>Income!B88</f>
        <v>37520.918076441849</v>
      </c>
      <c r="C16" s="204">
        <f>Income!C88</f>
        <v>46857.65472429643</v>
      </c>
      <c r="D16" s="204">
        <f>Income!D88</f>
        <v>92403.082698914572</v>
      </c>
      <c r="E16" s="204">
        <f>Income!E88</f>
        <v>0</v>
      </c>
      <c r="F16" s="205">
        <f t="shared" si="4"/>
        <v>37520.918076441849</v>
      </c>
      <c r="G16" s="205">
        <f t="shared" si="4"/>
        <v>37520.918076441849</v>
      </c>
      <c r="H16" s="205">
        <f t="shared" si="4"/>
        <v>37520.918076441849</v>
      </c>
      <c r="I16" s="205">
        <f t="shared" si="4"/>
        <v>37520.918076441849</v>
      </c>
      <c r="J16" s="205">
        <f t="shared" si="4"/>
        <v>37520.918076441849</v>
      </c>
      <c r="K16" s="205">
        <f t="shared" si="4"/>
        <v>37520.918076441849</v>
      </c>
      <c r="L16" s="205">
        <f t="shared" si="4"/>
        <v>37520.918076441849</v>
      </c>
      <c r="M16" s="205">
        <f t="shared" si="4"/>
        <v>37520.918076441849</v>
      </c>
      <c r="N16" s="205">
        <f t="shared" si="4"/>
        <v>37520.918076441849</v>
      </c>
      <c r="O16" s="205">
        <f t="shared" si="4"/>
        <v>37520.918076441849</v>
      </c>
      <c r="P16" s="205">
        <f t="shared" si="4"/>
        <v>37520.918076441849</v>
      </c>
      <c r="Q16" s="205">
        <f t="shared" si="4"/>
        <v>37520.918076441849</v>
      </c>
      <c r="R16" s="205">
        <f t="shared" si="4"/>
        <v>37520.918076441849</v>
      </c>
      <c r="S16" s="205">
        <f t="shared" si="4"/>
        <v>37520.918076441849</v>
      </c>
      <c r="T16" s="205">
        <f t="shared" si="4"/>
        <v>37520.918076441849</v>
      </c>
      <c r="U16" s="205">
        <f t="shared" si="4"/>
        <v>37520.918076441849</v>
      </c>
      <c r="V16" s="205">
        <f t="shared" si="6"/>
        <v>37520.918076441849</v>
      </c>
      <c r="W16" s="205">
        <f t="shared" si="6"/>
        <v>37520.918076441849</v>
      </c>
      <c r="X16" s="205">
        <f t="shared" si="6"/>
        <v>37520.918076441849</v>
      </c>
      <c r="Y16" s="205">
        <f t="shared" si="6"/>
        <v>37520.918076441849</v>
      </c>
      <c r="Z16" s="205">
        <f t="shared" si="6"/>
        <v>37520.918076441849</v>
      </c>
      <c r="AA16" s="205">
        <f t="shared" si="6"/>
        <v>37520.918076441849</v>
      </c>
      <c r="AB16" s="205">
        <f t="shared" si="6"/>
        <v>37520.918076441849</v>
      </c>
      <c r="AC16" s="205">
        <f t="shared" si="6"/>
        <v>37520.918076441849</v>
      </c>
      <c r="AD16" s="205">
        <f t="shared" si="6"/>
        <v>37520.918076441849</v>
      </c>
      <c r="AE16" s="205">
        <f>IF(AE$2&lt;=($B$2+$C$2+$D$2),IF(AE$2&lt;=($B$2+$C$2),IF(AE$2&lt;=$B$2,$B16,$C16),$D16),$E16)</f>
        <v>37520.918076441849</v>
      </c>
      <c r="AF16" s="205">
        <f t="shared" si="6"/>
        <v>37520.918076441849</v>
      </c>
      <c r="AG16" s="205">
        <f t="shared" si="6"/>
        <v>37520.918076441849</v>
      </c>
      <c r="AH16" s="205">
        <f t="shared" si="6"/>
        <v>37520.918076441849</v>
      </c>
      <c r="AI16" s="205">
        <f t="shared" si="6"/>
        <v>37520.918076441849</v>
      </c>
      <c r="AJ16" s="205">
        <f t="shared" si="6"/>
        <v>37520.918076441849</v>
      </c>
      <c r="AK16" s="205">
        <f t="shared" si="6"/>
        <v>37520.918076441849</v>
      </c>
      <c r="AL16" s="205">
        <f t="shared" si="7"/>
        <v>37520.918076441849</v>
      </c>
      <c r="AM16" s="205">
        <f t="shared" si="7"/>
        <v>37520.918076441849</v>
      </c>
      <c r="AN16" s="205">
        <f t="shared" si="7"/>
        <v>37520.918076441849</v>
      </c>
      <c r="AO16" s="205">
        <f t="shared" si="7"/>
        <v>37520.918076441849</v>
      </c>
      <c r="AP16" s="205">
        <f t="shared" si="7"/>
        <v>37520.918076441849</v>
      </c>
      <c r="AQ16" s="205">
        <f t="shared" si="7"/>
        <v>37520.918076441849</v>
      </c>
      <c r="AR16" s="205">
        <f t="shared" si="7"/>
        <v>37520.918076441849</v>
      </c>
      <c r="AS16" s="205">
        <f t="shared" si="7"/>
        <v>37520.918076441849</v>
      </c>
      <c r="AT16" s="205">
        <f t="shared" si="7"/>
        <v>46857.65472429643</v>
      </c>
      <c r="AU16" s="205">
        <f t="shared" si="7"/>
        <v>46857.65472429643</v>
      </c>
      <c r="AV16" s="205">
        <f t="shared" si="7"/>
        <v>46857.65472429643</v>
      </c>
      <c r="AW16" s="205">
        <f t="shared" si="7"/>
        <v>46857.65472429643</v>
      </c>
      <c r="AX16" s="205">
        <f t="shared" si="8"/>
        <v>46857.65472429643</v>
      </c>
      <c r="AY16" s="205">
        <f t="shared" si="8"/>
        <v>46857.65472429643</v>
      </c>
      <c r="AZ16" s="205">
        <f t="shared" si="8"/>
        <v>46857.65472429643</v>
      </c>
      <c r="BA16" s="205">
        <f t="shared" si="8"/>
        <v>46857.65472429643</v>
      </c>
      <c r="BB16" s="205">
        <f t="shared" si="8"/>
        <v>46857.65472429643</v>
      </c>
      <c r="BC16" s="205">
        <f t="shared" si="8"/>
        <v>46857.65472429643</v>
      </c>
      <c r="BD16" s="205">
        <f t="shared" si="8"/>
        <v>46857.65472429643</v>
      </c>
      <c r="BE16" s="205">
        <f t="shared" si="8"/>
        <v>46857.65472429643</v>
      </c>
      <c r="BF16" s="205">
        <f t="shared" si="8"/>
        <v>46857.65472429643</v>
      </c>
      <c r="BG16" s="205">
        <f t="shared" si="8"/>
        <v>46857.65472429643</v>
      </c>
      <c r="BH16" s="205">
        <f t="shared" si="8"/>
        <v>46857.65472429643</v>
      </c>
      <c r="BI16" s="205">
        <f t="shared" si="8"/>
        <v>46857.65472429643</v>
      </c>
      <c r="BJ16" s="205">
        <f t="shared" si="8"/>
        <v>46857.65472429643</v>
      </c>
      <c r="BK16" s="205">
        <f t="shared" si="8"/>
        <v>46857.65472429643</v>
      </c>
      <c r="BL16" s="205">
        <f t="shared" si="8"/>
        <v>46857.65472429643</v>
      </c>
      <c r="BM16" s="205">
        <f t="shared" si="8"/>
        <v>46857.65472429643</v>
      </c>
      <c r="BN16" s="205">
        <f t="shared" si="8"/>
        <v>46857.65472429643</v>
      </c>
      <c r="BO16" s="205">
        <f t="shared" si="8"/>
        <v>46857.65472429643</v>
      </c>
      <c r="BP16" s="205">
        <f t="shared" si="8"/>
        <v>46857.65472429643</v>
      </c>
      <c r="BQ16" s="205">
        <f t="shared" si="8"/>
        <v>46857.65472429643</v>
      </c>
      <c r="BR16" s="205">
        <f t="shared" si="8"/>
        <v>46857.65472429643</v>
      </c>
      <c r="BS16" s="205">
        <f t="shared" si="8"/>
        <v>46857.65472429643</v>
      </c>
      <c r="BT16" s="205">
        <f t="shared" si="8"/>
        <v>46857.65472429643</v>
      </c>
      <c r="BU16" s="205">
        <f t="shared" si="8"/>
        <v>46857.65472429643</v>
      </c>
      <c r="BV16" s="205">
        <f t="shared" si="8"/>
        <v>46857.65472429643</v>
      </c>
      <c r="BW16" s="205">
        <f t="shared" si="8"/>
        <v>46857.65472429643</v>
      </c>
      <c r="BX16" s="205">
        <f t="shared" si="8"/>
        <v>46857.65472429643</v>
      </c>
      <c r="BY16" s="205">
        <f t="shared" si="8"/>
        <v>46857.65472429643</v>
      </c>
      <c r="BZ16" s="205">
        <f t="shared" si="8"/>
        <v>46857.65472429643</v>
      </c>
      <c r="CA16" s="205">
        <f t="shared" ref="CA16:CB18" si="10">IF(CA$2&lt;=($B$2+$C$2+$D$2),IF(CA$2&lt;=($B$2+$C$2),IF(CA$2&lt;=$B$2,$B16,$C16),$D16),$E16)</f>
        <v>46857.65472429643</v>
      </c>
      <c r="CB16" s="205">
        <f t="shared" si="10"/>
        <v>46857.65472429643</v>
      </c>
      <c r="CC16" s="205">
        <f t="shared" si="9"/>
        <v>46857.65472429643</v>
      </c>
      <c r="CD16" s="205">
        <f t="shared" si="9"/>
        <v>46857.65472429643</v>
      </c>
      <c r="CE16" s="205">
        <f t="shared" si="9"/>
        <v>46857.65472429643</v>
      </c>
      <c r="CF16" s="205">
        <f t="shared" si="9"/>
        <v>46857.65472429643</v>
      </c>
      <c r="CG16" s="205">
        <f t="shared" si="9"/>
        <v>92403.082698914572</v>
      </c>
      <c r="CH16" s="205">
        <f t="shared" si="9"/>
        <v>92403.082698914572</v>
      </c>
      <c r="CI16" s="205">
        <f t="shared" si="9"/>
        <v>92403.082698914572</v>
      </c>
      <c r="CJ16" s="205">
        <f t="shared" si="9"/>
        <v>92403.082698914572</v>
      </c>
      <c r="CK16" s="205">
        <f t="shared" si="9"/>
        <v>92403.082698914572</v>
      </c>
      <c r="CL16" s="205">
        <f t="shared" si="9"/>
        <v>92403.082698914572</v>
      </c>
      <c r="CM16" s="205">
        <f t="shared" si="9"/>
        <v>92403.082698914572</v>
      </c>
      <c r="CN16" s="205">
        <f t="shared" si="9"/>
        <v>92403.082698914572</v>
      </c>
      <c r="CO16" s="205">
        <f t="shared" si="9"/>
        <v>92403.082698914572</v>
      </c>
      <c r="CP16" s="205">
        <f t="shared" si="9"/>
        <v>92403.082698914572</v>
      </c>
      <c r="CQ16" s="205">
        <f t="shared" si="9"/>
        <v>92403.082698914572</v>
      </c>
      <c r="CR16" s="205">
        <f t="shared" si="9"/>
        <v>92403.082698914572</v>
      </c>
      <c r="CS16" s="205">
        <f t="shared" ref="CS16:DA18" si="11">IF(CS$2&lt;=($B$2+$C$2+$D$2),IF(CS$2&lt;=($B$2+$C$2),IF(CS$2&lt;=$B$2,$B16,$C16),$D16),$E16)</f>
        <v>92403.082698914572</v>
      </c>
      <c r="CT16" s="205">
        <f t="shared" si="11"/>
        <v>92403.082698914572</v>
      </c>
      <c r="CU16" s="205">
        <f t="shared" si="11"/>
        <v>92403.082698914572</v>
      </c>
      <c r="CV16" s="205">
        <f t="shared" si="11"/>
        <v>92403.082698914572</v>
      </c>
      <c r="CW16" s="205">
        <f t="shared" si="11"/>
        <v>92403.082698914572</v>
      </c>
      <c r="CX16" s="205">
        <f t="shared" si="11"/>
        <v>92403.082698914572</v>
      </c>
      <c r="CY16" s="205">
        <f t="shared" si="11"/>
        <v>92403.082698914572</v>
      </c>
      <c r="CZ16" s="205">
        <f t="shared" si="11"/>
        <v>92403.082698914572</v>
      </c>
      <c r="DA16" s="205">
        <f t="shared" si="11"/>
        <v>92403.082698914572</v>
      </c>
      <c r="DB16" s="205"/>
    </row>
    <row r="17" spans="1:105">
      <c r="A17" s="202" t="s">
        <v>101</v>
      </c>
      <c r="B17" s="204">
        <f>Income!B89</f>
        <v>19489.344210431896</v>
      </c>
      <c r="C17" s="204">
        <f>Income!C89</f>
        <v>19489.344210431896</v>
      </c>
      <c r="D17" s="204">
        <f>Income!D89</f>
        <v>19489.344210431893</v>
      </c>
      <c r="E17" s="204" t="e">
        <f>Income!E89</f>
        <v>#DIV/0!</v>
      </c>
      <c r="F17" s="205">
        <f t="shared" si="4"/>
        <v>19489.344210431896</v>
      </c>
      <c r="G17" s="205">
        <f t="shared" si="4"/>
        <v>19489.344210431896</v>
      </c>
      <c r="H17" s="205">
        <f t="shared" si="4"/>
        <v>19489.344210431896</v>
      </c>
      <c r="I17" s="205">
        <f t="shared" si="4"/>
        <v>19489.344210431896</v>
      </c>
      <c r="J17" s="205">
        <f t="shared" si="4"/>
        <v>19489.344210431896</v>
      </c>
      <c r="K17" s="205">
        <f t="shared" si="4"/>
        <v>19489.344210431896</v>
      </c>
      <c r="L17" s="205">
        <f t="shared" si="4"/>
        <v>19489.344210431896</v>
      </c>
      <c r="M17" s="205">
        <f t="shared" si="4"/>
        <v>19489.344210431896</v>
      </c>
      <c r="N17" s="205">
        <f t="shared" si="4"/>
        <v>19489.344210431896</v>
      </c>
      <c r="O17" s="205">
        <f t="shared" si="4"/>
        <v>19489.344210431896</v>
      </c>
      <c r="P17" s="205">
        <f t="shared" si="4"/>
        <v>19489.344210431896</v>
      </c>
      <c r="Q17" s="205">
        <f t="shared" si="4"/>
        <v>19489.344210431896</v>
      </c>
      <c r="R17" s="205">
        <f t="shared" si="4"/>
        <v>19489.344210431896</v>
      </c>
      <c r="S17" s="205">
        <f t="shared" si="4"/>
        <v>19489.344210431896</v>
      </c>
      <c r="T17" s="205">
        <f t="shared" si="4"/>
        <v>19489.344210431896</v>
      </c>
      <c r="U17" s="205">
        <f t="shared" si="4"/>
        <v>19489.344210431896</v>
      </c>
      <c r="V17" s="205">
        <f t="shared" si="6"/>
        <v>19489.344210431896</v>
      </c>
      <c r="W17" s="205">
        <f t="shared" si="6"/>
        <v>19489.344210431896</v>
      </c>
      <c r="X17" s="205">
        <f t="shared" si="6"/>
        <v>19489.344210431896</v>
      </c>
      <c r="Y17" s="205">
        <f t="shared" si="6"/>
        <v>19489.344210431896</v>
      </c>
      <c r="Z17" s="205">
        <f t="shared" si="6"/>
        <v>19489.344210431896</v>
      </c>
      <c r="AA17" s="205">
        <f t="shared" si="6"/>
        <v>19489.344210431896</v>
      </c>
      <c r="AB17" s="205">
        <f t="shared" si="6"/>
        <v>19489.344210431896</v>
      </c>
      <c r="AC17" s="205">
        <f t="shared" si="6"/>
        <v>19489.344210431896</v>
      </c>
      <c r="AD17" s="205">
        <f t="shared" si="6"/>
        <v>19489.344210431896</v>
      </c>
      <c r="AE17" s="205">
        <f t="shared" si="6"/>
        <v>19489.344210431896</v>
      </c>
      <c r="AF17" s="205">
        <f t="shared" si="6"/>
        <v>19489.344210431896</v>
      </c>
      <c r="AG17" s="205">
        <f t="shared" si="6"/>
        <v>19489.344210431896</v>
      </c>
      <c r="AH17" s="205">
        <f t="shared" si="6"/>
        <v>19489.344210431896</v>
      </c>
      <c r="AI17" s="205">
        <f t="shared" si="6"/>
        <v>19489.344210431896</v>
      </c>
      <c r="AJ17" s="205">
        <f t="shared" si="6"/>
        <v>19489.344210431896</v>
      </c>
      <c r="AK17" s="205">
        <f t="shared" si="6"/>
        <v>19489.344210431896</v>
      </c>
      <c r="AL17" s="205">
        <f t="shared" si="7"/>
        <v>19489.344210431896</v>
      </c>
      <c r="AM17" s="205">
        <f t="shared" si="7"/>
        <v>19489.344210431896</v>
      </c>
      <c r="AN17" s="205">
        <f t="shared" si="7"/>
        <v>19489.344210431896</v>
      </c>
      <c r="AO17" s="205">
        <f t="shared" si="7"/>
        <v>19489.344210431896</v>
      </c>
      <c r="AP17" s="205">
        <f t="shared" si="7"/>
        <v>19489.344210431896</v>
      </c>
      <c r="AQ17" s="205">
        <f t="shared" si="7"/>
        <v>19489.344210431896</v>
      </c>
      <c r="AR17" s="205">
        <f t="shared" si="7"/>
        <v>19489.344210431896</v>
      </c>
      <c r="AS17" s="205">
        <f t="shared" si="7"/>
        <v>19489.344210431896</v>
      </c>
      <c r="AT17" s="205">
        <f t="shared" si="7"/>
        <v>19489.344210431896</v>
      </c>
      <c r="AU17" s="205">
        <f t="shared" si="7"/>
        <v>19489.344210431896</v>
      </c>
      <c r="AV17" s="205">
        <f t="shared" si="7"/>
        <v>19489.344210431896</v>
      </c>
      <c r="AW17" s="205">
        <f t="shared" si="7"/>
        <v>19489.344210431896</v>
      </c>
      <c r="AX17" s="205">
        <f t="shared" si="8"/>
        <v>19489.344210431896</v>
      </c>
      <c r="AY17" s="205">
        <f t="shared" si="8"/>
        <v>19489.344210431896</v>
      </c>
      <c r="AZ17" s="205">
        <f t="shared" si="8"/>
        <v>19489.344210431896</v>
      </c>
      <c r="BA17" s="205">
        <f t="shared" si="8"/>
        <v>19489.344210431896</v>
      </c>
      <c r="BB17" s="205">
        <f t="shared" si="8"/>
        <v>19489.344210431896</v>
      </c>
      <c r="BC17" s="205">
        <f t="shared" si="8"/>
        <v>19489.344210431896</v>
      </c>
      <c r="BD17" s="205">
        <f t="shared" si="8"/>
        <v>19489.344210431896</v>
      </c>
      <c r="BE17" s="205">
        <f t="shared" si="8"/>
        <v>19489.344210431896</v>
      </c>
      <c r="BF17" s="205">
        <f t="shared" si="8"/>
        <v>19489.344210431896</v>
      </c>
      <c r="BG17" s="205">
        <f t="shared" si="8"/>
        <v>19489.344210431896</v>
      </c>
      <c r="BH17" s="205">
        <f t="shared" si="8"/>
        <v>19489.344210431896</v>
      </c>
      <c r="BI17" s="205">
        <f t="shared" si="8"/>
        <v>19489.344210431896</v>
      </c>
      <c r="BJ17" s="205">
        <f t="shared" si="8"/>
        <v>19489.344210431896</v>
      </c>
      <c r="BK17" s="205">
        <f t="shared" si="8"/>
        <v>19489.344210431896</v>
      </c>
      <c r="BL17" s="205">
        <f t="shared" si="8"/>
        <v>19489.344210431896</v>
      </c>
      <c r="BM17" s="205">
        <f t="shared" si="8"/>
        <v>19489.344210431896</v>
      </c>
      <c r="BN17" s="205">
        <f t="shared" si="8"/>
        <v>19489.344210431896</v>
      </c>
      <c r="BO17" s="205">
        <f t="shared" si="8"/>
        <v>19489.344210431896</v>
      </c>
      <c r="BP17" s="205">
        <f t="shared" si="8"/>
        <v>19489.344210431896</v>
      </c>
      <c r="BQ17" s="205">
        <f t="shared" si="8"/>
        <v>19489.344210431896</v>
      </c>
      <c r="BR17" s="205">
        <f t="shared" si="8"/>
        <v>19489.344210431896</v>
      </c>
      <c r="BS17" s="205">
        <f t="shared" si="8"/>
        <v>19489.344210431896</v>
      </c>
      <c r="BT17" s="205">
        <f t="shared" si="8"/>
        <v>19489.344210431896</v>
      </c>
      <c r="BU17" s="205">
        <f t="shared" si="8"/>
        <v>19489.344210431896</v>
      </c>
      <c r="BV17" s="205">
        <f t="shared" si="8"/>
        <v>19489.344210431896</v>
      </c>
      <c r="BW17" s="205">
        <f t="shared" si="8"/>
        <v>19489.344210431896</v>
      </c>
      <c r="BX17" s="205">
        <f t="shared" si="8"/>
        <v>19489.344210431896</v>
      </c>
      <c r="BY17" s="205">
        <f t="shared" si="8"/>
        <v>19489.344210431896</v>
      </c>
      <c r="BZ17" s="205">
        <f t="shared" si="8"/>
        <v>19489.344210431896</v>
      </c>
      <c r="CA17" s="205">
        <f t="shared" si="10"/>
        <v>19489.344210431896</v>
      </c>
      <c r="CB17" s="205">
        <f t="shared" si="10"/>
        <v>19489.344210431896</v>
      </c>
      <c r="CC17" s="205">
        <f t="shared" si="9"/>
        <v>19489.344210431896</v>
      </c>
      <c r="CD17" s="205">
        <f t="shared" si="9"/>
        <v>19489.344210431896</v>
      </c>
      <c r="CE17" s="205">
        <f t="shared" si="9"/>
        <v>19489.344210431896</v>
      </c>
      <c r="CF17" s="205">
        <f t="shared" si="9"/>
        <v>19489.344210431896</v>
      </c>
      <c r="CG17" s="205">
        <f t="shared" si="9"/>
        <v>19489.344210431893</v>
      </c>
      <c r="CH17" s="205">
        <f t="shared" si="9"/>
        <v>19489.344210431893</v>
      </c>
      <c r="CI17" s="205">
        <f t="shared" si="9"/>
        <v>19489.344210431893</v>
      </c>
      <c r="CJ17" s="205">
        <f t="shared" si="9"/>
        <v>19489.344210431893</v>
      </c>
      <c r="CK17" s="205">
        <f t="shared" si="9"/>
        <v>19489.344210431893</v>
      </c>
      <c r="CL17" s="205">
        <f t="shared" si="9"/>
        <v>19489.344210431893</v>
      </c>
      <c r="CM17" s="205">
        <f t="shared" si="9"/>
        <v>19489.344210431893</v>
      </c>
      <c r="CN17" s="205">
        <f t="shared" si="9"/>
        <v>19489.344210431893</v>
      </c>
      <c r="CO17" s="205">
        <f t="shared" si="9"/>
        <v>19489.344210431893</v>
      </c>
      <c r="CP17" s="205">
        <f t="shared" si="9"/>
        <v>19489.344210431893</v>
      </c>
      <c r="CQ17" s="205">
        <f t="shared" si="9"/>
        <v>19489.344210431893</v>
      </c>
      <c r="CR17" s="205">
        <f t="shared" si="9"/>
        <v>19489.344210431893</v>
      </c>
      <c r="CS17" s="205">
        <f t="shared" si="11"/>
        <v>19489.344210431893</v>
      </c>
      <c r="CT17" s="205">
        <f t="shared" si="11"/>
        <v>19489.344210431893</v>
      </c>
      <c r="CU17" s="205">
        <f t="shared" si="11"/>
        <v>19489.344210431893</v>
      </c>
      <c r="CV17" s="205">
        <f t="shared" si="11"/>
        <v>19489.344210431893</v>
      </c>
      <c r="CW17" s="205">
        <f t="shared" si="11"/>
        <v>19489.344210431893</v>
      </c>
      <c r="CX17" s="205">
        <f t="shared" si="11"/>
        <v>19489.344210431893</v>
      </c>
      <c r="CY17" s="205">
        <f t="shared" si="11"/>
        <v>19489.344210431893</v>
      </c>
      <c r="CZ17" s="205">
        <f t="shared" si="11"/>
        <v>19489.344210431893</v>
      </c>
      <c r="DA17" s="205">
        <f t="shared" si="11"/>
        <v>19489.344210431893</v>
      </c>
    </row>
    <row r="18" spans="1:105">
      <c r="A18" s="202" t="s">
        <v>85</v>
      </c>
      <c r="B18" s="204">
        <f>Income!B90</f>
        <v>35068.010877098561</v>
      </c>
      <c r="C18" s="204">
        <f>Income!C90</f>
        <v>35068.010877098561</v>
      </c>
      <c r="D18" s="204">
        <f>Income!D90</f>
        <v>35068.010877098568</v>
      </c>
      <c r="E18" s="204" t="e">
        <f>Income!E90</f>
        <v>#DIV/0!</v>
      </c>
      <c r="F18" s="205">
        <f t="shared" ref="F18:U18" si="12">IF(F$2&lt;=($B$2+$C$2+$D$2),IF(F$2&lt;=($B$2+$C$2),IF(F$2&lt;=$B$2,$B18,$C18),$D18),$E18)</f>
        <v>35068.010877098561</v>
      </c>
      <c r="G18" s="205">
        <f t="shared" si="12"/>
        <v>35068.010877098561</v>
      </c>
      <c r="H18" s="205">
        <f t="shared" si="12"/>
        <v>35068.010877098561</v>
      </c>
      <c r="I18" s="205">
        <f t="shared" si="12"/>
        <v>35068.010877098561</v>
      </c>
      <c r="J18" s="205">
        <f t="shared" si="12"/>
        <v>35068.010877098561</v>
      </c>
      <c r="K18" s="205">
        <f t="shared" si="12"/>
        <v>35068.010877098561</v>
      </c>
      <c r="L18" s="205">
        <f t="shared" si="12"/>
        <v>35068.010877098561</v>
      </c>
      <c r="M18" s="205">
        <f t="shared" si="12"/>
        <v>35068.010877098561</v>
      </c>
      <c r="N18" s="205">
        <f t="shared" si="12"/>
        <v>35068.010877098561</v>
      </c>
      <c r="O18" s="205">
        <f t="shared" si="12"/>
        <v>35068.010877098561</v>
      </c>
      <c r="P18" s="205">
        <f t="shared" si="12"/>
        <v>35068.010877098561</v>
      </c>
      <c r="Q18" s="205">
        <f t="shared" si="12"/>
        <v>35068.010877098561</v>
      </c>
      <c r="R18" s="205">
        <f t="shared" si="12"/>
        <v>35068.010877098561</v>
      </c>
      <c r="S18" s="205">
        <f t="shared" si="12"/>
        <v>35068.010877098561</v>
      </c>
      <c r="T18" s="205">
        <f t="shared" si="12"/>
        <v>35068.010877098561</v>
      </c>
      <c r="U18" s="205">
        <f t="shared" si="12"/>
        <v>35068.010877098561</v>
      </c>
      <c r="V18" s="205">
        <f t="shared" si="6"/>
        <v>35068.010877098561</v>
      </c>
      <c r="W18" s="205">
        <f t="shared" si="6"/>
        <v>35068.010877098561</v>
      </c>
      <c r="X18" s="205">
        <f t="shared" si="6"/>
        <v>35068.010877098561</v>
      </c>
      <c r="Y18" s="205">
        <f t="shared" si="6"/>
        <v>35068.010877098561</v>
      </c>
      <c r="Z18" s="205">
        <f t="shared" si="6"/>
        <v>35068.010877098561</v>
      </c>
      <c r="AA18" s="205">
        <f t="shared" si="6"/>
        <v>35068.010877098561</v>
      </c>
      <c r="AB18" s="205">
        <f t="shared" si="6"/>
        <v>35068.010877098561</v>
      </c>
      <c r="AC18" s="205">
        <f t="shared" si="6"/>
        <v>35068.010877098561</v>
      </c>
      <c r="AD18" s="205">
        <f t="shared" si="6"/>
        <v>35068.010877098561</v>
      </c>
      <c r="AE18" s="205">
        <f t="shared" si="6"/>
        <v>35068.010877098561</v>
      </c>
      <c r="AF18" s="205">
        <f t="shared" si="6"/>
        <v>35068.010877098561</v>
      </c>
      <c r="AG18" s="205">
        <f t="shared" si="6"/>
        <v>35068.010877098561</v>
      </c>
      <c r="AH18" s="205">
        <f t="shared" si="6"/>
        <v>35068.010877098561</v>
      </c>
      <c r="AI18" s="205">
        <f t="shared" si="6"/>
        <v>35068.010877098561</v>
      </c>
      <c r="AJ18" s="205">
        <f t="shared" si="6"/>
        <v>35068.010877098561</v>
      </c>
      <c r="AK18" s="205">
        <f t="shared" si="6"/>
        <v>35068.010877098561</v>
      </c>
      <c r="AL18" s="205">
        <f t="shared" si="7"/>
        <v>35068.010877098561</v>
      </c>
      <c r="AM18" s="205">
        <f t="shared" si="7"/>
        <v>35068.010877098561</v>
      </c>
      <c r="AN18" s="205">
        <f t="shared" si="7"/>
        <v>35068.010877098561</v>
      </c>
      <c r="AO18" s="205">
        <f t="shared" si="7"/>
        <v>35068.010877098561</v>
      </c>
      <c r="AP18" s="205">
        <f t="shared" si="7"/>
        <v>35068.010877098561</v>
      </c>
      <c r="AQ18" s="205">
        <f t="shared" si="7"/>
        <v>35068.010877098561</v>
      </c>
      <c r="AR18" s="205">
        <f t="shared" si="7"/>
        <v>35068.010877098561</v>
      </c>
      <c r="AS18" s="205">
        <f t="shared" si="7"/>
        <v>35068.010877098561</v>
      </c>
      <c r="AT18" s="205">
        <f t="shared" si="7"/>
        <v>35068.010877098561</v>
      </c>
      <c r="AU18" s="205">
        <f t="shared" si="7"/>
        <v>35068.010877098561</v>
      </c>
      <c r="AV18" s="205">
        <f t="shared" si="7"/>
        <v>35068.010877098561</v>
      </c>
      <c r="AW18" s="205">
        <f t="shared" si="7"/>
        <v>35068.010877098561</v>
      </c>
      <c r="AX18" s="205">
        <f t="shared" si="8"/>
        <v>35068.010877098561</v>
      </c>
      <c r="AY18" s="205">
        <f t="shared" si="8"/>
        <v>35068.010877098561</v>
      </c>
      <c r="AZ18" s="205">
        <f t="shared" si="8"/>
        <v>35068.010877098561</v>
      </c>
      <c r="BA18" s="205">
        <f t="shared" si="8"/>
        <v>35068.010877098561</v>
      </c>
      <c r="BB18" s="205">
        <f t="shared" si="8"/>
        <v>35068.010877098561</v>
      </c>
      <c r="BC18" s="205">
        <f t="shared" si="8"/>
        <v>35068.010877098561</v>
      </c>
      <c r="BD18" s="205">
        <f t="shared" si="8"/>
        <v>35068.010877098561</v>
      </c>
      <c r="BE18" s="205">
        <f t="shared" si="8"/>
        <v>35068.010877098561</v>
      </c>
      <c r="BF18" s="205">
        <f t="shared" si="8"/>
        <v>35068.010877098561</v>
      </c>
      <c r="BG18" s="205">
        <f t="shared" si="8"/>
        <v>35068.010877098561</v>
      </c>
      <c r="BH18" s="205">
        <f t="shared" si="8"/>
        <v>35068.010877098561</v>
      </c>
      <c r="BI18" s="205">
        <f t="shared" si="8"/>
        <v>35068.010877098561</v>
      </c>
      <c r="BJ18" s="205">
        <f t="shared" si="8"/>
        <v>35068.010877098561</v>
      </c>
      <c r="BK18" s="205">
        <f t="shared" si="8"/>
        <v>35068.010877098561</v>
      </c>
      <c r="BL18" s="205">
        <f t="shared" ref="BL18:BZ18" si="13">IF(BL$2&lt;=($B$2+$C$2+$D$2),IF(BL$2&lt;=($B$2+$C$2),IF(BL$2&lt;=$B$2,$B18,$C18),$D18),$E18)</f>
        <v>35068.010877098561</v>
      </c>
      <c r="BM18" s="205">
        <f t="shared" si="13"/>
        <v>35068.010877098561</v>
      </c>
      <c r="BN18" s="205">
        <f t="shared" si="13"/>
        <v>35068.010877098561</v>
      </c>
      <c r="BO18" s="205">
        <f t="shared" si="13"/>
        <v>35068.010877098561</v>
      </c>
      <c r="BP18" s="205">
        <f t="shared" si="13"/>
        <v>35068.010877098561</v>
      </c>
      <c r="BQ18" s="205">
        <f t="shared" si="13"/>
        <v>35068.010877098561</v>
      </c>
      <c r="BR18" s="205">
        <f t="shared" si="13"/>
        <v>35068.010877098561</v>
      </c>
      <c r="BS18" s="205">
        <f t="shared" si="13"/>
        <v>35068.010877098561</v>
      </c>
      <c r="BT18" s="205">
        <f t="shared" si="13"/>
        <v>35068.010877098561</v>
      </c>
      <c r="BU18" s="205">
        <f t="shared" si="13"/>
        <v>35068.010877098561</v>
      </c>
      <c r="BV18" s="205">
        <f t="shared" si="13"/>
        <v>35068.010877098561</v>
      </c>
      <c r="BW18" s="205">
        <f t="shared" si="13"/>
        <v>35068.010877098561</v>
      </c>
      <c r="BX18" s="205">
        <f t="shared" si="13"/>
        <v>35068.010877098561</v>
      </c>
      <c r="BY18" s="205">
        <f t="shared" si="13"/>
        <v>35068.010877098561</v>
      </c>
      <c r="BZ18" s="205">
        <f t="shared" si="13"/>
        <v>35068.010877098561</v>
      </c>
      <c r="CA18" s="205">
        <f t="shared" si="10"/>
        <v>35068.010877098561</v>
      </c>
      <c r="CB18" s="205">
        <f t="shared" si="10"/>
        <v>35068.010877098561</v>
      </c>
      <c r="CC18" s="205">
        <f t="shared" si="9"/>
        <v>35068.010877098561</v>
      </c>
      <c r="CD18" s="205">
        <f t="shared" si="9"/>
        <v>35068.010877098561</v>
      </c>
      <c r="CE18" s="205">
        <f t="shared" si="9"/>
        <v>35068.010877098561</v>
      </c>
      <c r="CF18" s="205">
        <f t="shared" si="9"/>
        <v>35068.010877098561</v>
      </c>
      <c r="CG18" s="205">
        <f t="shared" si="9"/>
        <v>35068.010877098568</v>
      </c>
      <c r="CH18" s="205">
        <f t="shared" si="9"/>
        <v>35068.010877098568</v>
      </c>
      <c r="CI18" s="205">
        <f t="shared" si="9"/>
        <v>35068.010877098568</v>
      </c>
      <c r="CJ18" s="205">
        <f t="shared" si="9"/>
        <v>35068.010877098568</v>
      </c>
      <c r="CK18" s="205">
        <f t="shared" si="9"/>
        <v>35068.010877098568</v>
      </c>
      <c r="CL18" s="205">
        <f t="shared" si="9"/>
        <v>35068.010877098568</v>
      </c>
      <c r="CM18" s="205">
        <f t="shared" si="9"/>
        <v>35068.010877098568</v>
      </c>
      <c r="CN18" s="205">
        <f t="shared" si="9"/>
        <v>35068.010877098568</v>
      </c>
      <c r="CO18" s="205">
        <f t="shared" si="9"/>
        <v>35068.010877098568</v>
      </c>
      <c r="CP18" s="205">
        <f t="shared" si="9"/>
        <v>35068.010877098568</v>
      </c>
      <c r="CQ18" s="205">
        <f t="shared" si="9"/>
        <v>35068.010877098568</v>
      </c>
      <c r="CR18" s="205">
        <f t="shared" si="9"/>
        <v>35068.010877098568</v>
      </c>
      <c r="CS18" s="205">
        <f t="shared" si="11"/>
        <v>35068.010877098568</v>
      </c>
      <c r="CT18" s="205">
        <f t="shared" si="11"/>
        <v>35068.010877098568</v>
      </c>
      <c r="CU18" s="205">
        <f t="shared" si="11"/>
        <v>35068.010877098568</v>
      </c>
      <c r="CV18" s="205">
        <f t="shared" si="11"/>
        <v>35068.010877098568</v>
      </c>
      <c r="CW18" s="205">
        <f t="shared" si="11"/>
        <v>35068.010877098568</v>
      </c>
      <c r="CX18" s="205">
        <f t="shared" si="11"/>
        <v>35068.010877098568</v>
      </c>
      <c r="CY18" s="205">
        <f t="shared" si="11"/>
        <v>35068.010877098568</v>
      </c>
      <c r="CZ18" s="205">
        <f t="shared" si="11"/>
        <v>35068.010877098568</v>
      </c>
      <c r="DA18" s="205">
        <f t="shared" si="11"/>
        <v>35068.010877098568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>
        <f t="shared" si="14"/>
        <v>37520.918076441849</v>
      </c>
      <c r="AA19" s="202">
        <f t="shared" si="14"/>
        <v>37757.291156134372</v>
      </c>
      <c r="AB19" s="202">
        <f t="shared" si="14"/>
        <v>37993.664235826887</v>
      </c>
      <c r="AC19" s="202">
        <f t="shared" si="14"/>
        <v>38230.03731551941</v>
      </c>
      <c r="AD19" s="202">
        <f t="shared" si="14"/>
        <v>38466.410395211933</v>
      </c>
      <c r="AE19" s="202">
        <f t="shared" si="14"/>
        <v>38702.783474904456</v>
      </c>
      <c r="AF19" s="202">
        <f t="shared" si="14"/>
        <v>38939.156554596972</v>
      </c>
      <c r="AG19" s="202">
        <f t="shared" si="14"/>
        <v>39175.529634289494</v>
      </c>
      <c r="AH19" s="202">
        <f t="shared" si="14"/>
        <v>39411.902713982017</v>
      </c>
      <c r="AI19" s="202">
        <f t="shared" si="14"/>
        <v>39648.27579367454</v>
      </c>
      <c r="AJ19" s="202">
        <f t="shared" si="14"/>
        <v>39884.648873367056</v>
      </c>
      <c r="AK19" s="202">
        <f t="shared" si="14"/>
        <v>40121.021953059579</v>
      </c>
      <c r="AL19" s="202">
        <f t="shared" si="14"/>
        <v>40357.395032752102</v>
      </c>
      <c r="AM19" s="202">
        <f t="shared" si="14"/>
        <v>40593.768112444624</v>
      </c>
      <c r="AN19" s="202">
        <f t="shared" si="14"/>
        <v>40830.14119213714</v>
      </c>
      <c r="AO19" s="202">
        <f t="shared" si="14"/>
        <v>41066.514271829663</v>
      </c>
      <c r="AP19" s="202">
        <f t="shared" si="14"/>
        <v>41302.887351522186</v>
      </c>
      <c r="AQ19" s="202">
        <f t="shared" si="14"/>
        <v>41539.260431214709</v>
      </c>
      <c r="AR19" s="202">
        <f t="shared" si="14"/>
        <v>41775.633510907224</v>
      </c>
      <c r="AS19" s="202">
        <f t="shared" si="14"/>
        <v>42012.006590599747</v>
      </c>
      <c r="AT19" s="202">
        <f t="shared" si="14"/>
        <v>42248.37967029227</v>
      </c>
      <c r="AU19" s="202">
        <f t="shared" si="14"/>
        <v>42484.752749984793</v>
      </c>
      <c r="AV19" s="202">
        <f t="shared" si="14"/>
        <v>42721.125829677309</v>
      </c>
      <c r="AW19" s="202">
        <f t="shared" si="14"/>
        <v>42957.498909369831</v>
      </c>
      <c r="AX19" s="202">
        <f t="shared" si="14"/>
        <v>43193.871989062354</v>
      </c>
      <c r="AY19" s="202">
        <f t="shared" si="14"/>
        <v>43430.245068754877</v>
      </c>
      <c r="AZ19" s="202">
        <f t="shared" si="14"/>
        <v>43666.618148447393</v>
      </c>
      <c r="BA19" s="202">
        <f t="shared" si="14"/>
        <v>43902.991228139916</v>
      </c>
      <c r="BB19" s="202">
        <f t="shared" si="14"/>
        <v>44139.364307832438</v>
      </c>
      <c r="BC19" s="202">
        <f t="shared" si="14"/>
        <v>44375.737387524961</v>
      </c>
      <c r="BD19" s="202">
        <f t="shared" si="14"/>
        <v>44612.110467217477</v>
      </c>
      <c r="BE19" s="202">
        <f t="shared" si="14"/>
        <v>44848.48354691</v>
      </c>
      <c r="BF19" s="202">
        <f t="shared" si="14"/>
        <v>45084.856626602523</v>
      </c>
      <c r="BG19" s="202">
        <f t="shared" si="14"/>
        <v>45321.229706295046</v>
      </c>
      <c r="BH19" s="202">
        <f t="shared" si="14"/>
        <v>45557.602785987561</v>
      </c>
      <c r="BI19" s="202">
        <f t="shared" si="14"/>
        <v>45793.975865680084</v>
      </c>
      <c r="BJ19" s="202">
        <f t="shared" si="14"/>
        <v>46030.348945372607</v>
      </c>
      <c r="BK19" s="202">
        <f t="shared" si="14"/>
        <v>46266.72202506513</v>
      </c>
      <c r="BL19" s="202">
        <f t="shared" si="14"/>
        <v>46503.095104757645</v>
      </c>
      <c r="BM19" s="202">
        <f t="shared" si="14"/>
        <v>46739.468184450168</v>
      </c>
      <c r="BN19" s="202">
        <f t="shared" si="14"/>
        <v>47616.745190540067</v>
      </c>
      <c r="BO19" s="202">
        <f t="shared" si="14"/>
        <v>49134.926123027341</v>
      </c>
      <c r="BP19" s="202">
        <f t="shared" si="14"/>
        <v>50653.107055514607</v>
      </c>
      <c r="BQ19" s="202">
        <f t="shared" si="14"/>
        <v>52171.287988001881</v>
      </c>
      <c r="BR19" s="202">
        <f t="shared" si="14"/>
        <v>53689.468920489147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55207.649852976421</v>
      </c>
      <c r="BT19" s="202">
        <f t="shared" si="15"/>
        <v>56725.830785463695</v>
      </c>
      <c r="BU19" s="202">
        <f t="shared" si="15"/>
        <v>58244.011717950969</v>
      </c>
      <c r="BV19" s="202">
        <f t="shared" si="15"/>
        <v>59762.192650438235</v>
      </c>
      <c r="BW19" s="202">
        <f t="shared" si="15"/>
        <v>61280.373582925509</v>
      </c>
      <c r="BX19" s="202">
        <f t="shared" si="15"/>
        <v>62798.554515412776</v>
      </c>
      <c r="BY19" s="202">
        <f t="shared" si="15"/>
        <v>64316.73544790005</v>
      </c>
      <c r="BZ19" s="202">
        <f t="shared" si="15"/>
        <v>65834.916380387323</v>
      </c>
      <c r="CA19" s="202">
        <f t="shared" si="15"/>
        <v>67353.097312874597</v>
      </c>
      <c r="CB19" s="202">
        <f t="shared" si="15"/>
        <v>68871.278245361871</v>
      </c>
      <c r="CC19" s="202">
        <f t="shared" si="15"/>
        <v>70389.45917784913</v>
      </c>
      <c r="CD19" s="202">
        <f t="shared" si="15"/>
        <v>71907.640110336404</v>
      </c>
      <c r="CE19" s="202">
        <f t="shared" si="15"/>
        <v>73425.821042823678</v>
      </c>
      <c r="CF19" s="202">
        <f t="shared" si="15"/>
        <v>74944.001975310952</v>
      </c>
      <c r="CG19" s="202">
        <f t="shared" si="15"/>
        <v>76462.182907798226</v>
      </c>
      <c r="CH19" s="202">
        <f t="shared" si="15"/>
        <v>77980.363840285485</v>
      </c>
      <c r="CI19" s="202">
        <f t="shared" si="15"/>
        <v>79498.544772772759</v>
      </c>
      <c r="CJ19" s="202">
        <f t="shared" si="15"/>
        <v>81016.725705260033</v>
      </c>
      <c r="CK19" s="202">
        <f t="shared" si="15"/>
        <v>82534.906637747306</v>
      </c>
      <c r="CL19" s="202">
        <f t="shared" si="15"/>
        <v>84053.08757023458</v>
      </c>
      <c r="CM19" s="202">
        <f t="shared" si="15"/>
        <v>85571.268502721854</v>
      </c>
      <c r="CN19" s="202">
        <f t="shared" si="15"/>
        <v>87089.449435209128</v>
      </c>
      <c r="CO19" s="202">
        <f t="shared" si="15"/>
        <v>88607.630367696402</v>
      </c>
      <c r="CP19" s="202">
        <f t="shared" si="15"/>
        <v>90125.811300183661</v>
      </c>
      <c r="CQ19" s="202">
        <f t="shared" si="15"/>
        <v>91643.992232670935</v>
      </c>
      <c r="CR19" s="202">
        <f t="shared" si="15"/>
        <v>88002.935903728168</v>
      </c>
      <c r="CS19" s="202">
        <f t="shared" si="15"/>
        <v>79202.642313355347</v>
      </c>
      <c r="CT19" s="202">
        <f t="shared" si="15"/>
        <v>70402.34872298254</v>
      </c>
      <c r="CU19" s="202">
        <f t="shared" si="15"/>
        <v>61602.055132609719</v>
      </c>
      <c r="CV19" s="202">
        <f t="shared" si="15"/>
        <v>52801.761542236898</v>
      </c>
      <c r="CW19" s="202">
        <f t="shared" si="15"/>
        <v>44001.467951864084</v>
      </c>
      <c r="CX19" s="202">
        <f t="shared" si="15"/>
        <v>35201.17436149127</v>
      </c>
      <c r="CY19" s="202">
        <f t="shared" si="15"/>
        <v>26400.880771118449</v>
      </c>
      <c r="CZ19" s="202">
        <f t="shared" si="15"/>
        <v>17600.587180745642</v>
      </c>
      <c r="DA19" s="202">
        <f t="shared" si="15"/>
        <v>8800.2935903728212</v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40</v>
      </c>
      <c r="C22" s="206">
        <f>C2*100</f>
        <v>39</v>
      </c>
      <c r="D22" s="206">
        <f>D2*100</f>
        <v>21</v>
      </c>
      <c r="E22" s="206">
        <f>E2*100</f>
        <v>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40</v>
      </c>
      <c r="C23" s="207">
        <f>SUM($B22:C22)</f>
        <v>79</v>
      </c>
      <c r="D23" s="207">
        <f>SUM($B22:D22)</f>
        <v>100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20</v>
      </c>
      <c r="C24" s="209">
        <f>B23+(C23-B23)/2</f>
        <v>59.5</v>
      </c>
      <c r="D24" s="209">
        <f>C23+(D23-C23)/2</f>
        <v>89.5</v>
      </c>
      <c r="E24" s="209">
        <f>D23+(E23-D23)/2</f>
        <v>100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1413.4717809071426</v>
      </c>
      <c r="C25" s="204">
        <f>Income!C72</f>
        <v>1923.1348110460638</v>
      </c>
      <c r="D25" s="204">
        <f>Income!D72</f>
        <v>1719.9928376141729</v>
      </c>
      <c r="E25" s="204">
        <f>Income!E72</f>
        <v>0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1413.4717809071426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1413.4717809071426</v>
      </c>
      <c r="H25" s="211">
        <f t="shared" si="16"/>
        <v>1413.4717809071426</v>
      </c>
      <c r="I25" s="211">
        <f t="shared" si="16"/>
        <v>1413.4717809071426</v>
      </c>
      <c r="J25" s="211">
        <f t="shared" si="16"/>
        <v>1413.4717809071426</v>
      </c>
      <c r="K25" s="211">
        <f t="shared" si="16"/>
        <v>1413.4717809071426</v>
      </c>
      <c r="L25" s="211">
        <f t="shared" si="16"/>
        <v>1413.4717809071426</v>
      </c>
      <c r="M25" s="211">
        <f t="shared" si="16"/>
        <v>1413.4717809071426</v>
      </c>
      <c r="N25" s="211">
        <f t="shared" si="16"/>
        <v>1413.4717809071426</v>
      </c>
      <c r="O25" s="211">
        <f t="shared" si="16"/>
        <v>1413.4717809071426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1413.4717809071426</v>
      </c>
      <c r="Q25" s="211">
        <f t="shared" si="17"/>
        <v>1413.4717809071426</v>
      </c>
      <c r="R25" s="211">
        <f t="shared" si="17"/>
        <v>1413.4717809071426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1413.4717809071426</v>
      </c>
      <c r="T25" s="211">
        <f t="shared" si="17"/>
        <v>1413.4717809071426</v>
      </c>
      <c r="U25" s="211">
        <f t="shared" si="17"/>
        <v>1413.4717809071426</v>
      </c>
      <c r="V25" s="211">
        <f t="shared" si="17"/>
        <v>1413.4717809071426</v>
      </c>
      <c r="W25" s="211">
        <f t="shared" si="17"/>
        <v>1413.4717809071426</v>
      </c>
      <c r="X25" s="211">
        <f t="shared" si="17"/>
        <v>1413.4717809071426</v>
      </c>
      <c r="Y25" s="211">
        <f t="shared" si="17"/>
        <v>1413.4717809071426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1413.4717809071426</v>
      </c>
      <c r="AA25" s="211">
        <f t="shared" si="18"/>
        <v>1426.3746424296469</v>
      </c>
      <c r="AB25" s="211">
        <f t="shared" si="18"/>
        <v>1439.2775039521512</v>
      </c>
      <c r="AC25" s="211">
        <f t="shared" si="18"/>
        <v>1452.1803654746557</v>
      </c>
      <c r="AD25" s="211">
        <f t="shared" si="18"/>
        <v>1465.08322699716</v>
      </c>
      <c r="AE25" s="211">
        <f t="shared" si="18"/>
        <v>1477.9860885196642</v>
      </c>
      <c r="AF25" s="211">
        <f t="shared" si="18"/>
        <v>1490.8889500421685</v>
      </c>
      <c r="AG25" s="211">
        <f t="shared" si="18"/>
        <v>1503.791811564673</v>
      </c>
      <c r="AH25" s="211">
        <f t="shared" si="18"/>
        <v>1516.6946730871773</v>
      </c>
      <c r="AI25" s="211">
        <f t="shared" si="18"/>
        <v>1529.5975346096816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1542.5003961321859</v>
      </c>
      <c r="AK25" s="211">
        <f t="shared" si="19"/>
        <v>1555.4032576546902</v>
      </c>
      <c r="AL25" s="211">
        <f t="shared" si="19"/>
        <v>1568.3061191771947</v>
      </c>
      <c r="AM25" s="211">
        <f t="shared" si="19"/>
        <v>1581.2089806996989</v>
      </c>
      <c r="AN25" s="211">
        <f t="shared" si="19"/>
        <v>1594.1118422222032</v>
      </c>
      <c r="AO25" s="211">
        <f t="shared" si="19"/>
        <v>1607.0147037447075</v>
      </c>
      <c r="AP25" s="211">
        <f t="shared" si="19"/>
        <v>1619.917565267212</v>
      </c>
      <c r="AQ25" s="211">
        <f t="shared" si="19"/>
        <v>1632.8204267897163</v>
      </c>
      <c r="AR25" s="211">
        <f t="shared" si="19"/>
        <v>1645.7232883122206</v>
      </c>
      <c r="AS25" s="211">
        <f t="shared" si="19"/>
        <v>1658.6261498347249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1671.5290113572294</v>
      </c>
      <c r="AU25" s="211">
        <f t="shared" si="20"/>
        <v>1684.4318728797336</v>
      </c>
      <c r="AV25" s="211">
        <f t="shared" si="20"/>
        <v>1697.3347344022379</v>
      </c>
      <c r="AW25" s="211">
        <f t="shared" si="20"/>
        <v>1710.2375959247422</v>
      </c>
      <c r="AX25" s="211">
        <f t="shared" si="20"/>
        <v>1723.1404574472467</v>
      </c>
      <c r="AY25" s="211">
        <f t="shared" si="20"/>
        <v>1736.043318969751</v>
      </c>
      <c r="AZ25" s="211">
        <f t="shared" si="20"/>
        <v>1748.9461804922553</v>
      </c>
      <c r="BA25" s="211">
        <f t="shared" si="20"/>
        <v>1761.8490420147596</v>
      </c>
      <c r="BB25" s="211">
        <f t="shared" si="20"/>
        <v>1774.7519035372638</v>
      </c>
      <c r="BC25" s="211">
        <f t="shared" si="20"/>
        <v>1787.6547650597681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1800.5576265822726</v>
      </c>
      <c r="BE25" s="211">
        <f t="shared" si="21"/>
        <v>1813.4604881047769</v>
      </c>
      <c r="BF25" s="211">
        <f t="shared" si="21"/>
        <v>1826.3633496272812</v>
      </c>
      <c r="BG25" s="211">
        <f t="shared" si="21"/>
        <v>1839.2662111497855</v>
      </c>
      <c r="BH25" s="211">
        <f t="shared" si="21"/>
        <v>1852.16907267229</v>
      </c>
      <c r="BI25" s="211">
        <f t="shared" si="21"/>
        <v>1865.0719341947943</v>
      </c>
      <c r="BJ25" s="211">
        <f t="shared" si="21"/>
        <v>1877.9747957172985</v>
      </c>
      <c r="BK25" s="211">
        <f t="shared" si="21"/>
        <v>1890.8776572398028</v>
      </c>
      <c r="BL25" s="211">
        <f t="shared" si="21"/>
        <v>1903.7805187623073</v>
      </c>
      <c r="BM25" s="211">
        <f t="shared" si="21"/>
        <v>1916.6833802848116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1919.7491114888655</v>
      </c>
      <c r="BO25" s="211">
        <f t="shared" si="22"/>
        <v>1912.9777123744693</v>
      </c>
      <c r="BP25" s="211">
        <f t="shared" si="22"/>
        <v>1906.2063132600729</v>
      </c>
      <c r="BQ25" s="211">
        <f t="shared" si="22"/>
        <v>1899.4349141456764</v>
      </c>
      <c r="BR25" s="211">
        <f t="shared" si="22"/>
        <v>1892.6635150312802</v>
      </c>
      <c r="BS25" s="211">
        <f t="shared" si="22"/>
        <v>1885.8921159168838</v>
      </c>
      <c r="BT25" s="211">
        <f t="shared" si="22"/>
        <v>1879.1207168024873</v>
      </c>
      <c r="BU25" s="211">
        <f t="shared" si="22"/>
        <v>1872.3493176880911</v>
      </c>
      <c r="BV25" s="211">
        <f t="shared" si="22"/>
        <v>1865.5779185736947</v>
      </c>
      <c r="BW25" s="211">
        <f t="shared" si="22"/>
        <v>1858.8065194592982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1852.035120344902</v>
      </c>
      <c r="BY25" s="211">
        <f t="shared" si="23"/>
        <v>1845.2637212305056</v>
      </c>
      <c r="BZ25" s="211">
        <f t="shared" si="23"/>
        <v>1838.4923221161093</v>
      </c>
      <c r="CA25" s="211">
        <f t="shared" si="23"/>
        <v>1831.7209230017129</v>
      </c>
      <c r="CB25" s="211">
        <f t="shared" si="23"/>
        <v>1824.9495238873164</v>
      </c>
      <c r="CC25" s="211">
        <f t="shared" si="23"/>
        <v>1818.1781247729202</v>
      </c>
      <c r="CD25" s="211">
        <f t="shared" si="23"/>
        <v>1811.4067256585238</v>
      </c>
      <c r="CE25" s="211">
        <f t="shared" si="23"/>
        <v>1804.6353265441273</v>
      </c>
      <c r="CF25" s="211">
        <f t="shared" si="23"/>
        <v>1797.8639274297311</v>
      </c>
      <c r="CG25" s="211">
        <f t="shared" si="23"/>
        <v>1791.0925283153347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1784.3211292009382</v>
      </c>
      <c r="CI25" s="211">
        <f t="shared" si="24"/>
        <v>1777.549730086542</v>
      </c>
      <c r="CJ25" s="211">
        <f t="shared" si="24"/>
        <v>1770.7783309721456</v>
      </c>
      <c r="CK25" s="211">
        <f t="shared" si="24"/>
        <v>1764.0069318577494</v>
      </c>
      <c r="CL25" s="211">
        <f t="shared" si="24"/>
        <v>1757.2355327433529</v>
      </c>
      <c r="CM25" s="211">
        <f t="shared" si="24"/>
        <v>1750.4641336289565</v>
      </c>
      <c r="CN25" s="211">
        <f t="shared" si="24"/>
        <v>1743.6927345145602</v>
      </c>
      <c r="CO25" s="211">
        <f t="shared" si="24"/>
        <v>1736.9213354001638</v>
      </c>
      <c r="CP25" s="211">
        <f t="shared" si="24"/>
        <v>1730.1499362857674</v>
      </c>
      <c r="CQ25" s="211">
        <f t="shared" si="24"/>
        <v>1723.3785371713711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1638.0884167754027</v>
      </c>
      <c r="CS25" s="211">
        <f t="shared" si="25"/>
        <v>1474.2795750978626</v>
      </c>
      <c r="CT25" s="211">
        <f t="shared" si="25"/>
        <v>1310.4707334203222</v>
      </c>
      <c r="CU25" s="211">
        <f t="shared" si="25"/>
        <v>1146.6618917427818</v>
      </c>
      <c r="CV25" s="211">
        <f t="shared" si="25"/>
        <v>982.85305006524163</v>
      </c>
      <c r="CW25" s="211">
        <f t="shared" si="25"/>
        <v>819.04420838770147</v>
      </c>
      <c r="CX25" s="211">
        <f t="shared" si="25"/>
        <v>655.23536671016109</v>
      </c>
      <c r="CY25" s="211">
        <f t="shared" si="25"/>
        <v>491.4265250326207</v>
      </c>
      <c r="CZ25" s="211">
        <f t="shared" si="25"/>
        <v>327.61768335508054</v>
      </c>
      <c r="DA25" s="211">
        <f t="shared" si="25"/>
        <v>163.80884167754039</v>
      </c>
    </row>
    <row r="26" spans="1:105">
      <c r="A26" s="202" t="str">
        <f>Income!A73</f>
        <v>Own crops sold</v>
      </c>
      <c r="B26" s="204">
        <f>Income!B73</f>
        <v>15</v>
      </c>
      <c r="C26" s="204">
        <f>Income!C73</f>
        <v>160</v>
      </c>
      <c r="D26" s="204">
        <f>Income!D73</f>
        <v>148.57142857142858</v>
      </c>
      <c r="E26" s="204">
        <f>Income!E73</f>
        <v>0</v>
      </c>
      <c r="F26" s="211">
        <f t="shared" si="16"/>
        <v>15</v>
      </c>
      <c r="G26" s="211">
        <f t="shared" si="16"/>
        <v>15</v>
      </c>
      <c r="H26" s="211">
        <f t="shared" si="16"/>
        <v>15</v>
      </c>
      <c r="I26" s="211">
        <f t="shared" si="16"/>
        <v>15</v>
      </c>
      <c r="J26" s="211">
        <f t="shared" si="16"/>
        <v>15</v>
      </c>
      <c r="K26" s="211">
        <f t="shared" si="16"/>
        <v>15</v>
      </c>
      <c r="L26" s="211">
        <f t="shared" si="16"/>
        <v>15</v>
      </c>
      <c r="M26" s="211">
        <f t="shared" si="16"/>
        <v>15</v>
      </c>
      <c r="N26" s="211">
        <f t="shared" si="16"/>
        <v>15</v>
      </c>
      <c r="O26" s="211">
        <f t="shared" si="16"/>
        <v>15</v>
      </c>
      <c r="P26" s="211">
        <f t="shared" si="17"/>
        <v>15</v>
      </c>
      <c r="Q26" s="211">
        <f t="shared" si="17"/>
        <v>15</v>
      </c>
      <c r="R26" s="211">
        <f t="shared" si="17"/>
        <v>15</v>
      </c>
      <c r="S26" s="211">
        <f t="shared" si="17"/>
        <v>15</v>
      </c>
      <c r="T26" s="211">
        <f t="shared" si="17"/>
        <v>15</v>
      </c>
      <c r="U26" s="211">
        <f t="shared" si="17"/>
        <v>15</v>
      </c>
      <c r="V26" s="211">
        <f t="shared" si="17"/>
        <v>15</v>
      </c>
      <c r="W26" s="211">
        <f t="shared" si="17"/>
        <v>15</v>
      </c>
      <c r="X26" s="211">
        <f t="shared" si="17"/>
        <v>15</v>
      </c>
      <c r="Y26" s="211">
        <f t="shared" si="17"/>
        <v>15</v>
      </c>
      <c r="Z26" s="211">
        <f t="shared" si="18"/>
        <v>15</v>
      </c>
      <c r="AA26" s="211">
        <f t="shared" si="18"/>
        <v>18.670886075949369</v>
      </c>
      <c r="AB26" s="211">
        <f t="shared" si="18"/>
        <v>22.341772151898734</v>
      </c>
      <c r="AC26" s="211">
        <f t="shared" si="18"/>
        <v>26.0126582278481</v>
      </c>
      <c r="AD26" s="211">
        <f t="shared" si="18"/>
        <v>29.683544303797468</v>
      </c>
      <c r="AE26" s="211">
        <f t="shared" si="18"/>
        <v>33.35443037974683</v>
      </c>
      <c r="AF26" s="211">
        <f t="shared" si="18"/>
        <v>37.025316455696199</v>
      </c>
      <c r="AG26" s="211">
        <f t="shared" si="18"/>
        <v>40.696202531645568</v>
      </c>
      <c r="AH26" s="211">
        <f t="shared" si="18"/>
        <v>44.367088607594937</v>
      </c>
      <c r="AI26" s="211">
        <f t="shared" si="18"/>
        <v>48.037974683544306</v>
      </c>
      <c r="AJ26" s="211">
        <f t="shared" si="19"/>
        <v>51.708860759493668</v>
      </c>
      <c r="AK26" s="211">
        <f t="shared" si="19"/>
        <v>55.379746835443036</v>
      </c>
      <c r="AL26" s="211">
        <f t="shared" si="19"/>
        <v>59.050632911392405</v>
      </c>
      <c r="AM26" s="211">
        <f t="shared" si="19"/>
        <v>62.721518987341774</v>
      </c>
      <c r="AN26" s="211">
        <f t="shared" si="19"/>
        <v>66.392405063291136</v>
      </c>
      <c r="AO26" s="211">
        <f t="shared" si="19"/>
        <v>70.063291139240505</v>
      </c>
      <c r="AP26" s="211">
        <f t="shared" si="19"/>
        <v>73.734177215189874</v>
      </c>
      <c r="AQ26" s="211">
        <f t="shared" si="19"/>
        <v>77.405063291139243</v>
      </c>
      <c r="AR26" s="211">
        <f t="shared" si="19"/>
        <v>81.075949367088612</v>
      </c>
      <c r="AS26" s="211">
        <f t="shared" si="19"/>
        <v>84.74683544303798</v>
      </c>
      <c r="AT26" s="211">
        <f t="shared" si="20"/>
        <v>88.417721518987335</v>
      </c>
      <c r="AU26" s="211">
        <f t="shared" si="20"/>
        <v>92.088607594936704</v>
      </c>
      <c r="AV26" s="211">
        <f t="shared" si="20"/>
        <v>95.759493670886073</v>
      </c>
      <c r="AW26" s="211">
        <f t="shared" si="20"/>
        <v>99.430379746835442</v>
      </c>
      <c r="AX26" s="211">
        <f t="shared" si="20"/>
        <v>103.10126582278481</v>
      </c>
      <c r="AY26" s="211">
        <f t="shared" si="20"/>
        <v>106.77215189873418</v>
      </c>
      <c r="AZ26" s="211">
        <f t="shared" si="20"/>
        <v>110.44303797468355</v>
      </c>
      <c r="BA26" s="211">
        <f t="shared" si="20"/>
        <v>114.11392405063292</v>
      </c>
      <c r="BB26" s="211">
        <f t="shared" si="20"/>
        <v>117.78481012658227</v>
      </c>
      <c r="BC26" s="211">
        <f t="shared" si="20"/>
        <v>121.45569620253164</v>
      </c>
      <c r="BD26" s="211">
        <f t="shared" si="21"/>
        <v>125.12658227848101</v>
      </c>
      <c r="BE26" s="211">
        <f t="shared" si="21"/>
        <v>128.79746835443038</v>
      </c>
      <c r="BF26" s="211">
        <f t="shared" si="21"/>
        <v>132.46835443037975</v>
      </c>
      <c r="BG26" s="211">
        <f t="shared" si="21"/>
        <v>136.13924050632912</v>
      </c>
      <c r="BH26" s="211">
        <f t="shared" si="21"/>
        <v>139.81012658227849</v>
      </c>
      <c r="BI26" s="211">
        <f t="shared" si="21"/>
        <v>143.48101265822785</v>
      </c>
      <c r="BJ26" s="211">
        <f t="shared" si="21"/>
        <v>147.15189873417722</v>
      </c>
      <c r="BK26" s="211">
        <f t="shared" si="21"/>
        <v>150.82278481012659</v>
      </c>
      <c r="BL26" s="211">
        <f t="shared" si="21"/>
        <v>154.49367088607596</v>
      </c>
      <c r="BM26" s="211">
        <f t="shared" si="21"/>
        <v>158.16455696202533</v>
      </c>
      <c r="BN26" s="211">
        <f t="shared" si="22"/>
        <v>159.8095238095238</v>
      </c>
      <c r="BO26" s="211">
        <f t="shared" si="22"/>
        <v>159.42857142857142</v>
      </c>
      <c r="BP26" s="211">
        <f t="shared" si="22"/>
        <v>159.04761904761904</v>
      </c>
      <c r="BQ26" s="211">
        <f t="shared" si="22"/>
        <v>158.66666666666666</v>
      </c>
      <c r="BR26" s="211">
        <f t="shared" si="22"/>
        <v>158.28571428571428</v>
      </c>
      <c r="BS26" s="211">
        <f t="shared" si="22"/>
        <v>157.9047619047619</v>
      </c>
      <c r="BT26" s="211">
        <f t="shared" si="22"/>
        <v>157.52380952380952</v>
      </c>
      <c r="BU26" s="211">
        <f t="shared" si="22"/>
        <v>157.14285714285714</v>
      </c>
      <c r="BV26" s="211">
        <f t="shared" si="22"/>
        <v>156.76190476190476</v>
      </c>
      <c r="BW26" s="211">
        <f t="shared" si="22"/>
        <v>156.38095238095238</v>
      </c>
      <c r="BX26" s="211">
        <f t="shared" si="23"/>
        <v>156</v>
      </c>
      <c r="BY26" s="211">
        <f t="shared" si="23"/>
        <v>155.61904761904762</v>
      </c>
      <c r="BZ26" s="211">
        <f t="shared" si="23"/>
        <v>155.23809523809524</v>
      </c>
      <c r="CA26" s="211">
        <f t="shared" si="23"/>
        <v>154.85714285714286</v>
      </c>
      <c r="CB26" s="211">
        <f t="shared" si="23"/>
        <v>154.47619047619048</v>
      </c>
      <c r="CC26" s="211">
        <f t="shared" si="23"/>
        <v>154.0952380952381</v>
      </c>
      <c r="CD26" s="211">
        <f t="shared" si="23"/>
        <v>153.71428571428572</v>
      </c>
      <c r="CE26" s="211">
        <f t="shared" si="23"/>
        <v>153.33333333333334</v>
      </c>
      <c r="CF26" s="211">
        <f t="shared" si="23"/>
        <v>152.95238095238096</v>
      </c>
      <c r="CG26" s="211">
        <f t="shared" si="23"/>
        <v>152.57142857142858</v>
      </c>
      <c r="CH26" s="211">
        <f t="shared" si="24"/>
        <v>152.1904761904762</v>
      </c>
      <c r="CI26" s="211">
        <f t="shared" si="24"/>
        <v>151.80952380952382</v>
      </c>
      <c r="CJ26" s="211">
        <f t="shared" si="24"/>
        <v>151.42857142857144</v>
      </c>
      <c r="CK26" s="211">
        <f t="shared" si="24"/>
        <v>151.04761904761907</v>
      </c>
      <c r="CL26" s="211">
        <f t="shared" si="24"/>
        <v>150.66666666666669</v>
      </c>
      <c r="CM26" s="211">
        <f t="shared" si="24"/>
        <v>150.28571428571431</v>
      </c>
      <c r="CN26" s="211">
        <f t="shared" si="24"/>
        <v>149.90476190476193</v>
      </c>
      <c r="CO26" s="211">
        <f t="shared" si="24"/>
        <v>149.52380952380955</v>
      </c>
      <c r="CP26" s="211">
        <f t="shared" si="24"/>
        <v>149.14285714285717</v>
      </c>
      <c r="CQ26" s="211">
        <f t="shared" si="24"/>
        <v>148.76190476190479</v>
      </c>
      <c r="CR26" s="211">
        <f t="shared" si="25"/>
        <v>141.49659863945578</v>
      </c>
      <c r="CS26" s="211">
        <f t="shared" si="25"/>
        <v>127.34693877551021</v>
      </c>
      <c r="CT26" s="211">
        <f t="shared" si="25"/>
        <v>113.19727891156464</v>
      </c>
      <c r="CU26" s="211">
        <f t="shared" si="25"/>
        <v>99.047619047619065</v>
      </c>
      <c r="CV26" s="211">
        <f t="shared" si="25"/>
        <v>84.897959183673464</v>
      </c>
      <c r="CW26" s="211">
        <f t="shared" si="25"/>
        <v>70.748299319727892</v>
      </c>
      <c r="CX26" s="211">
        <f t="shared" si="25"/>
        <v>56.598639455782319</v>
      </c>
      <c r="CY26" s="211">
        <f t="shared" si="25"/>
        <v>42.448979591836732</v>
      </c>
      <c r="CZ26" s="211">
        <f t="shared" si="25"/>
        <v>28.299319727891159</v>
      </c>
      <c r="DA26" s="211">
        <f t="shared" si="25"/>
        <v>14.149659863945573</v>
      </c>
    </row>
    <row r="27" spans="1:105">
      <c r="A27" s="202" t="str">
        <f>Income!A74</f>
        <v>Animal products consumed</v>
      </c>
      <c r="B27" s="204">
        <f>Income!B74</f>
        <v>450.86801019462905</v>
      </c>
      <c r="C27" s="204">
        <f>Income!C74</f>
        <v>974.941627910291</v>
      </c>
      <c r="D27" s="204">
        <f>Income!D74</f>
        <v>1365.2096576838742</v>
      </c>
      <c r="E27" s="204">
        <f>Income!E74</f>
        <v>0</v>
      </c>
      <c r="F27" s="211">
        <f t="shared" si="16"/>
        <v>450.86801019462905</v>
      </c>
      <c r="G27" s="211">
        <f t="shared" si="16"/>
        <v>450.86801019462905</v>
      </c>
      <c r="H27" s="211">
        <f t="shared" si="16"/>
        <v>450.86801019462905</v>
      </c>
      <c r="I27" s="211">
        <f t="shared" si="16"/>
        <v>450.86801019462905</v>
      </c>
      <c r="J27" s="211">
        <f t="shared" si="16"/>
        <v>450.86801019462905</v>
      </c>
      <c r="K27" s="211">
        <f t="shared" si="16"/>
        <v>450.86801019462905</v>
      </c>
      <c r="L27" s="211">
        <f t="shared" si="16"/>
        <v>450.86801019462905</v>
      </c>
      <c r="M27" s="211">
        <f t="shared" si="16"/>
        <v>450.86801019462905</v>
      </c>
      <c r="N27" s="211">
        <f t="shared" si="16"/>
        <v>450.86801019462905</v>
      </c>
      <c r="O27" s="211">
        <f t="shared" si="16"/>
        <v>450.86801019462905</v>
      </c>
      <c r="P27" s="211">
        <f t="shared" si="17"/>
        <v>450.86801019462905</v>
      </c>
      <c r="Q27" s="211">
        <f t="shared" si="17"/>
        <v>450.86801019462905</v>
      </c>
      <c r="R27" s="211">
        <f t="shared" si="17"/>
        <v>450.86801019462905</v>
      </c>
      <c r="S27" s="211">
        <f t="shared" si="17"/>
        <v>450.86801019462905</v>
      </c>
      <c r="T27" s="211">
        <f t="shared" si="17"/>
        <v>450.86801019462905</v>
      </c>
      <c r="U27" s="211">
        <f t="shared" si="17"/>
        <v>450.86801019462905</v>
      </c>
      <c r="V27" s="211">
        <f t="shared" si="17"/>
        <v>450.86801019462905</v>
      </c>
      <c r="W27" s="211">
        <f t="shared" si="17"/>
        <v>450.86801019462905</v>
      </c>
      <c r="X27" s="211">
        <f t="shared" si="17"/>
        <v>450.86801019462905</v>
      </c>
      <c r="Y27" s="211">
        <f t="shared" si="17"/>
        <v>450.86801019462905</v>
      </c>
      <c r="Z27" s="211">
        <f t="shared" si="18"/>
        <v>450.86801019462905</v>
      </c>
      <c r="AA27" s="211">
        <f t="shared" si="18"/>
        <v>464.13569671907618</v>
      </c>
      <c r="AB27" s="211">
        <f t="shared" si="18"/>
        <v>477.40338324352331</v>
      </c>
      <c r="AC27" s="211">
        <f t="shared" si="18"/>
        <v>490.67106976797049</v>
      </c>
      <c r="AD27" s="211">
        <f t="shared" si="18"/>
        <v>503.93875629241762</v>
      </c>
      <c r="AE27" s="211">
        <f t="shared" si="18"/>
        <v>517.20644281686475</v>
      </c>
      <c r="AF27" s="211">
        <f t="shared" si="18"/>
        <v>530.47412934131194</v>
      </c>
      <c r="AG27" s="211">
        <f t="shared" si="18"/>
        <v>543.74181586575901</v>
      </c>
      <c r="AH27" s="211">
        <f t="shared" si="18"/>
        <v>557.00950239020619</v>
      </c>
      <c r="AI27" s="211">
        <f t="shared" si="18"/>
        <v>570.27718891465327</v>
      </c>
      <c r="AJ27" s="211">
        <f t="shared" si="19"/>
        <v>583.54487543910045</v>
      </c>
      <c r="AK27" s="211">
        <f t="shared" si="19"/>
        <v>596.81256196354752</v>
      </c>
      <c r="AL27" s="211">
        <f t="shared" si="19"/>
        <v>610.08024848799471</v>
      </c>
      <c r="AM27" s="211">
        <f t="shared" si="19"/>
        <v>623.34793501244189</v>
      </c>
      <c r="AN27" s="211">
        <f t="shared" si="19"/>
        <v>636.61562153688897</v>
      </c>
      <c r="AO27" s="211">
        <f t="shared" si="19"/>
        <v>649.88330806133615</v>
      </c>
      <c r="AP27" s="211">
        <f t="shared" si="19"/>
        <v>663.15099458578322</v>
      </c>
      <c r="AQ27" s="211">
        <f t="shared" si="19"/>
        <v>676.41868111023041</v>
      </c>
      <c r="AR27" s="211">
        <f t="shared" si="19"/>
        <v>689.68636763467759</v>
      </c>
      <c r="AS27" s="211">
        <f t="shared" si="19"/>
        <v>702.95405415912467</v>
      </c>
      <c r="AT27" s="211">
        <f t="shared" si="20"/>
        <v>716.22174068357185</v>
      </c>
      <c r="AU27" s="211">
        <f t="shared" si="20"/>
        <v>729.48942720801892</v>
      </c>
      <c r="AV27" s="211">
        <f t="shared" si="20"/>
        <v>742.75711373246611</v>
      </c>
      <c r="AW27" s="211">
        <f t="shared" si="20"/>
        <v>756.0248002569133</v>
      </c>
      <c r="AX27" s="211">
        <f t="shared" si="20"/>
        <v>769.29248678136037</v>
      </c>
      <c r="AY27" s="211">
        <f t="shared" si="20"/>
        <v>782.56017330580744</v>
      </c>
      <c r="AZ27" s="211">
        <f t="shared" si="20"/>
        <v>795.82785983025462</v>
      </c>
      <c r="BA27" s="211">
        <f t="shared" si="20"/>
        <v>809.09554635470181</v>
      </c>
      <c r="BB27" s="211">
        <f t="shared" si="20"/>
        <v>822.36323287914888</v>
      </c>
      <c r="BC27" s="211">
        <f t="shared" si="20"/>
        <v>835.63091940359607</v>
      </c>
      <c r="BD27" s="211">
        <f t="shared" si="21"/>
        <v>848.89860592804325</v>
      </c>
      <c r="BE27" s="211">
        <f t="shared" si="21"/>
        <v>862.16629245249032</v>
      </c>
      <c r="BF27" s="211">
        <f t="shared" si="21"/>
        <v>875.4339789769374</v>
      </c>
      <c r="BG27" s="211">
        <f t="shared" si="21"/>
        <v>888.70166550138458</v>
      </c>
      <c r="BH27" s="211">
        <f t="shared" si="21"/>
        <v>901.96935202583177</v>
      </c>
      <c r="BI27" s="211">
        <f t="shared" si="21"/>
        <v>915.23703855027884</v>
      </c>
      <c r="BJ27" s="211">
        <f t="shared" si="21"/>
        <v>928.50472507472614</v>
      </c>
      <c r="BK27" s="211">
        <f t="shared" si="21"/>
        <v>941.77241159917321</v>
      </c>
      <c r="BL27" s="211">
        <f t="shared" si="21"/>
        <v>955.04009812362028</v>
      </c>
      <c r="BM27" s="211">
        <f t="shared" si="21"/>
        <v>968.30778464806747</v>
      </c>
      <c r="BN27" s="211">
        <f t="shared" si="22"/>
        <v>981.4460950731841</v>
      </c>
      <c r="BO27" s="211">
        <f t="shared" si="22"/>
        <v>994.45502939897017</v>
      </c>
      <c r="BP27" s="211">
        <f t="shared" si="22"/>
        <v>1007.4639637247562</v>
      </c>
      <c r="BQ27" s="211">
        <f t="shared" si="22"/>
        <v>1020.4728980505424</v>
      </c>
      <c r="BR27" s="211">
        <f t="shared" si="22"/>
        <v>1033.4818323763284</v>
      </c>
      <c r="BS27" s="211">
        <f t="shared" si="22"/>
        <v>1046.4907667021146</v>
      </c>
      <c r="BT27" s="211">
        <f t="shared" si="22"/>
        <v>1059.4997010279008</v>
      </c>
      <c r="BU27" s="211">
        <f t="shared" si="22"/>
        <v>1072.5086353536867</v>
      </c>
      <c r="BV27" s="211">
        <f t="shared" si="22"/>
        <v>1085.5175696794729</v>
      </c>
      <c r="BW27" s="211">
        <f t="shared" si="22"/>
        <v>1098.5265040052591</v>
      </c>
      <c r="BX27" s="211">
        <f t="shared" si="23"/>
        <v>1111.535438331045</v>
      </c>
      <c r="BY27" s="211">
        <f t="shared" si="23"/>
        <v>1124.5443726568312</v>
      </c>
      <c r="BZ27" s="211">
        <f t="shared" si="23"/>
        <v>1137.5533069826174</v>
      </c>
      <c r="CA27" s="211">
        <f t="shared" si="23"/>
        <v>1150.5622413084034</v>
      </c>
      <c r="CB27" s="211">
        <f t="shared" si="23"/>
        <v>1163.5711756341896</v>
      </c>
      <c r="CC27" s="211">
        <f t="shared" si="23"/>
        <v>1176.5801099599757</v>
      </c>
      <c r="CD27" s="211">
        <f t="shared" si="23"/>
        <v>1189.5890442857617</v>
      </c>
      <c r="CE27" s="211">
        <f t="shared" si="23"/>
        <v>1202.5979786115479</v>
      </c>
      <c r="CF27" s="211">
        <f t="shared" si="23"/>
        <v>1215.6069129373341</v>
      </c>
      <c r="CG27" s="211">
        <f t="shared" si="23"/>
        <v>1228.61584726312</v>
      </c>
      <c r="CH27" s="211">
        <f t="shared" si="24"/>
        <v>1241.6247815889062</v>
      </c>
      <c r="CI27" s="211">
        <f t="shared" si="24"/>
        <v>1254.6337159146922</v>
      </c>
      <c r="CJ27" s="211">
        <f t="shared" si="24"/>
        <v>1267.6426502404784</v>
      </c>
      <c r="CK27" s="211">
        <f t="shared" si="24"/>
        <v>1280.6515845662645</v>
      </c>
      <c r="CL27" s="211">
        <f t="shared" si="24"/>
        <v>1293.6605188920507</v>
      </c>
      <c r="CM27" s="211">
        <f t="shared" si="24"/>
        <v>1306.6694532178367</v>
      </c>
      <c r="CN27" s="211">
        <f t="shared" si="24"/>
        <v>1319.6783875436229</v>
      </c>
      <c r="CO27" s="211">
        <f t="shared" si="24"/>
        <v>1332.6873218694088</v>
      </c>
      <c r="CP27" s="211">
        <f t="shared" si="24"/>
        <v>1345.696256195195</v>
      </c>
      <c r="CQ27" s="211">
        <f t="shared" si="24"/>
        <v>1358.7051905209812</v>
      </c>
      <c r="CR27" s="211">
        <f t="shared" si="25"/>
        <v>1300.199673984642</v>
      </c>
      <c r="CS27" s="211">
        <f t="shared" si="25"/>
        <v>1170.1797065861779</v>
      </c>
      <c r="CT27" s="211">
        <f t="shared" si="25"/>
        <v>1040.1597391877137</v>
      </c>
      <c r="CU27" s="211">
        <f t="shared" si="25"/>
        <v>910.13977178924938</v>
      </c>
      <c r="CV27" s="211">
        <f t="shared" si="25"/>
        <v>780.11980439078525</v>
      </c>
      <c r="CW27" s="211">
        <f t="shared" si="25"/>
        <v>650.09983699232112</v>
      </c>
      <c r="CX27" s="211">
        <f t="shared" si="25"/>
        <v>520.07986959385676</v>
      </c>
      <c r="CY27" s="211">
        <f t="shared" si="25"/>
        <v>390.05990219539262</v>
      </c>
      <c r="CZ27" s="211">
        <f t="shared" si="25"/>
        <v>260.03993479692849</v>
      </c>
      <c r="DA27" s="211">
        <f t="shared" si="25"/>
        <v>130.01996739846413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6300</v>
      </c>
      <c r="C29" s="204">
        <f>Income!C76</f>
        <v>9900.0000000000018</v>
      </c>
      <c r="D29" s="204">
        <f>Income!D76</f>
        <v>14742.857142857143</v>
      </c>
      <c r="E29" s="204">
        <f>Income!E76</f>
        <v>0</v>
      </c>
      <c r="F29" s="211">
        <f t="shared" si="16"/>
        <v>6300</v>
      </c>
      <c r="G29" s="211">
        <f t="shared" si="16"/>
        <v>6300</v>
      </c>
      <c r="H29" s="211">
        <f t="shared" si="16"/>
        <v>6300</v>
      </c>
      <c r="I29" s="211">
        <f t="shared" si="16"/>
        <v>6300</v>
      </c>
      <c r="J29" s="211">
        <f t="shared" si="16"/>
        <v>6300</v>
      </c>
      <c r="K29" s="211">
        <f t="shared" si="16"/>
        <v>6300</v>
      </c>
      <c r="L29" s="211">
        <f t="shared" si="16"/>
        <v>6300</v>
      </c>
      <c r="M29" s="211">
        <f t="shared" si="16"/>
        <v>6300</v>
      </c>
      <c r="N29" s="211">
        <f t="shared" si="16"/>
        <v>6300</v>
      </c>
      <c r="O29" s="211">
        <f t="shared" si="16"/>
        <v>6300</v>
      </c>
      <c r="P29" s="211">
        <f t="shared" si="17"/>
        <v>6300</v>
      </c>
      <c r="Q29" s="211">
        <f t="shared" si="17"/>
        <v>6300</v>
      </c>
      <c r="R29" s="211">
        <f t="shared" si="17"/>
        <v>6300</v>
      </c>
      <c r="S29" s="211">
        <f t="shared" si="17"/>
        <v>6300</v>
      </c>
      <c r="T29" s="211">
        <f t="shared" si="17"/>
        <v>6300</v>
      </c>
      <c r="U29" s="211">
        <f t="shared" si="17"/>
        <v>6300</v>
      </c>
      <c r="V29" s="211">
        <f t="shared" si="17"/>
        <v>6300</v>
      </c>
      <c r="W29" s="211">
        <f t="shared" si="17"/>
        <v>6300</v>
      </c>
      <c r="X29" s="211">
        <f t="shared" si="17"/>
        <v>6300</v>
      </c>
      <c r="Y29" s="211">
        <f t="shared" si="17"/>
        <v>6300</v>
      </c>
      <c r="Z29" s="211">
        <f t="shared" si="18"/>
        <v>6300</v>
      </c>
      <c r="AA29" s="211">
        <f t="shared" si="18"/>
        <v>6391.1392405063289</v>
      </c>
      <c r="AB29" s="211">
        <f t="shared" si="18"/>
        <v>6482.2784810126586</v>
      </c>
      <c r="AC29" s="211">
        <f t="shared" si="18"/>
        <v>6573.4177215189875</v>
      </c>
      <c r="AD29" s="211">
        <f t="shared" si="18"/>
        <v>6664.5569620253164</v>
      </c>
      <c r="AE29" s="211">
        <f t="shared" si="18"/>
        <v>6755.6962025316461</v>
      </c>
      <c r="AF29" s="211">
        <f t="shared" si="18"/>
        <v>6846.835443037975</v>
      </c>
      <c r="AG29" s="211">
        <f t="shared" si="18"/>
        <v>6937.9746835443038</v>
      </c>
      <c r="AH29" s="211">
        <f t="shared" si="18"/>
        <v>7029.1139240506336</v>
      </c>
      <c r="AI29" s="211">
        <f t="shared" si="18"/>
        <v>7120.2531645569625</v>
      </c>
      <c r="AJ29" s="211">
        <f t="shared" si="19"/>
        <v>7211.3924050632913</v>
      </c>
      <c r="AK29" s="211">
        <f t="shared" si="19"/>
        <v>7302.5316455696211</v>
      </c>
      <c r="AL29" s="211">
        <f t="shared" si="19"/>
        <v>7393.67088607595</v>
      </c>
      <c r="AM29" s="211">
        <f t="shared" si="19"/>
        <v>7484.8101265822788</v>
      </c>
      <c r="AN29" s="211">
        <f t="shared" si="19"/>
        <v>7575.9493670886086</v>
      </c>
      <c r="AO29" s="211">
        <f t="shared" si="19"/>
        <v>7667.0886075949375</v>
      </c>
      <c r="AP29" s="211">
        <f t="shared" si="19"/>
        <v>7758.2278481012663</v>
      </c>
      <c r="AQ29" s="211">
        <f t="shared" si="19"/>
        <v>7849.3670886075961</v>
      </c>
      <c r="AR29" s="211">
        <f t="shared" si="19"/>
        <v>7940.5063291139249</v>
      </c>
      <c r="AS29" s="211">
        <f t="shared" si="19"/>
        <v>8031.6455696202538</v>
      </c>
      <c r="AT29" s="211">
        <f t="shared" si="20"/>
        <v>8122.7848101265827</v>
      </c>
      <c r="AU29" s="211">
        <f t="shared" si="20"/>
        <v>8213.9240506329115</v>
      </c>
      <c r="AV29" s="211">
        <f t="shared" si="20"/>
        <v>8305.0632911392422</v>
      </c>
      <c r="AW29" s="211">
        <f t="shared" si="20"/>
        <v>8396.2025316455711</v>
      </c>
      <c r="AX29" s="211">
        <f t="shared" si="20"/>
        <v>8487.3417721518999</v>
      </c>
      <c r="AY29" s="211">
        <f t="shared" si="20"/>
        <v>8578.4810126582288</v>
      </c>
      <c r="AZ29" s="211">
        <f t="shared" si="20"/>
        <v>8669.6202531645577</v>
      </c>
      <c r="BA29" s="211">
        <f t="shared" si="20"/>
        <v>8760.7594936708865</v>
      </c>
      <c r="BB29" s="211">
        <f t="shared" si="20"/>
        <v>8851.8987341772172</v>
      </c>
      <c r="BC29" s="211">
        <f t="shared" si="20"/>
        <v>8943.0379746835461</v>
      </c>
      <c r="BD29" s="211">
        <f t="shared" si="21"/>
        <v>9034.1772151898749</v>
      </c>
      <c r="BE29" s="211">
        <f t="shared" si="21"/>
        <v>9125.3164556962038</v>
      </c>
      <c r="BF29" s="211">
        <f t="shared" si="21"/>
        <v>9216.4556962025326</v>
      </c>
      <c r="BG29" s="211">
        <f t="shared" si="21"/>
        <v>9307.5949367088615</v>
      </c>
      <c r="BH29" s="211">
        <f t="shared" si="21"/>
        <v>9398.7341772151922</v>
      </c>
      <c r="BI29" s="211">
        <f t="shared" si="21"/>
        <v>9489.873417721521</v>
      </c>
      <c r="BJ29" s="211">
        <f t="shared" si="21"/>
        <v>9581.0126582278499</v>
      </c>
      <c r="BK29" s="211">
        <f t="shared" si="21"/>
        <v>9672.1518987341788</v>
      </c>
      <c r="BL29" s="211">
        <f t="shared" si="21"/>
        <v>9763.2911392405076</v>
      </c>
      <c r="BM29" s="211">
        <f t="shared" si="21"/>
        <v>9854.4303797468365</v>
      </c>
      <c r="BN29" s="211">
        <f t="shared" si="22"/>
        <v>9980.7142857142881</v>
      </c>
      <c r="BO29" s="211">
        <f t="shared" si="22"/>
        <v>10142.142857142859</v>
      </c>
      <c r="BP29" s="211">
        <f t="shared" si="22"/>
        <v>10303.571428571431</v>
      </c>
      <c r="BQ29" s="211">
        <f t="shared" si="22"/>
        <v>10465.000000000002</v>
      </c>
      <c r="BR29" s="211">
        <f t="shared" si="22"/>
        <v>10626.428571428572</v>
      </c>
      <c r="BS29" s="211">
        <f t="shared" si="22"/>
        <v>10787.857142857145</v>
      </c>
      <c r="BT29" s="211">
        <f t="shared" si="22"/>
        <v>10949.285714285716</v>
      </c>
      <c r="BU29" s="211">
        <f t="shared" si="22"/>
        <v>11110.714285714286</v>
      </c>
      <c r="BV29" s="211">
        <f t="shared" si="22"/>
        <v>11272.142857142859</v>
      </c>
      <c r="BW29" s="211">
        <f t="shared" si="22"/>
        <v>11433.571428571429</v>
      </c>
      <c r="BX29" s="211">
        <f t="shared" si="23"/>
        <v>11595.000000000002</v>
      </c>
      <c r="BY29" s="211">
        <f t="shared" si="23"/>
        <v>11756.428571428572</v>
      </c>
      <c r="BZ29" s="211">
        <f t="shared" si="23"/>
        <v>11917.857142857145</v>
      </c>
      <c r="CA29" s="211">
        <f t="shared" si="23"/>
        <v>12079.285714285716</v>
      </c>
      <c r="CB29" s="211">
        <f t="shared" si="23"/>
        <v>12240.714285714286</v>
      </c>
      <c r="CC29" s="211">
        <f t="shared" si="23"/>
        <v>12402.142857142859</v>
      </c>
      <c r="CD29" s="211">
        <f t="shared" si="23"/>
        <v>12563.571428571429</v>
      </c>
      <c r="CE29" s="211">
        <f t="shared" si="23"/>
        <v>12725</v>
      </c>
      <c r="CF29" s="211">
        <f t="shared" si="23"/>
        <v>12886.428571428572</v>
      </c>
      <c r="CG29" s="211">
        <f t="shared" si="23"/>
        <v>13047.857142857145</v>
      </c>
      <c r="CH29" s="211">
        <f t="shared" si="24"/>
        <v>13209.285714285714</v>
      </c>
      <c r="CI29" s="211">
        <f t="shared" si="24"/>
        <v>13370.714285714286</v>
      </c>
      <c r="CJ29" s="211">
        <f t="shared" si="24"/>
        <v>13532.142857142859</v>
      </c>
      <c r="CK29" s="211">
        <f t="shared" si="24"/>
        <v>13693.571428571429</v>
      </c>
      <c r="CL29" s="211">
        <f t="shared" si="24"/>
        <v>13855</v>
      </c>
      <c r="CM29" s="211">
        <f t="shared" si="24"/>
        <v>14016.428571428572</v>
      </c>
      <c r="CN29" s="211">
        <f t="shared" si="24"/>
        <v>14177.857142857143</v>
      </c>
      <c r="CO29" s="211">
        <f t="shared" si="24"/>
        <v>14339.285714285714</v>
      </c>
      <c r="CP29" s="211">
        <f t="shared" si="24"/>
        <v>14500.714285714286</v>
      </c>
      <c r="CQ29" s="211">
        <f t="shared" si="24"/>
        <v>14662.142857142859</v>
      </c>
      <c r="CR29" s="211">
        <f t="shared" si="25"/>
        <v>14040.816326530612</v>
      </c>
      <c r="CS29" s="211">
        <f t="shared" si="25"/>
        <v>12636.734693877552</v>
      </c>
      <c r="CT29" s="211">
        <f t="shared" si="25"/>
        <v>11232.65306122449</v>
      </c>
      <c r="CU29" s="211">
        <f t="shared" si="25"/>
        <v>9828.5714285714275</v>
      </c>
      <c r="CV29" s="211">
        <f t="shared" si="25"/>
        <v>8424.4897959183672</v>
      </c>
      <c r="CW29" s="211">
        <f t="shared" si="25"/>
        <v>7020.408163265306</v>
      </c>
      <c r="CX29" s="211">
        <f t="shared" si="25"/>
        <v>5616.3265306122448</v>
      </c>
      <c r="CY29" s="211">
        <f t="shared" si="25"/>
        <v>4212.2448979591827</v>
      </c>
      <c r="CZ29" s="211">
        <f t="shared" si="25"/>
        <v>2808.1632653061224</v>
      </c>
      <c r="DA29" s="211">
        <f t="shared" si="25"/>
        <v>1404.0816326530603</v>
      </c>
    </row>
    <row r="30" spans="1:105">
      <c r="A30" s="202" t="str">
        <f>Income!A77</f>
        <v>Wild foods consumed and sold</v>
      </c>
      <c r="B30" s="204">
        <f>Income!B77</f>
        <v>77.029781048251095</v>
      </c>
      <c r="C30" s="204">
        <f>Income!C77</f>
        <v>77.029781048251095</v>
      </c>
      <c r="D30" s="204">
        <f>Income!D77</f>
        <v>117.37871397828738</v>
      </c>
      <c r="E30" s="204">
        <f>Income!E77</f>
        <v>0</v>
      </c>
      <c r="F30" s="211">
        <f t="shared" si="16"/>
        <v>77.029781048251095</v>
      </c>
      <c r="G30" s="211">
        <f t="shared" si="16"/>
        <v>77.029781048251095</v>
      </c>
      <c r="H30" s="211">
        <f t="shared" si="16"/>
        <v>77.029781048251095</v>
      </c>
      <c r="I30" s="211">
        <f t="shared" si="16"/>
        <v>77.029781048251095</v>
      </c>
      <c r="J30" s="211">
        <f t="shared" si="16"/>
        <v>77.029781048251095</v>
      </c>
      <c r="K30" s="211">
        <f t="shared" si="16"/>
        <v>77.029781048251095</v>
      </c>
      <c r="L30" s="211">
        <f t="shared" si="16"/>
        <v>77.029781048251095</v>
      </c>
      <c r="M30" s="211">
        <f t="shared" si="16"/>
        <v>77.029781048251095</v>
      </c>
      <c r="N30" s="211">
        <f t="shared" si="16"/>
        <v>77.029781048251095</v>
      </c>
      <c r="O30" s="211">
        <f t="shared" si="16"/>
        <v>77.029781048251095</v>
      </c>
      <c r="P30" s="211">
        <f t="shared" si="17"/>
        <v>77.029781048251095</v>
      </c>
      <c r="Q30" s="211">
        <f t="shared" si="17"/>
        <v>77.029781048251095</v>
      </c>
      <c r="R30" s="211">
        <f t="shared" si="17"/>
        <v>77.029781048251095</v>
      </c>
      <c r="S30" s="211">
        <f t="shared" si="17"/>
        <v>77.029781048251095</v>
      </c>
      <c r="T30" s="211">
        <f t="shared" si="17"/>
        <v>77.029781048251095</v>
      </c>
      <c r="U30" s="211">
        <f t="shared" si="17"/>
        <v>77.029781048251095</v>
      </c>
      <c r="V30" s="211">
        <f t="shared" si="17"/>
        <v>77.029781048251095</v>
      </c>
      <c r="W30" s="211">
        <f t="shared" si="17"/>
        <v>77.029781048251095</v>
      </c>
      <c r="X30" s="211">
        <f t="shared" si="17"/>
        <v>77.029781048251095</v>
      </c>
      <c r="Y30" s="211">
        <f t="shared" si="17"/>
        <v>77.029781048251095</v>
      </c>
      <c r="Z30" s="211">
        <f t="shared" si="18"/>
        <v>77.029781048251095</v>
      </c>
      <c r="AA30" s="211">
        <f t="shared" si="18"/>
        <v>77.029781048251095</v>
      </c>
      <c r="AB30" s="211">
        <f t="shared" si="18"/>
        <v>77.029781048251095</v>
      </c>
      <c r="AC30" s="211">
        <f t="shared" si="18"/>
        <v>77.029781048251095</v>
      </c>
      <c r="AD30" s="211">
        <f t="shared" si="18"/>
        <v>77.029781048251095</v>
      </c>
      <c r="AE30" s="211">
        <f t="shared" si="18"/>
        <v>77.029781048251095</v>
      </c>
      <c r="AF30" s="211">
        <f t="shared" si="18"/>
        <v>77.029781048251095</v>
      </c>
      <c r="AG30" s="211">
        <f t="shared" si="18"/>
        <v>77.029781048251095</v>
      </c>
      <c r="AH30" s="211">
        <f t="shared" si="18"/>
        <v>77.029781048251095</v>
      </c>
      <c r="AI30" s="211">
        <f t="shared" si="18"/>
        <v>77.029781048251095</v>
      </c>
      <c r="AJ30" s="211">
        <f t="shared" si="19"/>
        <v>77.029781048251095</v>
      </c>
      <c r="AK30" s="211">
        <f t="shared" si="19"/>
        <v>77.029781048251095</v>
      </c>
      <c r="AL30" s="211">
        <f t="shared" si="19"/>
        <v>77.029781048251095</v>
      </c>
      <c r="AM30" s="211">
        <f t="shared" si="19"/>
        <v>77.029781048251095</v>
      </c>
      <c r="AN30" s="211">
        <f t="shared" si="19"/>
        <v>77.029781048251095</v>
      </c>
      <c r="AO30" s="211">
        <f t="shared" si="19"/>
        <v>77.029781048251095</v>
      </c>
      <c r="AP30" s="211">
        <f t="shared" si="19"/>
        <v>77.029781048251095</v>
      </c>
      <c r="AQ30" s="211">
        <f t="shared" si="19"/>
        <v>77.029781048251095</v>
      </c>
      <c r="AR30" s="211">
        <f t="shared" si="19"/>
        <v>77.029781048251095</v>
      </c>
      <c r="AS30" s="211">
        <f t="shared" si="19"/>
        <v>77.029781048251095</v>
      </c>
      <c r="AT30" s="211">
        <f t="shared" si="20"/>
        <v>77.029781048251095</v>
      </c>
      <c r="AU30" s="211">
        <f t="shared" si="20"/>
        <v>77.029781048251095</v>
      </c>
      <c r="AV30" s="211">
        <f t="shared" si="20"/>
        <v>77.029781048251095</v>
      </c>
      <c r="AW30" s="211">
        <f t="shared" si="20"/>
        <v>77.029781048251095</v>
      </c>
      <c r="AX30" s="211">
        <f t="shared" si="20"/>
        <v>77.029781048251095</v>
      </c>
      <c r="AY30" s="211">
        <f t="shared" si="20"/>
        <v>77.029781048251095</v>
      </c>
      <c r="AZ30" s="211">
        <f t="shared" si="20"/>
        <v>77.029781048251095</v>
      </c>
      <c r="BA30" s="211">
        <f t="shared" si="20"/>
        <v>77.029781048251095</v>
      </c>
      <c r="BB30" s="211">
        <f t="shared" si="20"/>
        <v>77.029781048251095</v>
      </c>
      <c r="BC30" s="211">
        <f t="shared" si="20"/>
        <v>77.029781048251095</v>
      </c>
      <c r="BD30" s="211">
        <f t="shared" si="21"/>
        <v>77.029781048251095</v>
      </c>
      <c r="BE30" s="211">
        <f t="shared" si="21"/>
        <v>77.029781048251095</v>
      </c>
      <c r="BF30" s="211">
        <f t="shared" si="21"/>
        <v>77.029781048251095</v>
      </c>
      <c r="BG30" s="211">
        <f t="shared" si="21"/>
        <v>77.029781048251095</v>
      </c>
      <c r="BH30" s="211">
        <f t="shared" si="21"/>
        <v>77.029781048251095</v>
      </c>
      <c r="BI30" s="211">
        <f t="shared" si="21"/>
        <v>77.029781048251095</v>
      </c>
      <c r="BJ30" s="211">
        <f t="shared" si="21"/>
        <v>77.029781048251095</v>
      </c>
      <c r="BK30" s="211">
        <f t="shared" si="21"/>
        <v>77.029781048251095</v>
      </c>
      <c r="BL30" s="211">
        <f t="shared" si="21"/>
        <v>77.029781048251095</v>
      </c>
      <c r="BM30" s="211">
        <f t="shared" si="21"/>
        <v>77.029781048251095</v>
      </c>
      <c r="BN30" s="211">
        <f t="shared" si="22"/>
        <v>77.702263263751703</v>
      </c>
      <c r="BO30" s="211">
        <f t="shared" si="22"/>
        <v>79.047227694752905</v>
      </c>
      <c r="BP30" s="211">
        <f t="shared" si="22"/>
        <v>80.392192125754121</v>
      </c>
      <c r="BQ30" s="211">
        <f t="shared" si="22"/>
        <v>81.737156556755323</v>
      </c>
      <c r="BR30" s="211">
        <f t="shared" si="22"/>
        <v>83.082120987756539</v>
      </c>
      <c r="BS30" s="211">
        <f t="shared" si="22"/>
        <v>84.427085418757741</v>
      </c>
      <c r="BT30" s="211">
        <f t="shared" si="22"/>
        <v>85.772049849758957</v>
      </c>
      <c r="BU30" s="211">
        <f t="shared" si="22"/>
        <v>87.117014280760174</v>
      </c>
      <c r="BV30" s="211">
        <f t="shared" si="22"/>
        <v>88.461978711761375</v>
      </c>
      <c r="BW30" s="211">
        <f t="shared" si="22"/>
        <v>89.806943142762577</v>
      </c>
      <c r="BX30" s="211">
        <f t="shared" si="23"/>
        <v>91.151907573763793</v>
      </c>
      <c r="BY30" s="211">
        <f t="shared" si="23"/>
        <v>92.496872004765009</v>
      </c>
      <c r="BZ30" s="211">
        <f t="shared" si="23"/>
        <v>93.841836435766211</v>
      </c>
      <c r="CA30" s="211">
        <f t="shared" si="23"/>
        <v>95.186800866767427</v>
      </c>
      <c r="CB30" s="211">
        <f t="shared" si="23"/>
        <v>96.531765297768629</v>
      </c>
      <c r="CC30" s="211">
        <f t="shared" si="23"/>
        <v>97.876729728769845</v>
      </c>
      <c r="CD30" s="211">
        <f t="shared" si="23"/>
        <v>99.221694159771047</v>
      </c>
      <c r="CE30" s="211">
        <f t="shared" si="23"/>
        <v>100.56665859077226</v>
      </c>
      <c r="CF30" s="211">
        <f t="shared" si="23"/>
        <v>101.91162302177347</v>
      </c>
      <c r="CG30" s="211">
        <f t="shared" si="23"/>
        <v>103.25658745277468</v>
      </c>
      <c r="CH30" s="211">
        <f t="shared" si="24"/>
        <v>104.60155188377588</v>
      </c>
      <c r="CI30" s="211">
        <f t="shared" si="24"/>
        <v>105.9465163147771</v>
      </c>
      <c r="CJ30" s="211">
        <f t="shared" si="24"/>
        <v>107.2914807457783</v>
      </c>
      <c r="CK30" s="211">
        <f t="shared" si="24"/>
        <v>108.63644517677952</v>
      </c>
      <c r="CL30" s="211">
        <f t="shared" si="24"/>
        <v>109.98140960778073</v>
      </c>
      <c r="CM30" s="211">
        <f t="shared" si="24"/>
        <v>111.32637403878194</v>
      </c>
      <c r="CN30" s="211">
        <f t="shared" si="24"/>
        <v>112.67133846978314</v>
      </c>
      <c r="CO30" s="211">
        <f t="shared" si="24"/>
        <v>114.01630290078435</v>
      </c>
      <c r="CP30" s="211">
        <f t="shared" si="24"/>
        <v>115.36126733178557</v>
      </c>
      <c r="CQ30" s="211">
        <f t="shared" si="24"/>
        <v>116.70623176278679</v>
      </c>
      <c r="CR30" s="211">
        <f t="shared" si="25"/>
        <v>111.78925140789275</v>
      </c>
      <c r="CS30" s="211">
        <f t="shared" si="25"/>
        <v>100.61032626710346</v>
      </c>
      <c r="CT30" s="211">
        <f t="shared" si="25"/>
        <v>89.431401126314199</v>
      </c>
      <c r="CU30" s="211">
        <f t="shared" si="25"/>
        <v>78.25247598552491</v>
      </c>
      <c r="CV30" s="211">
        <f t="shared" si="25"/>
        <v>67.073550844735649</v>
      </c>
      <c r="CW30" s="211">
        <f t="shared" si="25"/>
        <v>55.894625703946375</v>
      </c>
      <c r="CX30" s="211">
        <f t="shared" si="25"/>
        <v>44.7157005631571</v>
      </c>
      <c r="CY30" s="211">
        <f t="shared" si="25"/>
        <v>33.536775422367825</v>
      </c>
      <c r="CZ30" s="211">
        <f t="shared" si="25"/>
        <v>22.35785028157855</v>
      </c>
      <c r="DA30" s="211">
        <f t="shared" si="25"/>
        <v>11.178925140789261</v>
      </c>
    </row>
    <row r="31" spans="1:105">
      <c r="A31" s="202" t="str">
        <f>Income!A78</f>
        <v>Labour - casual</v>
      </c>
      <c r="B31" s="204">
        <f>Income!B78</f>
        <v>1620</v>
      </c>
      <c r="C31" s="204">
        <f>Income!C78</f>
        <v>1080</v>
      </c>
      <c r="D31" s="204">
        <f>Income!D78</f>
        <v>0</v>
      </c>
      <c r="E31" s="204">
        <f>Income!E78</f>
        <v>0</v>
      </c>
      <c r="F31" s="211">
        <f t="shared" si="16"/>
        <v>1620</v>
      </c>
      <c r="G31" s="211">
        <f t="shared" si="16"/>
        <v>1620</v>
      </c>
      <c r="H31" s="211">
        <f t="shared" si="16"/>
        <v>1620</v>
      </c>
      <c r="I31" s="211">
        <f t="shared" si="16"/>
        <v>1620</v>
      </c>
      <c r="J31" s="211">
        <f t="shared" si="16"/>
        <v>1620</v>
      </c>
      <c r="K31" s="211">
        <f t="shared" si="16"/>
        <v>1620</v>
      </c>
      <c r="L31" s="211">
        <f t="shared" si="16"/>
        <v>1620</v>
      </c>
      <c r="M31" s="211">
        <f t="shared" si="16"/>
        <v>1620</v>
      </c>
      <c r="N31" s="211">
        <f t="shared" si="16"/>
        <v>1620</v>
      </c>
      <c r="O31" s="211">
        <f t="shared" si="16"/>
        <v>1620</v>
      </c>
      <c r="P31" s="211">
        <f t="shared" si="17"/>
        <v>1620</v>
      </c>
      <c r="Q31" s="211">
        <f t="shared" si="17"/>
        <v>1620</v>
      </c>
      <c r="R31" s="211">
        <f t="shared" si="17"/>
        <v>1620</v>
      </c>
      <c r="S31" s="211">
        <f t="shared" si="17"/>
        <v>1620</v>
      </c>
      <c r="T31" s="211">
        <f t="shared" si="17"/>
        <v>1620</v>
      </c>
      <c r="U31" s="211">
        <f t="shared" si="17"/>
        <v>1620</v>
      </c>
      <c r="V31" s="211">
        <f t="shared" si="17"/>
        <v>1620</v>
      </c>
      <c r="W31" s="211">
        <f t="shared" si="17"/>
        <v>1620</v>
      </c>
      <c r="X31" s="211">
        <f t="shared" si="17"/>
        <v>1620</v>
      </c>
      <c r="Y31" s="211">
        <f t="shared" si="17"/>
        <v>1620</v>
      </c>
      <c r="Z31" s="211">
        <f t="shared" si="18"/>
        <v>1620</v>
      </c>
      <c r="AA31" s="211">
        <f t="shared" si="18"/>
        <v>1606.3291139240507</v>
      </c>
      <c r="AB31" s="211">
        <f t="shared" si="18"/>
        <v>1592.6582278481012</v>
      </c>
      <c r="AC31" s="211">
        <f t="shared" si="18"/>
        <v>1578.9873417721519</v>
      </c>
      <c r="AD31" s="211">
        <f t="shared" si="18"/>
        <v>1565.3164556962026</v>
      </c>
      <c r="AE31" s="211">
        <f t="shared" si="18"/>
        <v>1551.6455696202531</v>
      </c>
      <c r="AF31" s="211">
        <f t="shared" si="18"/>
        <v>1537.9746835443038</v>
      </c>
      <c r="AG31" s="211">
        <f t="shared" si="18"/>
        <v>1524.3037974683543</v>
      </c>
      <c r="AH31" s="211">
        <f t="shared" si="18"/>
        <v>1510.632911392405</v>
      </c>
      <c r="AI31" s="211">
        <f t="shared" si="18"/>
        <v>1496.9620253164558</v>
      </c>
      <c r="AJ31" s="211">
        <f t="shared" si="19"/>
        <v>1483.2911392405063</v>
      </c>
      <c r="AK31" s="211">
        <f t="shared" si="19"/>
        <v>1469.620253164557</v>
      </c>
      <c r="AL31" s="211">
        <f t="shared" si="19"/>
        <v>1455.9493670886077</v>
      </c>
      <c r="AM31" s="211">
        <f t="shared" si="19"/>
        <v>1442.2784810126582</v>
      </c>
      <c r="AN31" s="211">
        <f t="shared" si="19"/>
        <v>1428.6075949367089</v>
      </c>
      <c r="AO31" s="211">
        <f t="shared" si="19"/>
        <v>1414.9367088607596</v>
      </c>
      <c r="AP31" s="211">
        <f t="shared" si="19"/>
        <v>1401.2658227848101</v>
      </c>
      <c r="AQ31" s="211">
        <f t="shared" si="19"/>
        <v>1387.5949367088608</v>
      </c>
      <c r="AR31" s="211">
        <f t="shared" si="19"/>
        <v>1373.9240506329113</v>
      </c>
      <c r="AS31" s="211">
        <f t="shared" si="19"/>
        <v>1360.253164556962</v>
      </c>
      <c r="AT31" s="211">
        <f t="shared" si="20"/>
        <v>1346.5822784810127</v>
      </c>
      <c r="AU31" s="211">
        <f t="shared" si="20"/>
        <v>1332.9113924050632</v>
      </c>
      <c r="AV31" s="211">
        <f t="shared" si="20"/>
        <v>1319.2405063291139</v>
      </c>
      <c r="AW31" s="211">
        <f t="shared" si="20"/>
        <v>1305.5696202531644</v>
      </c>
      <c r="AX31" s="211">
        <f t="shared" si="20"/>
        <v>1291.8987341772151</v>
      </c>
      <c r="AY31" s="211">
        <f t="shared" si="20"/>
        <v>1278.2278481012659</v>
      </c>
      <c r="AZ31" s="211">
        <f t="shared" si="20"/>
        <v>1264.5569620253164</v>
      </c>
      <c r="BA31" s="211">
        <f t="shared" si="20"/>
        <v>1250.8860759493671</v>
      </c>
      <c r="BB31" s="211">
        <f t="shared" si="20"/>
        <v>1237.2151898734178</v>
      </c>
      <c r="BC31" s="211">
        <f t="shared" si="20"/>
        <v>1223.5443037974683</v>
      </c>
      <c r="BD31" s="211">
        <f t="shared" si="21"/>
        <v>1209.873417721519</v>
      </c>
      <c r="BE31" s="211">
        <f t="shared" si="21"/>
        <v>1196.2025316455697</v>
      </c>
      <c r="BF31" s="211">
        <f t="shared" si="21"/>
        <v>1182.5316455696202</v>
      </c>
      <c r="BG31" s="211">
        <f t="shared" si="21"/>
        <v>1168.8607594936709</v>
      </c>
      <c r="BH31" s="211">
        <f t="shared" si="21"/>
        <v>1155.1898734177216</v>
      </c>
      <c r="BI31" s="211">
        <f t="shared" si="21"/>
        <v>1141.5189873417721</v>
      </c>
      <c r="BJ31" s="211">
        <f t="shared" si="21"/>
        <v>1127.8481012658228</v>
      </c>
      <c r="BK31" s="211">
        <f t="shared" si="21"/>
        <v>1114.1772151898736</v>
      </c>
      <c r="BL31" s="211">
        <f t="shared" si="21"/>
        <v>1100.506329113924</v>
      </c>
      <c r="BM31" s="211">
        <f t="shared" si="21"/>
        <v>1086.8354430379745</v>
      </c>
      <c r="BN31" s="211">
        <f t="shared" si="22"/>
        <v>1062</v>
      </c>
      <c r="BO31" s="211">
        <f t="shared" si="22"/>
        <v>1026</v>
      </c>
      <c r="BP31" s="211">
        <f t="shared" si="22"/>
        <v>990</v>
      </c>
      <c r="BQ31" s="211">
        <f t="shared" si="22"/>
        <v>954</v>
      </c>
      <c r="BR31" s="211">
        <f t="shared" si="22"/>
        <v>918</v>
      </c>
      <c r="BS31" s="211">
        <f t="shared" si="22"/>
        <v>882</v>
      </c>
      <c r="BT31" s="211">
        <f t="shared" si="22"/>
        <v>846</v>
      </c>
      <c r="BU31" s="211">
        <f t="shared" si="22"/>
        <v>810</v>
      </c>
      <c r="BV31" s="211">
        <f t="shared" si="22"/>
        <v>774</v>
      </c>
      <c r="BW31" s="211">
        <f t="shared" si="22"/>
        <v>738</v>
      </c>
      <c r="BX31" s="211">
        <f t="shared" si="23"/>
        <v>702</v>
      </c>
      <c r="BY31" s="211">
        <f t="shared" si="23"/>
        <v>666</v>
      </c>
      <c r="BZ31" s="211">
        <f t="shared" si="23"/>
        <v>630</v>
      </c>
      <c r="CA31" s="211">
        <f t="shared" si="23"/>
        <v>594</v>
      </c>
      <c r="CB31" s="211">
        <f t="shared" si="23"/>
        <v>558</v>
      </c>
      <c r="CC31" s="211">
        <f t="shared" si="23"/>
        <v>522</v>
      </c>
      <c r="CD31" s="211">
        <f t="shared" si="23"/>
        <v>486</v>
      </c>
      <c r="CE31" s="211">
        <f t="shared" si="23"/>
        <v>450</v>
      </c>
      <c r="CF31" s="211">
        <f t="shared" si="23"/>
        <v>414</v>
      </c>
      <c r="CG31" s="211">
        <f t="shared" si="23"/>
        <v>378</v>
      </c>
      <c r="CH31" s="211">
        <f t="shared" si="24"/>
        <v>342</v>
      </c>
      <c r="CI31" s="211">
        <f t="shared" si="24"/>
        <v>306</v>
      </c>
      <c r="CJ31" s="211">
        <f t="shared" si="24"/>
        <v>270</v>
      </c>
      <c r="CK31" s="211">
        <f t="shared" si="24"/>
        <v>234</v>
      </c>
      <c r="CL31" s="211">
        <f t="shared" si="24"/>
        <v>198</v>
      </c>
      <c r="CM31" s="211">
        <f t="shared" si="24"/>
        <v>162</v>
      </c>
      <c r="CN31" s="211">
        <f t="shared" si="24"/>
        <v>126</v>
      </c>
      <c r="CO31" s="211">
        <f t="shared" si="24"/>
        <v>90</v>
      </c>
      <c r="CP31" s="211">
        <f t="shared" si="24"/>
        <v>54</v>
      </c>
      <c r="CQ31" s="211">
        <f t="shared" si="24"/>
        <v>18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50468.571428571428</v>
      </c>
      <c r="E32" s="204">
        <f>Income!E79</f>
        <v>0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0</v>
      </c>
      <c r="BE32" s="211">
        <f t="shared" si="21"/>
        <v>0</v>
      </c>
      <c r="BF32" s="211">
        <f t="shared" si="21"/>
        <v>0</v>
      </c>
      <c r="BG32" s="211">
        <f t="shared" si="21"/>
        <v>0</v>
      </c>
      <c r="BH32" s="211">
        <f t="shared" si="21"/>
        <v>0</v>
      </c>
      <c r="BI32" s="211">
        <f t="shared" si="21"/>
        <v>0</v>
      </c>
      <c r="BJ32" s="211">
        <f t="shared" si="21"/>
        <v>0</v>
      </c>
      <c r="BK32" s="211">
        <f t="shared" si="21"/>
        <v>0</v>
      </c>
      <c r="BL32" s="211">
        <f t="shared" si="21"/>
        <v>0</v>
      </c>
      <c r="BM32" s="211">
        <f t="shared" si="21"/>
        <v>0</v>
      </c>
      <c r="BN32" s="211">
        <f t="shared" si="22"/>
        <v>841.14285714285711</v>
      </c>
      <c r="BO32" s="211">
        <f t="shared" si="22"/>
        <v>2523.4285714285716</v>
      </c>
      <c r="BP32" s="211">
        <f t="shared" si="22"/>
        <v>4205.7142857142853</v>
      </c>
      <c r="BQ32" s="211">
        <f t="shared" si="22"/>
        <v>5888</v>
      </c>
      <c r="BR32" s="211">
        <f t="shared" si="22"/>
        <v>7570.2857142857138</v>
      </c>
      <c r="BS32" s="211">
        <f t="shared" si="22"/>
        <v>9252.5714285714275</v>
      </c>
      <c r="BT32" s="211">
        <f t="shared" si="22"/>
        <v>10934.857142857141</v>
      </c>
      <c r="BU32" s="211">
        <f t="shared" si="22"/>
        <v>12617.142857142857</v>
      </c>
      <c r="BV32" s="211">
        <f t="shared" si="22"/>
        <v>14299.428571428572</v>
      </c>
      <c r="BW32" s="211">
        <f t="shared" si="22"/>
        <v>15981.714285714286</v>
      </c>
      <c r="BX32" s="211">
        <f t="shared" si="23"/>
        <v>17664</v>
      </c>
      <c r="BY32" s="211">
        <f t="shared" si="23"/>
        <v>19346.285714285714</v>
      </c>
      <c r="BZ32" s="211">
        <f t="shared" si="23"/>
        <v>21028.571428571428</v>
      </c>
      <c r="CA32" s="211">
        <f t="shared" si="23"/>
        <v>22710.857142857145</v>
      </c>
      <c r="CB32" s="211">
        <f t="shared" si="23"/>
        <v>24393.142857142855</v>
      </c>
      <c r="CC32" s="211">
        <f t="shared" si="23"/>
        <v>26075.428571428572</v>
      </c>
      <c r="CD32" s="211">
        <f t="shared" si="23"/>
        <v>27757.714285714283</v>
      </c>
      <c r="CE32" s="211">
        <f t="shared" si="23"/>
        <v>29440</v>
      </c>
      <c r="CF32" s="211">
        <f t="shared" si="23"/>
        <v>31122.285714285714</v>
      </c>
      <c r="CG32" s="211">
        <f t="shared" si="23"/>
        <v>32804.571428571428</v>
      </c>
      <c r="CH32" s="211">
        <f t="shared" si="24"/>
        <v>34486.857142857145</v>
      </c>
      <c r="CI32" s="211">
        <f t="shared" si="24"/>
        <v>36169.142857142855</v>
      </c>
      <c r="CJ32" s="211">
        <f t="shared" si="24"/>
        <v>37851.428571428565</v>
      </c>
      <c r="CK32" s="211">
        <f t="shared" si="24"/>
        <v>39533.71428571429</v>
      </c>
      <c r="CL32" s="211">
        <f t="shared" si="24"/>
        <v>41216</v>
      </c>
      <c r="CM32" s="211">
        <f t="shared" si="24"/>
        <v>42898.28571428571</v>
      </c>
      <c r="CN32" s="211">
        <f t="shared" si="24"/>
        <v>44580.571428571428</v>
      </c>
      <c r="CO32" s="211">
        <f t="shared" si="24"/>
        <v>46262.857142857145</v>
      </c>
      <c r="CP32" s="211">
        <f t="shared" si="24"/>
        <v>47945.142857142855</v>
      </c>
      <c r="CQ32" s="211">
        <f t="shared" si="24"/>
        <v>49627.428571428565</v>
      </c>
      <c r="CR32" s="211">
        <f t="shared" si="25"/>
        <v>48065.306122448979</v>
      </c>
      <c r="CS32" s="211">
        <f t="shared" si="25"/>
        <v>43258.775510204083</v>
      </c>
      <c r="CT32" s="211">
        <f t="shared" si="25"/>
        <v>38452.244897959186</v>
      </c>
      <c r="CU32" s="211">
        <f t="shared" si="25"/>
        <v>33645.71428571429</v>
      </c>
      <c r="CV32" s="211">
        <f t="shared" si="25"/>
        <v>28839.183673469386</v>
      </c>
      <c r="CW32" s="211">
        <f t="shared" si="25"/>
        <v>24032.65306122449</v>
      </c>
      <c r="CX32" s="211">
        <f t="shared" si="25"/>
        <v>19226.122448979593</v>
      </c>
      <c r="CY32" s="211">
        <f t="shared" si="25"/>
        <v>14419.591836734697</v>
      </c>
      <c r="CZ32" s="211">
        <f t="shared" si="25"/>
        <v>9613.0612244897929</v>
      </c>
      <c r="DA32" s="211">
        <f t="shared" si="25"/>
        <v>4806.5306122448965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2800</v>
      </c>
      <c r="D34" s="204">
        <f>Income!D82</f>
        <v>0</v>
      </c>
      <c r="E34" s="204">
        <f>Income!E82</f>
        <v>0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70.886075949367083</v>
      </c>
      <c r="AB34" s="211">
        <f t="shared" si="18"/>
        <v>141.77215189873417</v>
      </c>
      <c r="AC34" s="211">
        <f t="shared" si="18"/>
        <v>212.65822784810126</v>
      </c>
      <c r="AD34" s="211">
        <f t="shared" si="18"/>
        <v>283.54430379746833</v>
      </c>
      <c r="AE34" s="211">
        <f t="shared" si="18"/>
        <v>354.43037974683546</v>
      </c>
      <c r="AF34" s="211">
        <f t="shared" si="18"/>
        <v>425.31645569620252</v>
      </c>
      <c r="AG34" s="211">
        <f t="shared" si="18"/>
        <v>496.20253164556959</v>
      </c>
      <c r="AH34" s="211">
        <f t="shared" si="18"/>
        <v>567.08860759493666</v>
      </c>
      <c r="AI34" s="211">
        <f t="shared" si="18"/>
        <v>637.97468354430384</v>
      </c>
      <c r="AJ34" s="211">
        <f t="shared" si="19"/>
        <v>708.86075949367091</v>
      </c>
      <c r="AK34" s="211">
        <f t="shared" si="19"/>
        <v>779.74683544303798</v>
      </c>
      <c r="AL34" s="211">
        <f t="shared" si="19"/>
        <v>850.63291139240505</v>
      </c>
      <c r="AM34" s="211">
        <f t="shared" si="19"/>
        <v>921.51898734177212</v>
      </c>
      <c r="AN34" s="211">
        <f t="shared" si="19"/>
        <v>992.40506329113919</v>
      </c>
      <c r="AO34" s="211">
        <f t="shared" si="19"/>
        <v>1063.2911392405063</v>
      </c>
      <c r="AP34" s="211">
        <f t="shared" si="19"/>
        <v>1134.1772151898733</v>
      </c>
      <c r="AQ34" s="211">
        <f t="shared" si="19"/>
        <v>1205.0632911392406</v>
      </c>
      <c r="AR34" s="211">
        <f t="shared" si="19"/>
        <v>1275.9493670886077</v>
      </c>
      <c r="AS34" s="211">
        <f t="shared" si="19"/>
        <v>1346.8354430379748</v>
      </c>
      <c r="AT34" s="211">
        <f t="shared" si="20"/>
        <v>1417.7215189873418</v>
      </c>
      <c r="AU34" s="211">
        <f t="shared" si="20"/>
        <v>1488.6075949367089</v>
      </c>
      <c r="AV34" s="211">
        <f t="shared" si="20"/>
        <v>1559.493670886076</v>
      </c>
      <c r="AW34" s="211">
        <f t="shared" si="20"/>
        <v>1630.379746835443</v>
      </c>
      <c r="AX34" s="211">
        <f t="shared" si="20"/>
        <v>1701.2658227848101</v>
      </c>
      <c r="AY34" s="211">
        <f t="shared" si="20"/>
        <v>1772.1518987341772</v>
      </c>
      <c r="AZ34" s="211">
        <f t="shared" si="20"/>
        <v>1843.0379746835442</v>
      </c>
      <c r="BA34" s="211">
        <f t="shared" si="20"/>
        <v>1913.9240506329113</v>
      </c>
      <c r="BB34" s="211">
        <f t="shared" si="20"/>
        <v>1984.8101265822784</v>
      </c>
      <c r="BC34" s="211">
        <f t="shared" si="20"/>
        <v>2055.6962025316457</v>
      </c>
      <c r="BD34" s="211">
        <f t="shared" si="21"/>
        <v>2126.5822784810125</v>
      </c>
      <c r="BE34" s="211">
        <f t="shared" si="21"/>
        <v>2197.4683544303798</v>
      </c>
      <c r="BF34" s="211">
        <f t="shared" si="21"/>
        <v>2268.3544303797466</v>
      </c>
      <c r="BG34" s="211">
        <f t="shared" si="21"/>
        <v>2339.2405063291139</v>
      </c>
      <c r="BH34" s="211">
        <f t="shared" si="21"/>
        <v>2410.1265822784812</v>
      </c>
      <c r="BI34" s="211">
        <f t="shared" si="21"/>
        <v>2481.0126582278481</v>
      </c>
      <c r="BJ34" s="211">
        <f t="shared" si="21"/>
        <v>2551.8987341772154</v>
      </c>
      <c r="BK34" s="211">
        <f t="shared" si="21"/>
        <v>2622.7848101265822</v>
      </c>
      <c r="BL34" s="211">
        <f t="shared" si="21"/>
        <v>2693.6708860759495</v>
      </c>
      <c r="BM34" s="211">
        <f t="shared" si="21"/>
        <v>2764.5569620253164</v>
      </c>
      <c r="BN34" s="211">
        <f t="shared" si="22"/>
        <v>2753.3333333333335</v>
      </c>
      <c r="BO34" s="211">
        <f t="shared" si="22"/>
        <v>2660</v>
      </c>
      <c r="BP34" s="211">
        <f t="shared" si="22"/>
        <v>2566.6666666666665</v>
      </c>
      <c r="BQ34" s="211">
        <f t="shared" si="22"/>
        <v>2473.3333333333335</v>
      </c>
      <c r="BR34" s="211">
        <f t="shared" si="22"/>
        <v>2380</v>
      </c>
      <c r="BS34" s="211">
        <f t="shared" si="22"/>
        <v>2286.6666666666665</v>
      </c>
      <c r="BT34" s="211">
        <f t="shared" si="22"/>
        <v>2193.3333333333335</v>
      </c>
      <c r="BU34" s="211">
        <f t="shared" si="22"/>
        <v>2100</v>
      </c>
      <c r="BV34" s="211">
        <f t="shared" si="22"/>
        <v>2006.6666666666665</v>
      </c>
      <c r="BW34" s="211">
        <f t="shared" si="22"/>
        <v>1913.3333333333335</v>
      </c>
      <c r="BX34" s="211">
        <f t="shared" si="23"/>
        <v>1820</v>
      </c>
      <c r="BY34" s="211">
        <f t="shared" si="23"/>
        <v>1726.6666666666667</v>
      </c>
      <c r="BZ34" s="211">
        <f t="shared" si="23"/>
        <v>1633.3333333333333</v>
      </c>
      <c r="CA34" s="211">
        <f t="shared" si="23"/>
        <v>1540</v>
      </c>
      <c r="CB34" s="211">
        <f t="shared" si="23"/>
        <v>1446.6666666666667</v>
      </c>
      <c r="CC34" s="211">
        <f t="shared" si="23"/>
        <v>1353.3333333333333</v>
      </c>
      <c r="CD34" s="211">
        <f t="shared" si="23"/>
        <v>1260</v>
      </c>
      <c r="CE34" s="211">
        <f t="shared" si="23"/>
        <v>1166.6666666666667</v>
      </c>
      <c r="CF34" s="211">
        <f t="shared" si="23"/>
        <v>1073.3333333333333</v>
      </c>
      <c r="CG34" s="211">
        <f t="shared" si="23"/>
        <v>980</v>
      </c>
      <c r="CH34" s="211">
        <f t="shared" si="24"/>
        <v>886.66666666666674</v>
      </c>
      <c r="CI34" s="211">
        <f t="shared" si="24"/>
        <v>793.33333333333326</v>
      </c>
      <c r="CJ34" s="211">
        <f t="shared" si="24"/>
        <v>700</v>
      </c>
      <c r="CK34" s="211">
        <f t="shared" si="24"/>
        <v>606.66666666666652</v>
      </c>
      <c r="CL34" s="211">
        <f t="shared" si="24"/>
        <v>513.33333333333348</v>
      </c>
      <c r="CM34" s="211">
        <f t="shared" si="24"/>
        <v>420</v>
      </c>
      <c r="CN34" s="211">
        <f t="shared" si="24"/>
        <v>326.66666666666652</v>
      </c>
      <c r="CO34" s="211">
        <f t="shared" si="24"/>
        <v>233.33333333333348</v>
      </c>
      <c r="CP34" s="211">
        <f t="shared" si="24"/>
        <v>140</v>
      </c>
      <c r="CQ34" s="211">
        <f t="shared" si="24"/>
        <v>46.666666666666515</v>
      </c>
      <c r="CR34" s="211">
        <f t="shared" si="25"/>
        <v>0</v>
      </c>
      <c r="CS34" s="211">
        <f t="shared" si="25"/>
        <v>0</v>
      </c>
      <c r="CT34" s="211">
        <f t="shared" si="25"/>
        <v>0</v>
      </c>
      <c r="CU34" s="211">
        <f t="shared" si="25"/>
        <v>0</v>
      </c>
      <c r="CV34" s="211">
        <f t="shared" si="25"/>
        <v>0</v>
      </c>
      <c r="CW34" s="211">
        <f t="shared" si="25"/>
        <v>0</v>
      </c>
      <c r="CX34" s="211">
        <f t="shared" si="25"/>
        <v>0</v>
      </c>
      <c r="CY34" s="211">
        <f t="shared" si="25"/>
        <v>0</v>
      </c>
      <c r="CZ34" s="211">
        <f t="shared" si="25"/>
        <v>0</v>
      </c>
      <c r="DA34" s="211">
        <f t="shared" si="25"/>
        <v>0</v>
      </c>
    </row>
    <row r="35" spans="1:105">
      <c r="A35" s="202" t="str">
        <f>Income!A83</f>
        <v>Food transfer - official</v>
      </c>
      <c r="B35" s="204">
        <f>Income!B83</f>
        <v>1160.5485042918237</v>
      </c>
      <c r="C35" s="204">
        <f>Income!C83</f>
        <v>1160.5485042918237</v>
      </c>
      <c r="D35" s="204">
        <f>Income!D83</f>
        <v>1061.0729182096673</v>
      </c>
      <c r="E35" s="204">
        <f>Income!E83</f>
        <v>0</v>
      </c>
      <c r="F35" s="211">
        <f t="shared" si="16"/>
        <v>1160.5485042918237</v>
      </c>
      <c r="G35" s="211">
        <f t="shared" si="16"/>
        <v>1160.5485042918237</v>
      </c>
      <c r="H35" s="211">
        <f t="shared" si="16"/>
        <v>1160.5485042918237</v>
      </c>
      <c r="I35" s="211">
        <f t="shared" si="16"/>
        <v>1160.5485042918237</v>
      </c>
      <c r="J35" s="211">
        <f t="shared" si="16"/>
        <v>1160.5485042918237</v>
      </c>
      <c r="K35" s="211">
        <f t="shared" si="16"/>
        <v>1160.5485042918237</v>
      </c>
      <c r="L35" s="211">
        <f t="shared" si="16"/>
        <v>1160.5485042918237</v>
      </c>
      <c r="M35" s="211">
        <f t="shared" si="16"/>
        <v>1160.5485042918237</v>
      </c>
      <c r="N35" s="211">
        <f t="shared" si="16"/>
        <v>1160.5485042918237</v>
      </c>
      <c r="O35" s="211">
        <f t="shared" si="16"/>
        <v>1160.5485042918237</v>
      </c>
      <c r="P35" s="211">
        <f t="shared" si="17"/>
        <v>1160.5485042918237</v>
      </c>
      <c r="Q35" s="211">
        <f t="shared" si="17"/>
        <v>1160.5485042918237</v>
      </c>
      <c r="R35" s="211">
        <f t="shared" si="17"/>
        <v>1160.5485042918237</v>
      </c>
      <c r="S35" s="211">
        <f t="shared" si="17"/>
        <v>1160.5485042918237</v>
      </c>
      <c r="T35" s="211">
        <f t="shared" si="17"/>
        <v>1160.5485042918237</v>
      </c>
      <c r="U35" s="211">
        <f t="shared" si="17"/>
        <v>1160.5485042918237</v>
      </c>
      <c r="V35" s="211">
        <f t="shared" si="17"/>
        <v>1160.5485042918237</v>
      </c>
      <c r="W35" s="211">
        <f t="shared" si="17"/>
        <v>1160.5485042918237</v>
      </c>
      <c r="X35" s="211">
        <f t="shared" si="17"/>
        <v>1160.5485042918237</v>
      </c>
      <c r="Y35" s="211">
        <f t="shared" si="17"/>
        <v>1160.5485042918237</v>
      </c>
      <c r="Z35" s="211">
        <f t="shared" si="18"/>
        <v>1160.5485042918237</v>
      </c>
      <c r="AA35" s="211">
        <f t="shared" si="18"/>
        <v>1160.5485042918237</v>
      </c>
      <c r="AB35" s="211">
        <f t="shared" si="18"/>
        <v>1160.5485042918237</v>
      </c>
      <c r="AC35" s="211">
        <f t="shared" si="18"/>
        <v>1160.5485042918237</v>
      </c>
      <c r="AD35" s="211">
        <f t="shared" si="18"/>
        <v>1160.5485042918237</v>
      </c>
      <c r="AE35" s="211">
        <f t="shared" si="18"/>
        <v>1160.5485042918237</v>
      </c>
      <c r="AF35" s="211">
        <f t="shared" si="18"/>
        <v>1160.5485042918237</v>
      </c>
      <c r="AG35" s="211">
        <f t="shared" si="18"/>
        <v>1160.5485042918237</v>
      </c>
      <c r="AH35" s="211">
        <f t="shared" si="18"/>
        <v>1160.5485042918237</v>
      </c>
      <c r="AI35" s="211">
        <f t="shared" si="18"/>
        <v>1160.5485042918237</v>
      </c>
      <c r="AJ35" s="211">
        <f t="shared" si="19"/>
        <v>1160.5485042918237</v>
      </c>
      <c r="AK35" s="211">
        <f t="shared" si="19"/>
        <v>1160.5485042918237</v>
      </c>
      <c r="AL35" s="211">
        <f t="shared" si="19"/>
        <v>1160.5485042918237</v>
      </c>
      <c r="AM35" s="211">
        <f t="shared" si="19"/>
        <v>1160.5485042918237</v>
      </c>
      <c r="AN35" s="211">
        <f t="shared" si="19"/>
        <v>1160.5485042918237</v>
      </c>
      <c r="AO35" s="211">
        <f t="shared" si="19"/>
        <v>1160.5485042918237</v>
      </c>
      <c r="AP35" s="211">
        <f t="shared" si="19"/>
        <v>1160.5485042918237</v>
      </c>
      <c r="AQ35" s="211">
        <f t="shared" si="19"/>
        <v>1160.5485042918237</v>
      </c>
      <c r="AR35" s="211">
        <f t="shared" si="19"/>
        <v>1160.5485042918237</v>
      </c>
      <c r="AS35" s="211">
        <f t="shared" si="19"/>
        <v>1160.5485042918237</v>
      </c>
      <c r="AT35" s="211">
        <f t="shared" si="20"/>
        <v>1160.5485042918237</v>
      </c>
      <c r="AU35" s="211">
        <f t="shared" si="20"/>
        <v>1160.5485042918237</v>
      </c>
      <c r="AV35" s="211">
        <f t="shared" si="20"/>
        <v>1160.5485042918237</v>
      </c>
      <c r="AW35" s="211">
        <f t="shared" si="20"/>
        <v>1160.5485042918237</v>
      </c>
      <c r="AX35" s="211">
        <f t="shared" si="20"/>
        <v>1160.5485042918237</v>
      </c>
      <c r="AY35" s="211">
        <f t="shared" si="20"/>
        <v>1160.5485042918237</v>
      </c>
      <c r="AZ35" s="211">
        <f t="shared" si="20"/>
        <v>1160.5485042918237</v>
      </c>
      <c r="BA35" s="211">
        <f t="shared" si="20"/>
        <v>1160.5485042918237</v>
      </c>
      <c r="BB35" s="211">
        <f t="shared" si="20"/>
        <v>1160.5485042918237</v>
      </c>
      <c r="BC35" s="211">
        <f t="shared" si="20"/>
        <v>1160.5485042918237</v>
      </c>
      <c r="BD35" s="211">
        <f t="shared" si="21"/>
        <v>1160.5485042918237</v>
      </c>
      <c r="BE35" s="211">
        <f t="shared" si="21"/>
        <v>1160.5485042918237</v>
      </c>
      <c r="BF35" s="211">
        <f t="shared" si="21"/>
        <v>1160.5485042918237</v>
      </c>
      <c r="BG35" s="211">
        <f t="shared" si="21"/>
        <v>1160.5485042918237</v>
      </c>
      <c r="BH35" s="211">
        <f t="shared" si="21"/>
        <v>1160.5485042918237</v>
      </c>
      <c r="BI35" s="211">
        <f t="shared" si="21"/>
        <v>1160.5485042918237</v>
      </c>
      <c r="BJ35" s="211">
        <f t="shared" si="21"/>
        <v>1160.5485042918237</v>
      </c>
      <c r="BK35" s="211">
        <f t="shared" si="21"/>
        <v>1160.5485042918237</v>
      </c>
      <c r="BL35" s="211">
        <f t="shared" si="21"/>
        <v>1160.5485042918237</v>
      </c>
      <c r="BM35" s="211">
        <f t="shared" si="21"/>
        <v>1160.5485042918237</v>
      </c>
      <c r="BN35" s="211">
        <f t="shared" si="22"/>
        <v>1158.8905778571211</v>
      </c>
      <c r="BO35" s="211">
        <f t="shared" si="22"/>
        <v>1155.5747249877159</v>
      </c>
      <c r="BP35" s="211">
        <f t="shared" si="22"/>
        <v>1152.2588721183106</v>
      </c>
      <c r="BQ35" s="211">
        <f t="shared" si="22"/>
        <v>1148.9430192489056</v>
      </c>
      <c r="BR35" s="211">
        <f t="shared" si="22"/>
        <v>1145.6271663795003</v>
      </c>
      <c r="BS35" s="211">
        <f t="shared" si="22"/>
        <v>1142.311313510095</v>
      </c>
      <c r="BT35" s="211">
        <f t="shared" si="22"/>
        <v>1138.9954606406898</v>
      </c>
      <c r="BU35" s="211">
        <f t="shared" si="22"/>
        <v>1135.6796077712847</v>
      </c>
      <c r="BV35" s="211">
        <f t="shared" si="22"/>
        <v>1132.3637549018795</v>
      </c>
      <c r="BW35" s="211">
        <f t="shared" si="22"/>
        <v>1129.0479020324742</v>
      </c>
      <c r="BX35" s="211">
        <f t="shared" si="23"/>
        <v>1125.732049163069</v>
      </c>
      <c r="BY35" s="211">
        <f t="shared" si="23"/>
        <v>1122.4161962936637</v>
      </c>
      <c r="BZ35" s="211">
        <f t="shared" si="23"/>
        <v>1119.1003434242584</v>
      </c>
      <c r="CA35" s="211">
        <f t="shared" si="23"/>
        <v>1115.7844905548534</v>
      </c>
      <c r="CB35" s="211">
        <f t="shared" si="23"/>
        <v>1112.4686376854481</v>
      </c>
      <c r="CC35" s="211">
        <f t="shared" si="23"/>
        <v>1109.1527848160429</v>
      </c>
      <c r="CD35" s="211">
        <f t="shared" si="23"/>
        <v>1105.8369319466376</v>
      </c>
      <c r="CE35" s="211">
        <f t="shared" si="23"/>
        <v>1102.5210790772326</v>
      </c>
      <c r="CF35" s="211">
        <f t="shared" si="23"/>
        <v>1099.2052262078273</v>
      </c>
      <c r="CG35" s="211">
        <f t="shared" si="23"/>
        <v>1095.889373338422</v>
      </c>
      <c r="CH35" s="211">
        <f t="shared" si="24"/>
        <v>1092.5735204690168</v>
      </c>
      <c r="CI35" s="211">
        <f t="shared" si="24"/>
        <v>1089.2576675996115</v>
      </c>
      <c r="CJ35" s="211">
        <f t="shared" si="24"/>
        <v>1085.9418147302063</v>
      </c>
      <c r="CK35" s="211">
        <f t="shared" si="24"/>
        <v>1082.6259618608012</v>
      </c>
      <c r="CL35" s="211">
        <f t="shared" si="24"/>
        <v>1079.310108991396</v>
      </c>
      <c r="CM35" s="211">
        <f t="shared" si="24"/>
        <v>1075.9942561219907</v>
      </c>
      <c r="CN35" s="211">
        <f t="shared" si="24"/>
        <v>1072.6784032525854</v>
      </c>
      <c r="CO35" s="211">
        <f t="shared" si="24"/>
        <v>1069.3625503831804</v>
      </c>
      <c r="CP35" s="211">
        <f t="shared" si="24"/>
        <v>1066.0466975137751</v>
      </c>
      <c r="CQ35" s="211">
        <f t="shared" si="24"/>
        <v>1062.7308446443699</v>
      </c>
      <c r="CR35" s="211">
        <f t="shared" si="25"/>
        <v>1010.5456363901593</v>
      </c>
      <c r="CS35" s="211">
        <f t="shared" si="25"/>
        <v>909.49107275114341</v>
      </c>
      <c r="CT35" s="211">
        <f t="shared" si="25"/>
        <v>808.4365091121274</v>
      </c>
      <c r="CU35" s="211">
        <f t="shared" si="25"/>
        <v>707.3819454731115</v>
      </c>
      <c r="CV35" s="211">
        <f t="shared" si="25"/>
        <v>606.3273818340956</v>
      </c>
      <c r="CW35" s="211">
        <f t="shared" si="25"/>
        <v>505.27281819507959</v>
      </c>
      <c r="CX35" s="211">
        <f t="shared" si="25"/>
        <v>404.2182545560637</v>
      </c>
      <c r="CY35" s="211">
        <f t="shared" si="25"/>
        <v>303.1636909170478</v>
      </c>
      <c r="CZ35" s="211">
        <f t="shared" si="25"/>
        <v>202.10912727803191</v>
      </c>
      <c r="DA35" s="211">
        <f t="shared" si="25"/>
        <v>101.05456363901601</v>
      </c>
    </row>
    <row r="36" spans="1:105">
      <c r="A36" s="202" t="str">
        <f>Income!A85</f>
        <v>Cash transfer - official</v>
      </c>
      <c r="B36" s="204">
        <f>Income!B85</f>
        <v>21444</v>
      </c>
      <c r="C36" s="204">
        <f>Income!C85</f>
        <v>21582</v>
      </c>
      <c r="D36" s="204">
        <f>Income!D85</f>
        <v>22779.428571428572</v>
      </c>
      <c r="E36" s="204">
        <f>Income!E85</f>
        <v>0</v>
      </c>
      <c r="F36" s="211">
        <f t="shared" si="16"/>
        <v>21444</v>
      </c>
      <c r="G36" s="211">
        <f t="shared" si="16"/>
        <v>21444</v>
      </c>
      <c r="H36" s="211">
        <f t="shared" si="16"/>
        <v>21444</v>
      </c>
      <c r="I36" s="211">
        <f t="shared" si="16"/>
        <v>21444</v>
      </c>
      <c r="J36" s="211">
        <f t="shared" si="16"/>
        <v>21444</v>
      </c>
      <c r="K36" s="211">
        <f t="shared" si="16"/>
        <v>21444</v>
      </c>
      <c r="L36" s="211">
        <f t="shared" si="16"/>
        <v>21444</v>
      </c>
      <c r="M36" s="211">
        <f t="shared" si="16"/>
        <v>21444</v>
      </c>
      <c r="N36" s="211">
        <f t="shared" si="16"/>
        <v>21444</v>
      </c>
      <c r="O36" s="211">
        <f t="shared" si="16"/>
        <v>21444</v>
      </c>
      <c r="P36" s="211">
        <f t="shared" si="16"/>
        <v>21444</v>
      </c>
      <c r="Q36" s="211">
        <f t="shared" si="16"/>
        <v>21444</v>
      </c>
      <c r="R36" s="211">
        <f t="shared" si="16"/>
        <v>21444</v>
      </c>
      <c r="S36" s="211">
        <f t="shared" si="16"/>
        <v>21444</v>
      </c>
      <c r="T36" s="211">
        <f t="shared" si="16"/>
        <v>21444</v>
      </c>
      <c r="U36" s="211">
        <f t="shared" si="16"/>
        <v>21444</v>
      </c>
      <c r="V36" s="211">
        <f t="shared" si="17"/>
        <v>21444</v>
      </c>
      <c r="W36" s="211">
        <f t="shared" si="17"/>
        <v>21444</v>
      </c>
      <c r="X36" s="211">
        <f t="shared" si="17"/>
        <v>21444</v>
      </c>
      <c r="Y36" s="211">
        <f t="shared" si="17"/>
        <v>21444</v>
      </c>
      <c r="Z36" s="211">
        <f t="shared" si="17"/>
        <v>21444</v>
      </c>
      <c r="AA36" s="211">
        <f t="shared" si="17"/>
        <v>21447.493670886077</v>
      </c>
      <c r="AB36" s="211">
        <f t="shared" si="17"/>
        <v>21450.98734177215</v>
      </c>
      <c r="AC36" s="211">
        <f t="shared" si="17"/>
        <v>21454.481012658227</v>
      </c>
      <c r="AD36" s="211">
        <f t="shared" si="17"/>
        <v>21457.974683544304</v>
      </c>
      <c r="AE36" s="211">
        <f t="shared" si="17"/>
        <v>21461.468354430381</v>
      </c>
      <c r="AF36" s="211">
        <f t="shared" si="18"/>
        <v>21464.962025316454</v>
      </c>
      <c r="AG36" s="211">
        <f t="shared" si="18"/>
        <v>21468.455696202531</v>
      </c>
      <c r="AH36" s="211">
        <f t="shared" si="18"/>
        <v>21471.949367088608</v>
      </c>
      <c r="AI36" s="211">
        <f t="shared" si="18"/>
        <v>21475.443037974685</v>
      </c>
      <c r="AJ36" s="211">
        <f t="shared" si="18"/>
        <v>21478.936708860758</v>
      </c>
      <c r="AK36" s="211">
        <f t="shared" si="18"/>
        <v>21482.430379746835</v>
      </c>
      <c r="AL36" s="211">
        <f t="shared" si="18"/>
        <v>21485.924050632912</v>
      </c>
      <c r="AM36" s="211">
        <f t="shared" si="18"/>
        <v>21489.417721518988</v>
      </c>
      <c r="AN36" s="211">
        <f t="shared" si="18"/>
        <v>21492.911392405062</v>
      </c>
      <c r="AO36" s="211">
        <f t="shared" si="18"/>
        <v>21496.405063291139</v>
      </c>
      <c r="AP36" s="211">
        <f t="shared" si="19"/>
        <v>21499.898734177215</v>
      </c>
      <c r="AQ36" s="211">
        <f t="shared" si="19"/>
        <v>21503.392405063292</v>
      </c>
      <c r="AR36" s="211">
        <f t="shared" si="19"/>
        <v>21506.886075949365</v>
      </c>
      <c r="AS36" s="211">
        <f t="shared" si="19"/>
        <v>21510.379746835442</v>
      </c>
      <c r="AT36" s="211">
        <f t="shared" si="19"/>
        <v>21513.873417721519</v>
      </c>
      <c r="AU36" s="211">
        <f t="shared" si="19"/>
        <v>21517.367088607596</v>
      </c>
      <c r="AV36" s="211">
        <f t="shared" si="19"/>
        <v>21520.860759493669</v>
      </c>
      <c r="AW36" s="211">
        <f t="shared" si="19"/>
        <v>21524.354430379746</v>
      </c>
      <c r="AX36" s="211">
        <f t="shared" si="19"/>
        <v>21527.848101265823</v>
      </c>
      <c r="AY36" s="211">
        <f t="shared" si="19"/>
        <v>21531.3417721519</v>
      </c>
      <c r="AZ36" s="211">
        <f t="shared" si="20"/>
        <v>21534.835443037973</v>
      </c>
      <c r="BA36" s="211">
        <f t="shared" si="20"/>
        <v>21538.32911392405</v>
      </c>
      <c r="BB36" s="211">
        <f t="shared" si="20"/>
        <v>21541.822784810127</v>
      </c>
      <c r="BC36" s="211">
        <f t="shared" si="20"/>
        <v>21545.316455696204</v>
      </c>
      <c r="BD36" s="211">
        <f t="shared" si="20"/>
        <v>21548.810126582277</v>
      </c>
      <c r="BE36" s="211">
        <f t="shared" si="20"/>
        <v>21552.303797468354</v>
      </c>
      <c r="BF36" s="211">
        <f t="shared" si="20"/>
        <v>21555.797468354431</v>
      </c>
      <c r="BG36" s="211">
        <f t="shared" si="20"/>
        <v>21559.291139240508</v>
      </c>
      <c r="BH36" s="211">
        <f t="shared" si="20"/>
        <v>21562.784810126581</v>
      </c>
      <c r="BI36" s="211">
        <f t="shared" si="20"/>
        <v>21566.278481012658</v>
      </c>
      <c r="BJ36" s="211">
        <f t="shared" si="21"/>
        <v>21569.772151898735</v>
      </c>
      <c r="BK36" s="211">
        <f t="shared" si="21"/>
        <v>21573.265822784811</v>
      </c>
      <c r="BL36" s="211">
        <f t="shared" si="21"/>
        <v>21576.759493670885</v>
      </c>
      <c r="BM36" s="211">
        <f t="shared" si="21"/>
        <v>21580.253164556962</v>
      </c>
      <c r="BN36" s="211">
        <f t="shared" si="21"/>
        <v>21601.957142857143</v>
      </c>
      <c r="BO36" s="211">
        <f t="shared" si="21"/>
        <v>21641.87142857143</v>
      </c>
      <c r="BP36" s="211">
        <f t="shared" si="21"/>
        <v>21681.785714285714</v>
      </c>
      <c r="BQ36" s="211">
        <f t="shared" si="21"/>
        <v>21721.7</v>
      </c>
      <c r="BR36" s="211">
        <f t="shared" si="21"/>
        <v>21761.614285714284</v>
      </c>
      <c r="BS36" s="211">
        <f t="shared" si="21"/>
        <v>21801.528571428571</v>
      </c>
      <c r="BT36" s="211">
        <f t="shared" si="22"/>
        <v>21841.442857142858</v>
      </c>
      <c r="BU36" s="211">
        <f t="shared" si="22"/>
        <v>21881.357142857145</v>
      </c>
      <c r="BV36" s="211">
        <f t="shared" si="22"/>
        <v>21921.271428571428</v>
      </c>
      <c r="BW36" s="211">
        <f t="shared" si="22"/>
        <v>21961.185714285715</v>
      </c>
      <c r="BX36" s="211">
        <f t="shared" si="22"/>
        <v>22001.1</v>
      </c>
      <c r="BY36" s="211">
        <f t="shared" si="22"/>
        <v>22041.014285714286</v>
      </c>
      <c r="BZ36" s="211">
        <f t="shared" si="22"/>
        <v>22080.928571428572</v>
      </c>
      <c r="CA36" s="211">
        <f t="shared" si="22"/>
        <v>22120.842857142859</v>
      </c>
      <c r="CB36" s="211">
        <f t="shared" si="22"/>
        <v>22160.757142857143</v>
      </c>
      <c r="CC36" s="211">
        <f t="shared" si="22"/>
        <v>22200.67142857143</v>
      </c>
      <c r="CD36" s="211">
        <f t="shared" si="23"/>
        <v>22240.585714285713</v>
      </c>
      <c r="CE36" s="211">
        <f t="shared" si="23"/>
        <v>22280.5</v>
      </c>
      <c r="CF36" s="211">
        <f t="shared" si="23"/>
        <v>22320.414285714287</v>
      </c>
      <c r="CG36" s="211">
        <f t="shared" si="23"/>
        <v>22360.328571428574</v>
      </c>
      <c r="CH36" s="211">
        <f t="shared" si="23"/>
        <v>22400.242857142857</v>
      </c>
      <c r="CI36" s="211">
        <f t="shared" si="23"/>
        <v>22440.157142857144</v>
      </c>
      <c r="CJ36" s="211">
        <f t="shared" si="23"/>
        <v>22480.071428571428</v>
      </c>
      <c r="CK36" s="211">
        <f t="shared" si="23"/>
        <v>22519.985714285714</v>
      </c>
      <c r="CL36" s="211">
        <f t="shared" si="23"/>
        <v>22559.9</v>
      </c>
      <c r="CM36" s="211">
        <f t="shared" si="23"/>
        <v>22599.814285714288</v>
      </c>
      <c r="CN36" s="211">
        <f t="shared" si="24"/>
        <v>22639.728571428572</v>
      </c>
      <c r="CO36" s="211">
        <f t="shared" si="24"/>
        <v>22679.642857142859</v>
      </c>
      <c r="CP36" s="211">
        <f t="shared" si="24"/>
        <v>22719.557142857146</v>
      </c>
      <c r="CQ36" s="211">
        <f t="shared" si="24"/>
        <v>22759.471428571429</v>
      </c>
      <c r="CR36" s="211">
        <f t="shared" si="24"/>
        <v>21694.693877551021</v>
      </c>
      <c r="CS36" s="211">
        <f t="shared" si="24"/>
        <v>19525.224489795921</v>
      </c>
      <c r="CT36" s="211">
        <f t="shared" si="24"/>
        <v>17355.755102040817</v>
      </c>
      <c r="CU36" s="211">
        <f t="shared" si="24"/>
        <v>15186.285714285716</v>
      </c>
      <c r="CV36" s="211">
        <f t="shared" si="24"/>
        <v>13016.816326530612</v>
      </c>
      <c r="CW36" s="211">
        <f t="shared" si="24"/>
        <v>10847.34693877551</v>
      </c>
      <c r="CX36" s="211">
        <f t="shared" si="25"/>
        <v>8677.8775510204105</v>
      </c>
      <c r="CY36" s="211">
        <f t="shared" si="25"/>
        <v>6508.4081632653069</v>
      </c>
      <c r="CZ36" s="211">
        <f t="shared" si="25"/>
        <v>4338.9387755102034</v>
      </c>
      <c r="DA36" s="211">
        <f t="shared" si="25"/>
        <v>2169.4693877550999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0</v>
      </c>
      <c r="D37" s="204">
        <f>Income!D86</f>
        <v>0</v>
      </c>
      <c r="E37" s="204">
        <f>Income!E86</f>
        <v>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0</v>
      </c>
      <c r="V37" s="211">
        <f t="shared" si="17"/>
        <v>0</v>
      </c>
      <c r="W37" s="211">
        <f t="shared" si="17"/>
        <v>0</v>
      </c>
      <c r="X37" s="211">
        <f t="shared" si="17"/>
        <v>0</v>
      </c>
      <c r="Y37" s="211">
        <f t="shared" si="17"/>
        <v>0</v>
      </c>
      <c r="Z37" s="211">
        <f t="shared" si="18"/>
        <v>0</v>
      </c>
      <c r="AA37" s="211">
        <f t="shared" si="18"/>
        <v>0</v>
      </c>
      <c r="AB37" s="211">
        <f t="shared" si="18"/>
        <v>0</v>
      </c>
      <c r="AC37" s="211">
        <f t="shared" si="18"/>
        <v>0</v>
      </c>
      <c r="AD37" s="211">
        <f t="shared" si="18"/>
        <v>0</v>
      </c>
      <c r="AE37" s="211">
        <f t="shared" si="18"/>
        <v>0</v>
      </c>
      <c r="AF37" s="211">
        <f t="shared" si="18"/>
        <v>0</v>
      </c>
      <c r="AG37" s="211">
        <f t="shared" si="18"/>
        <v>0</v>
      </c>
      <c r="AH37" s="211">
        <f t="shared" si="18"/>
        <v>0</v>
      </c>
      <c r="AI37" s="211">
        <f t="shared" si="18"/>
        <v>0</v>
      </c>
      <c r="AJ37" s="211">
        <f t="shared" si="19"/>
        <v>0</v>
      </c>
      <c r="AK37" s="211">
        <f t="shared" si="19"/>
        <v>0</v>
      </c>
      <c r="AL37" s="211">
        <f t="shared" si="19"/>
        <v>0</v>
      </c>
      <c r="AM37" s="211">
        <f t="shared" si="19"/>
        <v>0</v>
      </c>
      <c r="AN37" s="211">
        <f t="shared" si="19"/>
        <v>0</v>
      </c>
      <c r="AO37" s="211">
        <f t="shared" si="19"/>
        <v>0</v>
      </c>
      <c r="AP37" s="211">
        <f t="shared" si="19"/>
        <v>0</v>
      </c>
      <c r="AQ37" s="211">
        <f t="shared" si="19"/>
        <v>0</v>
      </c>
      <c r="AR37" s="211">
        <f t="shared" si="19"/>
        <v>0</v>
      </c>
      <c r="AS37" s="211">
        <f t="shared" si="19"/>
        <v>0</v>
      </c>
      <c r="AT37" s="211">
        <f t="shared" si="20"/>
        <v>0</v>
      </c>
      <c r="AU37" s="211">
        <f t="shared" si="20"/>
        <v>0</v>
      </c>
      <c r="AV37" s="211">
        <f t="shared" si="20"/>
        <v>0</v>
      </c>
      <c r="AW37" s="211">
        <f t="shared" si="20"/>
        <v>0</v>
      </c>
      <c r="AX37" s="211">
        <f t="shared" si="20"/>
        <v>0</v>
      </c>
      <c r="AY37" s="211">
        <f t="shared" si="20"/>
        <v>0</v>
      </c>
      <c r="AZ37" s="211">
        <f t="shared" si="20"/>
        <v>0</v>
      </c>
      <c r="BA37" s="211">
        <f t="shared" si="20"/>
        <v>0</v>
      </c>
      <c r="BB37" s="211">
        <f t="shared" si="20"/>
        <v>0</v>
      </c>
      <c r="BC37" s="211">
        <f t="shared" si="20"/>
        <v>0</v>
      </c>
      <c r="BD37" s="211">
        <f t="shared" si="21"/>
        <v>0</v>
      </c>
      <c r="BE37" s="211">
        <f t="shared" si="21"/>
        <v>0</v>
      </c>
      <c r="BF37" s="211">
        <f t="shared" si="21"/>
        <v>0</v>
      </c>
      <c r="BG37" s="211">
        <f t="shared" si="21"/>
        <v>0</v>
      </c>
      <c r="BH37" s="211">
        <f t="shared" si="21"/>
        <v>0</v>
      </c>
      <c r="BI37" s="211">
        <f t="shared" si="21"/>
        <v>0</v>
      </c>
      <c r="BJ37" s="211">
        <f t="shared" si="21"/>
        <v>0</v>
      </c>
      <c r="BK37" s="211">
        <f t="shared" si="21"/>
        <v>0</v>
      </c>
      <c r="BL37" s="211">
        <f t="shared" si="21"/>
        <v>0</v>
      </c>
      <c r="BM37" s="211">
        <f t="shared" si="21"/>
        <v>0</v>
      </c>
      <c r="BN37" s="211">
        <f t="shared" si="22"/>
        <v>0</v>
      </c>
      <c r="BO37" s="211">
        <f t="shared" si="22"/>
        <v>0</v>
      </c>
      <c r="BP37" s="211">
        <f t="shared" si="22"/>
        <v>0</v>
      </c>
      <c r="BQ37" s="211">
        <f t="shared" si="22"/>
        <v>0</v>
      </c>
      <c r="BR37" s="211">
        <f t="shared" si="22"/>
        <v>0</v>
      </c>
      <c r="BS37" s="211">
        <f t="shared" si="22"/>
        <v>0</v>
      </c>
      <c r="BT37" s="211">
        <f t="shared" si="22"/>
        <v>0</v>
      </c>
      <c r="BU37" s="211">
        <f t="shared" si="22"/>
        <v>0</v>
      </c>
      <c r="BV37" s="211">
        <f t="shared" si="22"/>
        <v>0</v>
      </c>
      <c r="BW37" s="211">
        <f t="shared" si="22"/>
        <v>0</v>
      </c>
      <c r="BX37" s="211">
        <f t="shared" si="23"/>
        <v>0</v>
      </c>
      <c r="BY37" s="211">
        <f t="shared" si="23"/>
        <v>0</v>
      </c>
      <c r="BZ37" s="211">
        <f t="shared" si="23"/>
        <v>0</v>
      </c>
      <c r="CA37" s="211">
        <f t="shared" si="23"/>
        <v>0</v>
      </c>
      <c r="CB37" s="211">
        <f t="shared" si="23"/>
        <v>0</v>
      </c>
      <c r="CC37" s="211">
        <f t="shared" si="23"/>
        <v>0</v>
      </c>
      <c r="CD37" s="211">
        <f t="shared" si="23"/>
        <v>0</v>
      </c>
      <c r="CE37" s="211">
        <f t="shared" si="23"/>
        <v>0</v>
      </c>
      <c r="CF37" s="211">
        <f t="shared" si="23"/>
        <v>0</v>
      </c>
      <c r="CG37" s="211">
        <f t="shared" si="23"/>
        <v>0</v>
      </c>
      <c r="CH37" s="211">
        <f t="shared" si="24"/>
        <v>0</v>
      </c>
      <c r="CI37" s="211">
        <f t="shared" si="24"/>
        <v>0</v>
      </c>
      <c r="CJ37" s="211">
        <f t="shared" si="24"/>
        <v>0</v>
      </c>
      <c r="CK37" s="211">
        <f t="shared" si="24"/>
        <v>0</v>
      </c>
      <c r="CL37" s="211">
        <f t="shared" si="24"/>
        <v>0</v>
      </c>
      <c r="CM37" s="211">
        <f t="shared" si="24"/>
        <v>0</v>
      </c>
      <c r="CN37" s="211">
        <f t="shared" si="24"/>
        <v>0</v>
      </c>
      <c r="CO37" s="211">
        <f t="shared" si="24"/>
        <v>0</v>
      </c>
      <c r="CP37" s="211">
        <f t="shared" si="24"/>
        <v>0</v>
      </c>
      <c r="CQ37" s="211">
        <f t="shared" si="24"/>
        <v>0</v>
      </c>
      <c r="CR37" s="211">
        <f t="shared" si="25"/>
        <v>0</v>
      </c>
      <c r="CS37" s="211">
        <f t="shared" si="25"/>
        <v>0</v>
      </c>
      <c r="CT37" s="211">
        <f t="shared" si="25"/>
        <v>0</v>
      </c>
      <c r="CU37" s="211">
        <f t="shared" si="25"/>
        <v>0</v>
      </c>
      <c r="CV37" s="211">
        <f t="shared" si="25"/>
        <v>0</v>
      </c>
      <c r="CW37" s="211">
        <f t="shared" si="25"/>
        <v>0</v>
      </c>
      <c r="CX37" s="211">
        <f t="shared" si="25"/>
        <v>0</v>
      </c>
      <c r="CY37" s="211">
        <f t="shared" si="25"/>
        <v>0</v>
      </c>
      <c r="CZ37" s="211">
        <f t="shared" si="25"/>
        <v>0</v>
      </c>
      <c r="DA37" s="211">
        <f t="shared" si="25"/>
        <v>0</v>
      </c>
    </row>
    <row r="38" spans="1:105">
      <c r="A38" s="202" t="str">
        <f>Income!A88</f>
        <v>TOTAL</v>
      </c>
      <c r="B38" s="204">
        <f>Income!B88</f>
        <v>37520.918076441849</v>
      </c>
      <c r="C38" s="204">
        <f>Income!C88</f>
        <v>46857.65472429643</v>
      </c>
      <c r="D38" s="204">
        <f>Income!D88</f>
        <v>92403.082698914572</v>
      </c>
      <c r="E38" s="204">
        <f>Income!E88</f>
        <v>0</v>
      </c>
      <c r="F38" s="205">
        <f t="shared" ref="F38:AK38" si="26">SUM(F25:F37)</f>
        <v>32480.918076441849</v>
      </c>
      <c r="G38" s="205">
        <f t="shared" si="26"/>
        <v>32480.918076441849</v>
      </c>
      <c r="H38" s="205">
        <f t="shared" si="26"/>
        <v>32480.918076441849</v>
      </c>
      <c r="I38" s="205">
        <f t="shared" si="26"/>
        <v>32480.918076441849</v>
      </c>
      <c r="J38" s="205">
        <f t="shared" si="26"/>
        <v>32480.918076441849</v>
      </c>
      <c r="K38" s="205">
        <f t="shared" si="26"/>
        <v>32480.918076441849</v>
      </c>
      <c r="L38" s="205">
        <f t="shared" si="26"/>
        <v>32480.918076441849</v>
      </c>
      <c r="M38" s="205">
        <f t="shared" si="26"/>
        <v>32480.918076441849</v>
      </c>
      <c r="N38" s="205">
        <f t="shared" si="26"/>
        <v>32480.918076441849</v>
      </c>
      <c r="O38" s="205">
        <f t="shared" si="26"/>
        <v>32480.918076441849</v>
      </c>
      <c r="P38" s="205">
        <f t="shared" si="26"/>
        <v>32480.918076441849</v>
      </c>
      <c r="Q38" s="205">
        <f t="shared" si="26"/>
        <v>32480.918076441849</v>
      </c>
      <c r="R38" s="205">
        <f t="shared" si="26"/>
        <v>32480.918076441849</v>
      </c>
      <c r="S38" s="205">
        <f t="shared" si="26"/>
        <v>32480.918076441849</v>
      </c>
      <c r="T38" s="205">
        <f t="shared" si="26"/>
        <v>32480.918076441849</v>
      </c>
      <c r="U38" s="205">
        <f t="shared" si="26"/>
        <v>32480.918076441849</v>
      </c>
      <c r="V38" s="205">
        <f t="shared" si="26"/>
        <v>32480.918076441849</v>
      </c>
      <c r="W38" s="205">
        <f t="shared" si="26"/>
        <v>32480.918076441849</v>
      </c>
      <c r="X38" s="205">
        <f t="shared" si="26"/>
        <v>32480.918076441849</v>
      </c>
      <c r="Y38" s="205">
        <f t="shared" si="26"/>
        <v>32480.918076441849</v>
      </c>
      <c r="Z38" s="205">
        <f t="shared" si="26"/>
        <v>32480.918076441849</v>
      </c>
      <c r="AA38" s="205">
        <f t="shared" si="26"/>
        <v>32662.607611830572</v>
      </c>
      <c r="AB38" s="205">
        <f t="shared" si="26"/>
        <v>32844.297147219295</v>
      </c>
      <c r="AC38" s="205">
        <f t="shared" si="26"/>
        <v>33025.986682608018</v>
      </c>
      <c r="AD38" s="205">
        <f t="shared" si="26"/>
        <v>33207.676217996741</v>
      </c>
      <c r="AE38" s="205">
        <f t="shared" si="26"/>
        <v>33389.365753385471</v>
      </c>
      <c r="AF38" s="205">
        <f t="shared" si="26"/>
        <v>33571.055288774187</v>
      </c>
      <c r="AG38" s="205">
        <f t="shared" si="26"/>
        <v>33752.74482416291</v>
      </c>
      <c r="AH38" s="205">
        <f t="shared" si="26"/>
        <v>33934.43435955164</v>
      </c>
      <c r="AI38" s="205">
        <f t="shared" si="26"/>
        <v>34116.123894940363</v>
      </c>
      <c r="AJ38" s="205">
        <f t="shared" si="26"/>
        <v>34297.813430329086</v>
      </c>
      <c r="AK38" s="205">
        <f t="shared" si="26"/>
        <v>34479.502965717809</v>
      </c>
      <c r="AL38" s="205">
        <f t="shared" ref="AL38:BQ38" si="27">SUM(AL25:AL37)</f>
        <v>34661.192501106532</v>
      </c>
      <c r="AM38" s="205">
        <f t="shared" si="27"/>
        <v>34842.882036495255</v>
      </c>
      <c r="AN38" s="205">
        <f t="shared" si="27"/>
        <v>35024.571571883978</v>
      </c>
      <c r="AO38" s="205">
        <f t="shared" si="27"/>
        <v>35206.261107272701</v>
      </c>
      <c r="AP38" s="205">
        <f t="shared" si="27"/>
        <v>35387.950642661424</v>
      </c>
      <c r="AQ38" s="205">
        <f t="shared" si="27"/>
        <v>35569.640178050147</v>
      </c>
      <c r="AR38" s="205">
        <f t="shared" si="27"/>
        <v>35751.32971343887</v>
      </c>
      <c r="AS38" s="205">
        <f t="shared" si="27"/>
        <v>35933.019248827593</v>
      </c>
      <c r="AT38" s="205">
        <f t="shared" si="27"/>
        <v>36114.708784216324</v>
      </c>
      <c r="AU38" s="205">
        <f t="shared" si="27"/>
        <v>36296.398319605047</v>
      </c>
      <c r="AV38" s="205">
        <f t="shared" si="27"/>
        <v>36478.08785499377</v>
      </c>
      <c r="AW38" s="205">
        <f t="shared" si="27"/>
        <v>36659.777390382493</v>
      </c>
      <c r="AX38" s="205">
        <f t="shared" si="27"/>
        <v>36841.466925771216</v>
      </c>
      <c r="AY38" s="205">
        <f t="shared" si="27"/>
        <v>37023.156461159939</v>
      </c>
      <c r="AZ38" s="205">
        <f t="shared" si="27"/>
        <v>37204.845996548662</v>
      </c>
      <c r="BA38" s="205">
        <f t="shared" si="27"/>
        <v>37386.535531937385</v>
      </c>
      <c r="BB38" s="205">
        <f t="shared" si="27"/>
        <v>37568.225067326115</v>
      </c>
      <c r="BC38" s="205">
        <f t="shared" si="27"/>
        <v>37749.914602714838</v>
      </c>
      <c r="BD38" s="205">
        <f t="shared" si="27"/>
        <v>37931.604138103554</v>
      </c>
      <c r="BE38" s="205">
        <f t="shared" si="27"/>
        <v>38113.293673492284</v>
      </c>
      <c r="BF38" s="205">
        <f t="shared" si="27"/>
        <v>38294.983208881007</v>
      </c>
      <c r="BG38" s="205">
        <f t="shared" si="27"/>
        <v>38476.67274426973</v>
      </c>
      <c r="BH38" s="205">
        <f t="shared" si="27"/>
        <v>38658.362279658453</v>
      </c>
      <c r="BI38" s="205">
        <f t="shared" si="27"/>
        <v>38840.051815047176</v>
      </c>
      <c r="BJ38" s="205">
        <f t="shared" si="27"/>
        <v>39021.741350435899</v>
      </c>
      <c r="BK38" s="205">
        <f t="shared" si="27"/>
        <v>39203.430885824622</v>
      </c>
      <c r="BL38" s="205">
        <f t="shared" si="27"/>
        <v>39385.120421213345</v>
      </c>
      <c r="BM38" s="205">
        <f t="shared" si="27"/>
        <v>39566.809956602068</v>
      </c>
      <c r="BN38" s="205">
        <f t="shared" si="27"/>
        <v>40536.745190540067</v>
      </c>
      <c r="BO38" s="205">
        <f t="shared" si="27"/>
        <v>42294.926123027341</v>
      </c>
      <c r="BP38" s="205">
        <f t="shared" si="27"/>
        <v>44053.107055514614</v>
      </c>
      <c r="BQ38" s="205">
        <f t="shared" si="27"/>
        <v>45811.287988001881</v>
      </c>
      <c r="BR38" s="205">
        <f t="shared" ref="BR38:CW38" si="28">SUM(BR25:BR37)</f>
        <v>47569.468920489147</v>
      </c>
      <c r="BS38" s="205">
        <f t="shared" si="28"/>
        <v>49327.649852976421</v>
      </c>
      <c r="BT38" s="205">
        <f t="shared" si="28"/>
        <v>51085.830785463695</v>
      </c>
      <c r="BU38" s="205">
        <f t="shared" si="28"/>
        <v>52844.011717950969</v>
      </c>
      <c r="BV38" s="205">
        <f t="shared" si="28"/>
        <v>54602.192650438243</v>
      </c>
      <c r="BW38" s="205">
        <f t="shared" si="28"/>
        <v>56360.373582925517</v>
      </c>
      <c r="BX38" s="205">
        <f t="shared" si="28"/>
        <v>58118.554515412776</v>
      </c>
      <c r="BY38" s="205">
        <f t="shared" si="28"/>
        <v>59876.73544790005</v>
      </c>
      <c r="BZ38" s="205">
        <f t="shared" si="28"/>
        <v>61634.916380387331</v>
      </c>
      <c r="CA38" s="205">
        <f t="shared" si="28"/>
        <v>63393.097312874605</v>
      </c>
      <c r="CB38" s="205">
        <f t="shared" si="28"/>
        <v>65151.278245361871</v>
      </c>
      <c r="CC38" s="205">
        <f t="shared" si="28"/>
        <v>66909.459177849145</v>
      </c>
      <c r="CD38" s="205">
        <f t="shared" si="28"/>
        <v>68667.640110336404</v>
      </c>
      <c r="CE38" s="205">
        <f t="shared" si="28"/>
        <v>70425.821042823678</v>
      </c>
      <c r="CF38" s="205">
        <f t="shared" si="28"/>
        <v>72184.001975310952</v>
      </c>
      <c r="CG38" s="205">
        <f t="shared" si="28"/>
        <v>73942.18290779824</v>
      </c>
      <c r="CH38" s="205">
        <f t="shared" si="28"/>
        <v>75700.363840285485</v>
      </c>
      <c r="CI38" s="205">
        <f t="shared" si="28"/>
        <v>77458.544772772759</v>
      </c>
      <c r="CJ38" s="205">
        <f t="shared" si="28"/>
        <v>79216.725705260033</v>
      </c>
      <c r="CK38" s="205">
        <f t="shared" si="28"/>
        <v>80974.906637747306</v>
      </c>
      <c r="CL38" s="205">
        <f t="shared" si="28"/>
        <v>82733.08757023458</v>
      </c>
      <c r="CM38" s="205">
        <f t="shared" si="28"/>
        <v>84491.268502721854</v>
      </c>
      <c r="CN38" s="205">
        <f t="shared" si="28"/>
        <v>86249.449435209113</v>
      </c>
      <c r="CO38" s="205">
        <f t="shared" si="28"/>
        <v>88007.630367696402</v>
      </c>
      <c r="CP38" s="205">
        <f t="shared" si="28"/>
        <v>89765.811300183675</v>
      </c>
      <c r="CQ38" s="205">
        <f t="shared" si="28"/>
        <v>91523.992232670935</v>
      </c>
      <c r="CR38" s="205">
        <f t="shared" si="28"/>
        <v>88002.935903728168</v>
      </c>
      <c r="CS38" s="205">
        <f t="shared" si="28"/>
        <v>79202.642313355362</v>
      </c>
      <c r="CT38" s="205">
        <f t="shared" si="28"/>
        <v>70402.34872298254</v>
      </c>
      <c r="CU38" s="205">
        <f t="shared" si="28"/>
        <v>61602.055132609719</v>
      </c>
      <c r="CV38" s="205">
        <f t="shared" si="28"/>
        <v>52801.761542236898</v>
      </c>
      <c r="CW38" s="205">
        <f t="shared" si="28"/>
        <v>44001.467951864084</v>
      </c>
      <c r="CX38" s="205">
        <f>SUM(CX25:CX37)</f>
        <v>35201.17436149127</v>
      </c>
      <c r="CY38" s="205">
        <f>SUM(CY25:CY37)</f>
        <v>26400.880771118453</v>
      </c>
      <c r="CZ38" s="205">
        <f>SUM(CZ25:CZ37)</f>
        <v>17600.587180745628</v>
      </c>
      <c r="DA38" s="205">
        <f>SUM(DA25:DA37)</f>
        <v>8800.2935903728121</v>
      </c>
    </row>
    <row r="39" spans="1:105">
      <c r="A39" s="202" t="str">
        <f>Income!A89</f>
        <v>Food Poverty line</v>
      </c>
      <c r="B39" s="204">
        <f>Income!B89</f>
        <v>19489.344210431896</v>
      </c>
      <c r="C39" s="204">
        <f>Income!C89</f>
        <v>19489.344210431896</v>
      </c>
      <c r="D39" s="204">
        <f>Income!D89</f>
        <v>19489.344210431893</v>
      </c>
      <c r="E39" s="204" t="e">
        <f>Income!E89</f>
        <v>#DIV/0!</v>
      </c>
      <c r="F39" s="205">
        <f t="shared" ref="F39:U39" si="29">IF(F$2&lt;=($B$2+$C$2+$D$2),IF(F$2&lt;=($B$2+$C$2),IF(F$2&lt;=$B$2,$B39,$C39),$D39),$E39)</f>
        <v>19489.344210431896</v>
      </c>
      <c r="G39" s="205">
        <f t="shared" si="29"/>
        <v>19489.344210431896</v>
      </c>
      <c r="H39" s="205">
        <f t="shared" si="29"/>
        <v>19489.344210431896</v>
      </c>
      <c r="I39" s="205">
        <f t="shared" si="29"/>
        <v>19489.344210431896</v>
      </c>
      <c r="J39" s="205">
        <f t="shared" si="29"/>
        <v>19489.344210431896</v>
      </c>
      <c r="K39" s="205">
        <f t="shared" si="29"/>
        <v>19489.344210431896</v>
      </c>
      <c r="L39" s="205">
        <f t="shared" si="29"/>
        <v>19489.344210431896</v>
      </c>
      <c r="M39" s="205">
        <f t="shared" si="29"/>
        <v>19489.344210431896</v>
      </c>
      <c r="N39" s="205">
        <f t="shared" si="29"/>
        <v>19489.344210431896</v>
      </c>
      <c r="O39" s="205">
        <f t="shared" si="29"/>
        <v>19489.344210431896</v>
      </c>
      <c r="P39" s="205">
        <f t="shared" si="29"/>
        <v>19489.344210431896</v>
      </c>
      <c r="Q39" s="205">
        <f t="shared" si="29"/>
        <v>19489.344210431896</v>
      </c>
      <c r="R39" s="205">
        <f t="shared" si="29"/>
        <v>19489.344210431896</v>
      </c>
      <c r="S39" s="205">
        <f t="shared" si="29"/>
        <v>19489.344210431896</v>
      </c>
      <c r="T39" s="205">
        <f t="shared" si="29"/>
        <v>19489.344210431896</v>
      </c>
      <c r="U39" s="205">
        <f t="shared" si="29"/>
        <v>19489.344210431896</v>
      </c>
      <c r="V39" s="205">
        <f t="shared" ref="V39:AK40" si="30">IF(V$2&lt;=($B$2+$C$2+$D$2),IF(V$2&lt;=($B$2+$C$2),IF(V$2&lt;=$B$2,$B39,$C39),$D39),$E39)</f>
        <v>19489.344210431896</v>
      </c>
      <c r="W39" s="205">
        <f t="shared" si="30"/>
        <v>19489.344210431896</v>
      </c>
      <c r="X39" s="205">
        <f t="shared" si="30"/>
        <v>19489.344210431896</v>
      </c>
      <c r="Y39" s="205">
        <f t="shared" si="30"/>
        <v>19489.344210431896</v>
      </c>
      <c r="Z39" s="205">
        <f t="shared" si="30"/>
        <v>19489.344210431896</v>
      </c>
      <c r="AA39" s="205">
        <f t="shared" si="30"/>
        <v>19489.344210431896</v>
      </c>
      <c r="AB39" s="205">
        <f t="shared" si="30"/>
        <v>19489.344210431896</v>
      </c>
      <c r="AC39" s="205">
        <f t="shared" si="30"/>
        <v>19489.344210431896</v>
      </c>
      <c r="AD39" s="205">
        <f t="shared" si="30"/>
        <v>19489.344210431896</v>
      </c>
      <c r="AE39" s="205">
        <f t="shared" si="30"/>
        <v>19489.344210431896</v>
      </c>
      <c r="AF39" s="205">
        <f t="shared" si="30"/>
        <v>19489.344210431896</v>
      </c>
      <c r="AG39" s="205">
        <f t="shared" si="30"/>
        <v>19489.344210431896</v>
      </c>
      <c r="AH39" s="205">
        <f t="shared" si="30"/>
        <v>19489.344210431896</v>
      </c>
      <c r="AI39" s="205">
        <f t="shared" si="30"/>
        <v>19489.344210431896</v>
      </c>
      <c r="AJ39" s="205">
        <f t="shared" si="30"/>
        <v>19489.344210431896</v>
      </c>
      <c r="AK39" s="205">
        <f t="shared" si="30"/>
        <v>19489.344210431896</v>
      </c>
      <c r="AL39" s="205">
        <f t="shared" ref="AL39:BA40" si="31">IF(AL$2&lt;=($B$2+$C$2+$D$2),IF(AL$2&lt;=($B$2+$C$2),IF(AL$2&lt;=$B$2,$B39,$C39),$D39),$E39)</f>
        <v>19489.344210431896</v>
      </c>
      <c r="AM39" s="205">
        <f t="shared" si="31"/>
        <v>19489.344210431896</v>
      </c>
      <c r="AN39" s="205">
        <f t="shared" si="31"/>
        <v>19489.344210431896</v>
      </c>
      <c r="AO39" s="205">
        <f t="shared" si="31"/>
        <v>19489.344210431896</v>
      </c>
      <c r="AP39" s="205">
        <f t="shared" si="31"/>
        <v>19489.344210431896</v>
      </c>
      <c r="AQ39" s="205">
        <f t="shared" si="31"/>
        <v>19489.344210431896</v>
      </c>
      <c r="AR39" s="205">
        <f t="shared" si="31"/>
        <v>19489.344210431896</v>
      </c>
      <c r="AS39" s="205">
        <f t="shared" si="31"/>
        <v>19489.344210431896</v>
      </c>
      <c r="AT39" s="205">
        <f t="shared" si="31"/>
        <v>19489.344210431896</v>
      </c>
      <c r="AU39" s="205">
        <f t="shared" si="31"/>
        <v>19489.344210431896</v>
      </c>
      <c r="AV39" s="205">
        <f t="shared" si="31"/>
        <v>19489.344210431896</v>
      </c>
      <c r="AW39" s="205">
        <f t="shared" si="31"/>
        <v>19489.344210431896</v>
      </c>
      <c r="AX39" s="205">
        <f t="shared" si="31"/>
        <v>19489.344210431896</v>
      </c>
      <c r="AY39" s="205">
        <f t="shared" si="31"/>
        <v>19489.344210431896</v>
      </c>
      <c r="AZ39" s="205">
        <f t="shared" si="31"/>
        <v>19489.344210431896</v>
      </c>
      <c r="BA39" s="205">
        <f t="shared" si="31"/>
        <v>19489.344210431896</v>
      </c>
      <c r="BB39" s="205">
        <f t="shared" ref="BB39:CD40" si="32">IF(BB$2&lt;=($B$2+$C$2+$D$2),IF(BB$2&lt;=($B$2+$C$2),IF(BB$2&lt;=$B$2,$B39,$C39),$D39),$E39)</f>
        <v>19489.344210431896</v>
      </c>
      <c r="BC39" s="205">
        <f t="shared" si="32"/>
        <v>19489.344210431896</v>
      </c>
      <c r="BD39" s="205">
        <f t="shared" si="32"/>
        <v>19489.344210431896</v>
      </c>
      <c r="BE39" s="205">
        <f t="shared" si="32"/>
        <v>19489.344210431896</v>
      </c>
      <c r="BF39" s="205">
        <f t="shared" si="32"/>
        <v>19489.344210431896</v>
      </c>
      <c r="BG39" s="205">
        <f t="shared" si="32"/>
        <v>19489.344210431896</v>
      </c>
      <c r="BH39" s="205">
        <f t="shared" si="32"/>
        <v>19489.344210431896</v>
      </c>
      <c r="BI39" s="205">
        <f t="shared" si="32"/>
        <v>19489.344210431896</v>
      </c>
      <c r="BJ39" s="205">
        <f t="shared" si="32"/>
        <v>19489.344210431896</v>
      </c>
      <c r="BK39" s="205">
        <f t="shared" si="32"/>
        <v>19489.344210431896</v>
      </c>
      <c r="BL39" s="205">
        <f t="shared" si="32"/>
        <v>19489.344210431896</v>
      </c>
      <c r="BM39" s="205">
        <f t="shared" si="32"/>
        <v>19489.344210431896</v>
      </c>
      <c r="BN39" s="205">
        <f t="shared" si="32"/>
        <v>19489.344210431896</v>
      </c>
      <c r="BO39" s="205">
        <f t="shared" si="32"/>
        <v>19489.344210431896</v>
      </c>
      <c r="BP39" s="205">
        <f t="shared" si="32"/>
        <v>19489.344210431896</v>
      </c>
      <c r="BQ39" s="205">
        <f t="shared" si="32"/>
        <v>19489.344210431896</v>
      </c>
      <c r="BR39" s="205">
        <f t="shared" si="32"/>
        <v>19489.344210431896</v>
      </c>
      <c r="BS39" s="205">
        <f t="shared" si="32"/>
        <v>19489.344210431896</v>
      </c>
      <c r="BT39" s="205">
        <f t="shared" si="32"/>
        <v>19489.344210431896</v>
      </c>
      <c r="BU39" s="205">
        <f t="shared" si="32"/>
        <v>19489.344210431896</v>
      </c>
      <c r="BV39" s="205">
        <f t="shared" si="32"/>
        <v>19489.344210431896</v>
      </c>
      <c r="BW39" s="205">
        <f t="shared" si="32"/>
        <v>19489.344210431896</v>
      </c>
      <c r="BX39" s="205">
        <f t="shared" si="32"/>
        <v>19489.344210431896</v>
      </c>
      <c r="BY39" s="205">
        <f t="shared" si="32"/>
        <v>19489.344210431896</v>
      </c>
      <c r="BZ39" s="205">
        <f t="shared" si="32"/>
        <v>19489.344210431896</v>
      </c>
      <c r="CA39" s="205">
        <f t="shared" si="32"/>
        <v>19489.344210431896</v>
      </c>
      <c r="CB39" s="205">
        <f t="shared" si="32"/>
        <v>19489.344210431896</v>
      </c>
      <c r="CC39" s="205">
        <f t="shared" si="32"/>
        <v>19489.344210431896</v>
      </c>
      <c r="CD39" s="205">
        <f t="shared" si="32"/>
        <v>19489.344210431896</v>
      </c>
      <c r="CE39" s="205">
        <f t="shared" ref="CE39:CR40" si="33">IF(CE$2&lt;=($B$2+$C$2+$D$2),IF(CE$2&lt;=($B$2+$C$2),IF(CE$2&lt;=$B$2,$B39,$C39),$D39),$E39)</f>
        <v>19489.344210431896</v>
      </c>
      <c r="CF39" s="205">
        <f t="shared" si="33"/>
        <v>19489.344210431896</v>
      </c>
      <c r="CG39" s="205">
        <f t="shared" si="33"/>
        <v>19489.344210431893</v>
      </c>
      <c r="CH39" s="205">
        <f t="shared" si="33"/>
        <v>19489.344210431893</v>
      </c>
      <c r="CI39" s="205">
        <f t="shared" si="33"/>
        <v>19489.344210431893</v>
      </c>
      <c r="CJ39" s="205">
        <f t="shared" si="33"/>
        <v>19489.344210431893</v>
      </c>
      <c r="CK39" s="205">
        <f t="shared" si="33"/>
        <v>19489.344210431893</v>
      </c>
      <c r="CL39" s="205">
        <f t="shared" si="33"/>
        <v>19489.344210431893</v>
      </c>
      <c r="CM39" s="205">
        <f t="shared" si="33"/>
        <v>19489.344210431893</v>
      </c>
      <c r="CN39" s="205">
        <f t="shared" si="33"/>
        <v>19489.344210431893</v>
      </c>
      <c r="CO39" s="205">
        <f t="shared" si="33"/>
        <v>19489.344210431893</v>
      </c>
      <c r="CP39" s="205">
        <f t="shared" si="33"/>
        <v>19489.344210431893</v>
      </c>
      <c r="CQ39" s="205">
        <f t="shared" si="33"/>
        <v>19489.344210431893</v>
      </c>
      <c r="CR39" s="205">
        <f t="shared" si="33"/>
        <v>19489.344210431893</v>
      </c>
      <c r="CS39" s="205">
        <f t="shared" ref="CS39:DA40" si="34">IF(CS$2&lt;=($B$2+$C$2+$D$2),IF(CS$2&lt;=($B$2+$C$2),IF(CS$2&lt;=$B$2,$B39,$C39),$D39),$E39)</f>
        <v>19489.344210431893</v>
      </c>
      <c r="CT39" s="205">
        <f t="shared" si="34"/>
        <v>19489.344210431893</v>
      </c>
      <c r="CU39" s="205">
        <f t="shared" si="34"/>
        <v>19489.344210431893</v>
      </c>
      <c r="CV39" s="205">
        <f t="shared" si="34"/>
        <v>19489.344210431893</v>
      </c>
      <c r="CW39" s="205">
        <f t="shared" si="34"/>
        <v>19489.344210431893</v>
      </c>
      <c r="CX39" s="205">
        <f t="shared" si="34"/>
        <v>19489.344210431893</v>
      </c>
      <c r="CY39" s="205">
        <f t="shared" si="34"/>
        <v>19489.344210431893</v>
      </c>
      <c r="CZ39" s="205">
        <f t="shared" si="34"/>
        <v>19489.344210431893</v>
      </c>
      <c r="DA39" s="205">
        <f t="shared" si="34"/>
        <v>19489.344210431893</v>
      </c>
    </row>
    <row r="40" spans="1:105">
      <c r="A40" s="202" t="str">
        <f>Income!A90</f>
        <v>Lower Bound Poverty line</v>
      </c>
      <c r="B40" s="204">
        <f>Income!B90</f>
        <v>35068.010877098561</v>
      </c>
      <c r="C40" s="204">
        <f>Income!C90</f>
        <v>35068.010877098561</v>
      </c>
      <c r="D40" s="204">
        <f>Income!D90</f>
        <v>35068.010877098568</v>
      </c>
      <c r="E40" s="204" t="e">
        <f>Income!E90</f>
        <v>#DIV/0!</v>
      </c>
      <c r="F40" s="205">
        <f t="shared" ref="F40:U40" si="35">IF(F$2&lt;=($B$2+$C$2+$D$2),IF(F$2&lt;=($B$2+$C$2),IF(F$2&lt;=$B$2,$B40,$C40),$D40),$E40)</f>
        <v>35068.010877098561</v>
      </c>
      <c r="G40" s="205">
        <f t="shared" si="35"/>
        <v>35068.010877098561</v>
      </c>
      <c r="H40" s="205">
        <f t="shared" si="35"/>
        <v>35068.010877098561</v>
      </c>
      <c r="I40" s="205">
        <f t="shared" si="35"/>
        <v>35068.010877098561</v>
      </c>
      <c r="J40" s="205">
        <f t="shared" si="35"/>
        <v>35068.010877098561</v>
      </c>
      <c r="K40" s="205">
        <f t="shared" si="35"/>
        <v>35068.010877098561</v>
      </c>
      <c r="L40" s="205">
        <f t="shared" si="35"/>
        <v>35068.010877098561</v>
      </c>
      <c r="M40" s="205">
        <f t="shared" si="35"/>
        <v>35068.010877098561</v>
      </c>
      <c r="N40" s="205">
        <f t="shared" si="35"/>
        <v>35068.010877098561</v>
      </c>
      <c r="O40" s="205">
        <f t="shared" si="35"/>
        <v>35068.010877098561</v>
      </c>
      <c r="P40" s="205">
        <f t="shared" si="35"/>
        <v>35068.010877098561</v>
      </c>
      <c r="Q40" s="205">
        <f t="shared" si="35"/>
        <v>35068.010877098561</v>
      </c>
      <c r="R40" s="205">
        <f t="shared" si="35"/>
        <v>35068.010877098561</v>
      </c>
      <c r="S40" s="205">
        <f t="shared" si="35"/>
        <v>35068.010877098561</v>
      </c>
      <c r="T40" s="205">
        <f t="shared" si="35"/>
        <v>35068.010877098561</v>
      </c>
      <c r="U40" s="205">
        <f t="shared" si="35"/>
        <v>35068.010877098561</v>
      </c>
      <c r="V40" s="205">
        <f t="shared" si="30"/>
        <v>35068.010877098561</v>
      </c>
      <c r="W40" s="205">
        <f t="shared" si="30"/>
        <v>35068.010877098561</v>
      </c>
      <c r="X40" s="205">
        <f t="shared" si="30"/>
        <v>35068.010877098561</v>
      </c>
      <c r="Y40" s="205">
        <f t="shared" si="30"/>
        <v>35068.010877098561</v>
      </c>
      <c r="Z40" s="205">
        <f t="shared" si="30"/>
        <v>35068.010877098561</v>
      </c>
      <c r="AA40" s="205">
        <f t="shared" si="30"/>
        <v>35068.010877098561</v>
      </c>
      <c r="AB40" s="205">
        <f t="shared" si="30"/>
        <v>35068.010877098561</v>
      </c>
      <c r="AC40" s="205">
        <f t="shared" si="30"/>
        <v>35068.010877098561</v>
      </c>
      <c r="AD40" s="205">
        <f t="shared" si="30"/>
        <v>35068.010877098561</v>
      </c>
      <c r="AE40" s="205">
        <f t="shared" si="30"/>
        <v>35068.010877098561</v>
      </c>
      <c r="AF40" s="205">
        <f t="shared" si="30"/>
        <v>35068.010877098561</v>
      </c>
      <c r="AG40" s="205">
        <f t="shared" si="30"/>
        <v>35068.010877098561</v>
      </c>
      <c r="AH40" s="205">
        <f t="shared" si="30"/>
        <v>35068.010877098561</v>
      </c>
      <c r="AI40" s="205">
        <f t="shared" si="30"/>
        <v>35068.010877098561</v>
      </c>
      <c r="AJ40" s="205">
        <f t="shared" si="30"/>
        <v>35068.010877098561</v>
      </c>
      <c r="AK40" s="205">
        <f t="shared" si="30"/>
        <v>35068.010877098561</v>
      </c>
      <c r="AL40" s="205">
        <f t="shared" si="31"/>
        <v>35068.010877098561</v>
      </c>
      <c r="AM40" s="205">
        <f t="shared" si="31"/>
        <v>35068.010877098561</v>
      </c>
      <c r="AN40" s="205">
        <f t="shared" si="31"/>
        <v>35068.010877098561</v>
      </c>
      <c r="AO40" s="205">
        <f t="shared" si="31"/>
        <v>35068.010877098561</v>
      </c>
      <c r="AP40" s="205">
        <f t="shared" si="31"/>
        <v>35068.010877098561</v>
      </c>
      <c r="AQ40" s="205">
        <f t="shared" si="31"/>
        <v>35068.010877098561</v>
      </c>
      <c r="AR40" s="205">
        <f t="shared" si="31"/>
        <v>35068.010877098561</v>
      </c>
      <c r="AS40" s="205">
        <f t="shared" si="31"/>
        <v>35068.010877098561</v>
      </c>
      <c r="AT40" s="205">
        <f t="shared" si="31"/>
        <v>35068.010877098561</v>
      </c>
      <c r="AU40" s="205">
        <f t="shared" si="31"/>
        <v>35068.010877098561</v>
      </c>
      <c r="AV40" s="205">
        <f t="shared" si="31"/>
        <v>35068.010877098561</v>
      </c>
      <c r="AW40" s="205">
        <f t="shared" si="31"/>
        <v>35068.010877098561</v>
      </c>
      <c r="AX40" s="205">
        <f t="shared" si="31"/>
        <v>35068.010877098561</v>
      </c>
      <c r="AY40" s="205">
        <f t="shared" si="31"/>
        <v>35068.010877098561</v>
      </c>
      <c r="AZ40" s="205">
        <f t="shared" si="31"/>
        <v>35068.010877098561</v>
      </c>
      <c r="BA40" s="205">
        <f t="shared" si="31"/>
        <v>35068.010877098561</v>
      </c>
      <c r="BB40" s="205">
        <f t="shared" si="32"/>
        <v>35068.010877098561</v>
      </c>
      <c r="BC40" s="205">
        <f t="shared" si="32"/>
        <v>35068.010877098561</v>
      </c>
      <c r="BD40" s="205">
        <f t="shared" si="32"/>
        <v>35068.010877098561</v>
      </c>
      <c r="BE40" s="205">
        <f t="shared" si="32"/>
        <v>35068.010877098561</v>
      </c>
      <c r="BF40" s="205">
        <f t="shared" si="32"/>
        <v>35068.010877098561</v>
      </c>
      <c r="BG40" s="205">
        <f t="shared" si="32"/>
        <v>35068.010877098561</v>
      </c>
      <c r="BH40" s="205">
        <f t="shared" si="32"/>
        <v>35068.010877098561</v>
      </c>
      <c r="BI40" s="205">
        <f t="shared" si="32"/>
        <v>35068.010877098561</v>
      </c>
      <c r="BJ40" s="205">
        <f t="shared" si="32"/>
        <v>35068.010877098561</v>
      </c>
      <c r="BK40" s="205">
        <f t="shared" si="32"/>
        <v>35068.010877098561</v>
      </c>
      <c r="BL40" s="205">
        <f t="shared" si="32"/>
        <v>35068.010877098561</v>
      </c>
      <c r="BM40" s="205">
        <f t="shared" si="32"/>
        <v>35068.010877098561</v>
      </c>
      <c r="BN40" s="205">
        <f t="shared" si="32"/>
        <v>35068.010877098561</v>
      </c>
      <c r="BO40" s="205">
        <f t="shared" si="32"/>
        <v>35068.010877098561</v>
      </c>
      <c r="BP40" s="205">
        <f t="shared" si="32"/>
        <v>35068.010877098561</v>
      </c>
      <c r="BQ40" s="205">
        <f t="shared" si="32"/>
        <v>35068.010877098561</v>
      </c>
      <c r="BR40" s="205">
        <f t="shared" si="32"/>
        <v>35068.010877098561</v>
      </c>
      <c r="BS40" s="205">
        <f t="shared" si="32"/>
        <v>35068.010877098561</v>
      </c>
      <c r="BT40" s="205">
        <f t="shared" si="32"/>
        <v>35068.010877098561</v>
      </c>
      <c r="BU40" s="205">
        <f t="shared" si="32"/>
        <v>35068.010877098561</v>
      </c>
      <c r="BV40" s="205">
        <f t="shared" si="32"/>
        <v>35068.010877098561</v>
      </c>
      <c r="BW40" s="205">
        <f t="shared" si="32"/>
        <v>35068.010877098561</v>
      </c>
      <c r="BX40" s="205">
        <f t="shared" si="32"/>
        <v>35068.010877098561</v>
      </c>
      <c r="BY40" s="205">
        <f t="shared" si="32"/>
        <v>35068.010877098561</v>
      </c>
      <c r="BZ40" s="205">
        <f t="shared" si="32"/>
        <v>35068.010877098561</v>
      </c>
      <c r="CA40" s="205">
        <f t="shared" si="32"/>
        <v>35068.010877098561</v>
      </c>
      <c r="CB40" s="205">
        <f t="shared" si="32"/>
        <v>35068.010877098561</v>
      </c>
      <c r="CC40" s="205">
        <f t="shared" si="32"/>
        <v>35068.010877098561</v>
      </c>
      <c r="CD40" s="205">
        <f t="shared" si="32"/>
        <v>35068.010877098561</v>
      </c>
      <c r="CE40" s="205">
        <f t="shared" si="33"/>
        <v>35068.010877098561</v>
      </c>
      <c r="CF40" s="205">
        <f t="shared" si="33"/>
        <v>35068.010877098561</v>
      </c>
      <c r="CG40" s="205">
        <f t="shared" si="33"/>
        <v>35068.010877098568</v>
      </c>
      <c r="CH40" s="205">
        <f t="shared" si="33"/>
        <v>35068.010877098568</v>
      </c>
      <c r="CI40" s="205">
        <f t="shared" si="33"/>
        <v>35068.010877098568</v>
      </c>
      <c r="CJ40" s="205">
        <f t="shared" si="33"/>
        <v>35068.010877098568</v>
      </c>
      <c r="CK40" s="205">
        <f t="shared" si="33"/>
        <v>35068.010877098568</v>
      </c>
      <c r="CL40" s="205">
        <f t="shared" si="33"/>
        <v>35068.010877098568</v>
      </c>
      <c r="CM40" s="205">
        <f t="shared" si="33"/>
        <v>35068.010877098568</v>
      </c>
      <c r="CN40" s="205">
        <f t="shared" si="33"/>
        <v>35068.010877098568</v>
      </c>
      <c r="CO40" s="205">
        <f t="shared" si="33"/>
        <v>35068.010877098568</v>
      </c>
      <c r="CP40" s="205">
        <f t="shared" si="33"/>
        <v>35068.010877098568</v>
      </c>
      <c r="CQ40" s="205">
        <f t="shared" si="33"/>
        <v>35068.010877098568</v>
      </c>
      <c r="CR40" s="205">
        <f t="shared" si="33"/>
        <v>35068.010877098568</v>
      </c>
      <c r="CS40" s="205">
        <f t="shared" si="34"/>
        <v>35068.010877098568</v>
      </c>
      <c r="CT40" s="205">
        <f t="shared" si="34"/>
        <v>35068.010877098568</v>
      </c>
      <c r="CU40" s="205">
        <f t="shared" si="34"/>
        <v>35068.010877098568</v>
      </c>
      <c r="CV40" s="205">
        <f t="shared" si="34"/>
        <v>35068.010877098568</v>
      </c>
      <c r="CW40" s="205">
        <f t="shared" si="34"/>
        <v>35068.010877098568</v>
      </c>
      <c r="CX40" s="205">
        <f t="shared" si="34"/>
        <v>35068.010877098568</v>
      </c>
      <c r="CY40" s="205">
        <f t="shared" si="34"/>
        <v>35068.010877098568</v>
      </c>
      <c r="CZ40" s="205">
        <f t="shared" si="34"/>
        <v>35068.010877098568</v>
      </c>
      <c r="DA40" s="205">
        <f t="shared" si="34"/>
        <v>35068.010877098568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12.902861522504333</v>
      </c>
      <c r="AB42" s="211">
        <f t="shared" si="36"/>
        <v>12.902861522504333</v>
      </c>
      <c r="AC42" s="211">
        <f t="shared" si="36"/>
        <v>12.902861522504333</v>
      </c>
      <c r="AD42" s="211">
        <f t="shared" si="36"/>
        <v>12.902861522504333</v>
      </c>
      <c r="AE42" s="211">
        <f t="shared" si="36"/>
        <v>12.902861522504333</v>
      </c>
      <c r="AF42" s="211">
        <f t="shared" si="36"/>
        <v>12.902861522504333</v>
      </c>
      <c r="AG42" s="211">
        <f t="shared" si="36"/>
        <v>12.902861522504333</v>
      </c>
      <c r="AH42" s="211">
        <f t="shared" si="36"/>
        <v>12.902861522504333</v>
      </c>
      <c r="AI42" s="211">
        <f t="shared" si="36"/>
        <v>12.902861522504333</v>
      </c>
      <c r="AJ42" s="211">
        <f t="shared" si="36"/>
        <v>12.902861522504333</v>
      </c>
      <c r="AK42" s="211">
        <f t="shared" si="36"/>
        <v>12.902861522504333</v>
      </c>
      <c r="AL42" s="211">
        <f t="shared" ref="AL42:BQ42" si="37">IF(AL$22&lt;=$E$24,IF(AL$22&lt;=$D$24,IF(AL$22&lt;=$C$24,IF(AL$22&lt;=$B$24,$B108,($C25-$B25)/($C$24-$B$24)),($D25-$C25)/($D$24-$C$24)),($E25-$D25)/($E$24-$D$24)),$F108)</f>
        <v>12.902861522504333</v>
      </c>
      <c r="AM42" s="211">
        <f t="shared" si="37"/>
        <v>12.902861522504333</v>
      </c>
      <c r="AN42" s="211">
        <f t="shared" si="37"/>
        <v>12.902861522504333</v>
      </c>
      <c r="AO42" s="211">
        <f t="shared" si="37"/>
        <v>12.902861522504333</v>
      </c>
      <c r="AP42" s="211">
        <f t="shared" si="37"/>
        <v>12.902861522504333</v>
      </c>
      <c r="AQ42" s="211">
        <f t="shared" si="37"/>
        <v>12.902861522504333</v>
      </c>
      <c r="AR42" s="211">
        <f t="shared" si="37"/>
        <v>12.902861522504333</v>
      </c>
      <c r="AS42" s="211">
        <f t="shared" si="37"/>
        <v>12.902861522504333</v>
      </c>
      <c r="AT42" s="211">
        <f t="shared" si="37"/>
        <v>12.902861522504333</v>
      </c>
      <c r="AU42" s="211">
        <f t="shared" si="37"/>
        <v>12.902861522504333</v>
      </c>
      <c r="AV42" s="211">
        <f t="shared" si="37"/>
        <v>12.902861522504333</v>
      </c>
      <c r="AW42" s="211">
        <f t="shared" si="37"/>
        <v>12.902861522504333</v>
      </c>
      <c r="AX42" s="211">
        <f t="shared" si="37"/>
        <v>12.902861522504333</v>
      </c>
      <c r="AY42" s="211">
        <f t="shared" si="37"/>
        <v>12.902861522504333</v>
      </c>
      <c r="AZ42" s="211">
        <f t="shared" si="37"/>
        <v>12.902861522504333</v>
      </c>
      <c r="BA42" s="211">
        <f t="shared" si="37"/>
        <v>12.902861522504333</v>
      </c>
      <c r="BB42" s="211">
        <f t="shared" si="37"/>
        <v>12.902861522504333</v>
      </c>
      <c r="BC42" s="211">
        <f t="shared" si="37"/>
        <v>12.902861522504333</v>
      </c>
      <c r="BD42" s="211">
        <f t="shared" si="37"/>
        <v>12.902861522504333</v>
      </c>
      <c r="BE42" s="211">
        <f t="shared" si="37"/>
        <v>12.902861522504333</v>
      </c>
      <c r="BF42" s="211">
        <f t="shared" si="37"/>
        <v>12.902861522504333</v>
      </c>
      <c r="BG42" s="211">
        <f t="shared" si="37"/>
        <v>12.902861522504333</v>
      </c>
      <c r="BH42" s="211">
        <f t="shared" si="37"/>
        <v>12.902861522504333</v>
      </c>
      <c r="BI42" s="211">
        <f t="shared" si="37"/>
        <v>12.902861522504333</v>
      </c>
      <c r="BJ42" s="211">
        <f t="shared" si="37"/>
        <v>12.902861522504333</v>
      </c>
      <c r="BK42" s="211">
        <f t="shared" si="37"/>
        <v>12.902861522504333</v>
      </c>
      <c r="BL42" s="211">
        <f t="shared" si="37"/>
        <v>12.902861522504333</v>
      </c>
      <c r="BM42" s="211">
        <f t="shared" si="37"/>
        <v>12.902861522504333</v>
      </c>
      <c r="BN42" s="211">
        <f t="shared" si="37"/>
        <v>-6.7713991143963614</v>
      </c>
      <c r="BO42" s="211">
        <f t="shared" si="37"/>
        <v>-6.7713991143963614</v>
      </c>
      <c r="BP42" s="211">
        <f t="shared" si="37"/>
        <v>-6.7713991143963614</v>
      </c>
      <c r="BQ42" s="211">
        <f t="shared" si="37"/>
        <v>-6.7713991143963614</v>
      </c>
      <c r="BR42" s="211">
        <f t="shared" ref="BR42:DA42" si="38">IF(BR$22&lt;=$E$24,IF(BR$22&lt;=$D$24,IF(BR$22&lt;=$C$24,IF(BR$22&lt;=$B$24,$B108,($C25-$B25)/($C$24-$B$24)),($D25-$C25)/($D$24-$C$24)),($E25-$D25)/($E$24-$D$24)),$F108)</f>
        <v>-6.7713991143963614</v>
      </c>
      <c r="BS42" s="211">
        <f t="shared" si="38"/>
        <v>-6.7713991143963614</v>
      </c>
      <c r="BT42" s="211">
        <f t="shared" si="38"/>
        <v>-6.7713991143963614</v>
      </c>
      <c r="BU42" s="211">
        <f t="shared" si="38"/>
        <v>-6.7713991143963614</v>
      </c>
      <c r="BV42" s="211">
        <f t="shared" si="38"/>
        <v>-6.7713991143963614</v>
      </c>
      <c r="BW42" s="211">
        <f t="shared" si="38"/>
        <v>-6.7713991143963614</v>
      </c>
      <c r="BX42" s="211">
        <f t="shared" si="38"/>
        <v>-6.7713991143963614</v>
      </c>
      <c r="BY42" s="211">
        <f t="shared" si="38"/>
        <v>-6.7713991143963614</v>
      </c>
      <c r="BZ42" s="211">
        <f t="shared" si="38"/>
        <v>-6.7713991143963614</v>
      </c>
      <c r="CA42" s="211">
        <f t="shared" si="38"/>
        <v>-6.7713991143963614</v>
      </c>
      <c r="CB42" s="211">
        <f t="shared" si="38"/>
        <v>-6.7713991143963614</v>
      </c>
      <c r="CC42" s="211">
        <f t="shared" si="38"/>
        <v>-6.7713991143963614</v>
      </c>
      <c r="CD42" s="211">
        <f t="shared" si="38"/>
        <v>-6.7713991143963614</v>
      </c>
      <c r="CE42" s="211">
        <f t="shared" si="38"/>
        <v>-6.7713991143963614</v>
      </c>
      <c r="CF42" s="211">
        <f t="shared" si="38"/>
        <v>-6.7713991143963614</v>
      </c>
      <c r="CG42" s="211">
        <f t="shared" si="38"/>
        <v>-6.7713991143963614</v>
      </c>
      <c r="CH42" s="211">
        <f t="shared" si="38"/>
        <v>-6.7713991143963614</v>
      </c>
      <c r="CI42" s="211">
        <f t="shared" si="38"/>
        <v>-6.7713991143963614</v>
      </c>
      <c r="CJ42" s="211">
        <f t="shared" si="38"/>
        <v>-6.7713991143963614</v>
      </c>
      <c r="CK42" s="211">
        <f t="shared" si="38"/>
        <v>-6.7713991143963614</v>
      </c>
      <c r="CL42" s="211">
        <f t="shared" si="38"/>
        <v>-6.7713991143963614</v>
      </c>
      <c r="CM42" s="211">
        <f t="shared" si="38"/>
        <v>-6.7713991143963614</v>
      </c>
      <c r="CN42" s="211">
        <f t="shared" si="38"/>
        <v>-6.7713991143963614</v>
      </c>
      <c r="CO42" s="211">
        <f t="shared" si="38"/>
        <v>-6.7713991143963614</v>
      </c>
      <c r="CP42" s="211">
        <f t="shared" si="38"/>
        <v>-6.7713991143963614</v>
      </c>
      <c r="CQ42" s="211">
        <f t="shared" si="38"/>
        <v>-6.7713991143963614</v>
      </c>
      <c r="CR42" s="211">
        <f t="shared" si="38"/>
        <v>-163.80884167754027</v>
      </c>
      <c r="CS42" s="211">
        <f t="shared" si="38"/>
        <v>-163.80884167754027</v>
      </c>
      <c r="CT42" s="211">
        <f t="shared" si="38"/>
        <v>-163.80884167754027</v>
      </c>
      <c r="CU42" s="211">
        <f t="shared" si="38"/>
        <v>-163.80884167754027</v>
      </c>
      <c r="CV42" s="211">
        <f t="shared" si="38"/>
        <v>-163.80884167754027</v>
      </c>
      <c r="CW42" s="211">
        <f t="shared" si="38"/>
        <v>-163.80884167754027</v>
      </c>
      <c r="CX42" s="211">
        <f t="shared" si="38"/>
        <v>-163.80884167754027</v>
      </c>
      <c r="CY42" s="211">
        <f t="shared" si="38"/>
        <v>-163.80884167754027</v>
      </c>
      <c r="CZ42" s="211">
        <f t="shared" si="38"/>
        <v>-163.80884167754027</v>
      </c>
      <c r="DA42" s="211">
        <f t="shared" si="38"/>
        <v>-163.80884167754027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3.6708860759493671</v>
      </c>
      <c r="AB43" s="211">
        <f t="shared" si="39"/>
        <v>3.6708860759493671</v>
      </c>
      <c r="AC43" s="211">
        <f t="shared" si="39"/>
        <v>3.6708860759493671</v>
      </c>
      <c r="AD43" s="211">
        <f t="shared" si="39"/>
        <v>3.6708860759493671</v>
      </c>
      <c r="AE43" s="211">
        <f t="shared" si="39"/>
        <v>3.6708860759493671</v>
      </c>
      <c r="AF43" s="211">
        <f t="shared" si="39"/>
        <v>3.6708860759493671</v>
      </c>
      <c r="AG43" s="211">
        <f t="shared" si="39"/>
        <v>3.6708860759493671</v>
      </c>
      <c r="AH43" s="211">
        <f t="shared" si="39"/>
        <v>3.6708860759493671</v>
      </c>
      <c r="AI43" s="211">
        <f t="shared" si="39"/>
        <v>3.6708860759493671</v>
      </c>
      <c r="AJ43" s="211">
        <f t="shared" si="39"/>
        <v>3.6708860759493671</v>
      </c>
      <c r="AK43" s="211">
        <f t="shared" si="39"/>
        <v>3.6708860759493671</v>
      </c>
      <c r="AL43" s="211">
        <f t="shared" ref="AL43:BQ43" si="40">IF(AL$22&lt;=$E$24,IF(AL$22&lt;=$D$24,IF(AL$22&lt;=$C$24,IF(AL$22&lt;=$B$24,$B109,($C26-$B26)/($C$24-$B$24)),($D26-$C26)/($D$24-$C$24)),($E26-$D26)/($E$24-$D$24)),$F109)</f>
        <v>3.6708860759493671</v>
      </c>
      <c r="AM43" s="211">
        <f t="shared" si="40"/>
        <v>3.6708860759493671</v>
      </c>
      <c r="AN43" s="211">
        <f t="shared" si="40"/>
        <v>3.6708860759493671</v>
      </c>
      <c r="AO43" s="211">
        <f t="shared" si="40"/>
        <v>3.6708860759493671</v>
      </c>
      <c r="AP43" s="211">
        <f t="shared" si="40"/>
        <v>3.6708860759493671</v>
      </c>
      <c r="AQ43" s="211">
        <f t="shared" si="40"/>
        <v>3.6708860759493671</v>
      </c>
      <c r="AR43" s="211">
        <f t="shared" si="40"/>
        <v>3.6708860759493671</v>
      </c>
      <c r="AS43" s="211">
        <f t="shared" si="40"/>
        <v>3.6708860759493671</v>
      </c>
      <c r="AT43" s="211">
        <f t="shared" si="40"/>
        <v>3.6708860759493671</v>
      </c>
      <c r="AU43" s="211">
        <f t="shared" si="40"/>
        <v>3.6708860759493671</v>
      </c>
      <c r="AV43" s="211">
        <f t="shared" si="40"/>
        <v>3.6708860759493671</v>
      </c>
      <c r="AW43" s="211">
        <f t="shared" si="40"/>
        <v>3.6708860759493671</v>
      </c>
      <c r="AX43" s="211">
        <f t="shared" si="40"/>
        <v>3.6708860759493671</v>
      </c>
      <c r="AY43" s="211">
        <f t="shared" si="40"/>
        <v>3.6708860759493671</v>
      </c>
      <c r="AZ43" s="211">
        <f t="shared" si="40"/>
        <v>3.6708860759493671</v>
      </c>
      <c r="BA43" s="211">
        <f t="shared" si="40"/>
        <v>3.6708860759493671</v>
      </c>
      <c r="BB43" s="211">
        <f t="shared" si="40"/>
        <v>3.6708860759493671</v>
      </c>
      <c r="BC43" s="211">
        <f t="shared" si="40"/>
        <v>3.6708860759493671</v>
      </c>
      <c r="BD43" s="211">
        <f t="shared" si="40"/>
        <v>3.6708860759493671</v>
      </c>
      <c r="BE43" s="211">
        <f t="shared" si="40"/>
        <v>3.6708860759493671</v>
      </c>
      <c r="BF43" s="211">
        <f t="shared" si="40"/>
        <v>3.6708860759493671</v>
      </c>
      <c r="BG43" s="211">
        <f t="shared" si="40"/>
        <v>3.6708860759493671</v>
      </c>
      <c r="BH43" s="211">
        <f t="shared" si="40"/>
        <v>3.6708860759493671</v>
      </c>
      <c r="BI43" s="211">
        <f t="shared" si="40"/>
        <v>3.6708860759493671</v>
      </c>
      <c r="BJ43" s="211">
        <f t="shared" si="40"/>
        <v>3.6708860759493671</v>
      </c>
      <c r="BK43" s="211">
        <f t="shared" si="40"/>
        <v>3.6708860759493671</v>
      </c>
      <c r="BL43" s="211">
        <f t="shared" si="40"/>
        <v>3.6708860759493671</v>
      </c>
      <c r="BM43" s="211">
        <f t="shared" si="40"/>
        <v>3.6708860759493671</v>
      </c>
      <c r="BN43" s="211">
        <f t="shared" si="40"/>
        <v>-0.38095238095238054</v>
      </c>
      <c r="BO43" s="211">
        <f t="shared" si="40"/>
        <v>-0.38095238095238054</v>
      </c>
      <c r="BP43" s="211">
        <f t="shared" si="40"/>
        <v>-0.38095238095238054</v>
      </c>
      <c r="BQ43" s="211">
        <f t="shared" si="40"/>
        <v>-0.38095238095238054</v>
      </c>
      <c r="BR43" s="211">
        <f t="shared" ref="BR43:DA43" si="41">IF(BR$22&lt;=$E$24,IF(BR$22&lt;=$D$24,IF(BR$22&lt;=$C$24,IF(BR$22&lt;=$B$24,$B109,($C26-$B26)/($C$24-$B$24)),($D26-$C26)/($D$24-$C$24)),($E26-$D26)/($E$24-$D$24)),$F109)</f>
        <v>-0.38095238095238054</v>
      </c>
      <c r="BS43" s="211">
        <f t="shared" si="41"/>
        <v>-0.38095238095238054</v>
      </c>
      <c r="BT43" s="211">
        <f t="shared" si="41"/>
        <v>-0.38095238095238054</v>
      </c>
      <c r="BU43" s="211">
        <f t="shared" si="41"/>
        <v>-0.38095238095238054</v>
      </c>
      <c r="BV43" s="211">
        <f t="shared" si="41"/>
        <v>-0.38095238095238054</v>
      </c>
      <c r="BW43" s="211">
        <f t="shared" si="41"/>
        <v>-0.38095238095238054</v>
      </c>
      <c r="BX43" s="211">
        <f t="shared" si="41"/>
        <v>-0.38095238095238054</v>
      </c>
      <c r="BY43" s="211">
        <f t="shared" si="41"/>
        <v>-0.38095238095238054</v>
      </c>
      <c r="BZ43" s="211">
        <f t="shared" si="41"/>
        <v>-0.38095238095238054</v>
      </c>
      <c r="CA43" s="211">
        <f t="shared" si="41"/>
        <v>-0.38095238095238054</v>
      </c>
      <c r="CB43" s="211">
        <f t="shared" si="41"/>
        <v>-0.38095238095238054</v>
      </c>
      <c r="CC43" s="211">
        <f t="shared" si="41"/>
        <v>-0.38095238095238054</v>
      </c>
      <c r="CD43" s="211">
        <f t="shared" si="41"/>
        <v>-0.38095238095238054</v>
      </c>
      <c r="CE43" s="211">
        <f t="shared" si="41"/>
        <v>-0.38095238095238054</v>
      </c>
      <c r="CF43" s="211">
        <f t="shared" si="41"/>
        <v>-0.38095238095238054</v>
      </c>
      <c r="CG43" s="211">
        <f t="shared" si="41"/>
        <v>-0.38095238095238054</v>
      </c>
      <c r="CH43" s="211">
        <f t="shared" si="41"/>
        <v>-0.38095238095238054</v>
      </c>
      <c r="CI43" s="211">
        <f t="shared" si="41"/>
        <v>-0.38095238095238054</v>
      </c>
      <c r="CJ43" s="211">
        <f t="shared" si="41"/>
        <v>-0.38095238095238054</v>
      </c>
      <c r="CK43" s="211">
        <f t="shared" si="41"/>
        <v>-0.38095238095238054</v>
      </c>
      <c r="CL43" s="211">
        <f t="shared" si="41"/>
        <v>-0.38095238095238054</v>
      </c>
      <c r="CM43" s="211">
        <f t="shared" si="41"/>
        <v>-0.38095238095238054</v>
      </c>
      <c r="CN43" s="211">
        <f t="shared" si="41"/>
        <v>-0.38095238095238054</v>
      </c>
      <c r="CO43" s="211">
        <f t="shared" si="41"/>
        <v>-0.38095238095238054</v>
      </c>
      <c r="CP43" s="211">
        <f t="shared" si="41"/>
        <v>-0.38095238095238054</v>
      </c>
      <c r="CQ43" s="211">
        <f t="shared" si="41"/>
        <v>-0.38095238095238054</v>
      </c>
      <c r="CR43" s="211">
        <f t="shared" si="41"/>
        <v>-14.14965986394558</v>
      </c>
      <c r="CS43" s="211">
        <f t="shared" si="41"/>
        <v>-14.14965986394558</v>
      </c>
      <c r="CT43" s="211">
        <f t="shared" si="41"/>
        <v>-14.14965986394558</v>
      </c>
      <c r="CU43" s="211">
        <f t="shared" si="41"/>
        <v>-14.14965986394558</v>
      </c>
      <c r="CV43" s="211">
        <f t="shared" si="41"/>
        <v>-14.14965986394558</v>
      </c>
      <c r="CW43" s="211">
        <f t="shared" si="41"/>
        <v>-14.14965986394558</v>
      </c>
      <c r="CX43" s="211">
        <f t="shared" si="41"/>
        <v>-14.14965986394558</v>
      </c>
      <c r="CY43" s="211">
        <f t="shared" si="41"/>
        <v>-14.14965986394558</v>
      </c>
      <c r="CZ43" s="211">
        <f t="shared" si="41"/>
        <v>-14.14965986394558</v>
      </c>
      <c r="DA43" s="211">
        <f t="shared" si="41"/>
        <v>-14.14965986394558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13.267686524447138</v>
      </c>
      <c r="AB44" s="211">
        <f t="shared" si="42"/>
        <v>13.267686524447138</v>
      </c>
      <c r="AC44" s="211">
        <f t="shared" si="42"/>
        <v>13.267686524447138</v>
      </c>
      <c r="AD44" s="211">
        <f t="shared" si="42"/>
        <v>13.267686524447138</v>
      </c>
      <c r="AE44" s="211">
        <f t="shared" si="42"/>
        <v>13.267686524447138</v>
      </c>
      <c r="AF44" s="211">
        <f t="shared" si="42"/>
        <v>13.267686524447138</v>
      </c>
      <c r="AG44" s="211">
        <f t="shared" si="42"/>
        <v>13.267686524447138</v>
      </c>
      <c r="AH44" s="211">
        <f t="shared" si="42"/>
        <v>13.267686524447138</v>
      </c>
      <c r="AI44" s="211">
        <f t="shared" si="42"/>
        <v>13.267686524447138</v>
      </c>
      <c r="AJ44" s="211">
        <f t="shared" si="42"/>
        <v>13.267686524447138</v>
      </c>
      <c r="AK44" s="211">
        <f t="shared" si="42"/>
        <v>13.267686524447138</v>
      </c>
      <c r="AL44" s="211">
        <f t="shared" ref="AL44:BQ44" si="43">IF(AL$22&lt;=$E$24,IF(AL$22&lt;=$D$24,IF(AL$22&lt;=$C$24,IF(AL$22&lt;=$B$24,$B110,($C27-$B27)/($C$24-$B$24)),($D27-$C27)/($D$24-$C$24)),($E27-$D27)/($E$24-$D$24)),$F110)</f>
        <v>13.267686524447138</v>
      </c>
      <c r="AM44" s="211">
        <f t="shared" si="43"/>
        <v>13.267686524447138</v>
      </c>
      <c r="AN44" s="211">
        <f t="shared" si="43"/>
        <v>13.267686524447138</v>
      </c>
      <c r="AO44" s="211">
        <f t="shared" si="43"/>
        <v>13.267686524447138</v>
      </c>
      <c r="AP44" s="211">
        <f t="shared" si="43"/>
        <v>13.267686524447138</v>
      </c>
      <c r="AQ44" s="211">
        <f t="shared" si="43"/>
        <v>13.267686524447138</v>
      </c>
      <c r="AR44" s="211">
        <f t="shared" si="43"/>
        <v>13.267686524447138</v>
      </c>
      <c r="AS44" s="211">
        <f t="shared" si="43"/>
        <v>13.267686524447138</v>
      </c>
      <c r="AT44" s="211">
        <f t="shared" si="43"/>
        <v>13.267686524447138</v>
      </c>
      <c r="AU44" s="211">
        <f t="shared" si="43"/>
        <v>13.267686524447138</v>
      </c>
      <c r="AV44" s="211">
        <f t="shared" si="43"/>
        <v>13.267686524447138</v>
      </c>
      <c r="AW44" s="211">
        <f t="shared" si="43"/>
        <v>13.267686524447138</v>
      </c>
      <c r="AX44" s="211">
        <f t="shared" si="43"/>
        <v>13.267686524447138</v>
      </c>
      <c r="AY44" s="211">
        <f t="shared" si="43"/>
        <v>13.267686524447138</v>
      </c>
      <c r="AZ44" s="211">
        <f t="shared" si="43"/>
        <v>13.267686524447138</v>
      </c>
      <c r="BA44" s="211">
        <f t="shared" si="43"/>
        <v>13.267686524447138</v>
      </c>
      <c r="BB44" s="211">
        <f t="shared" si="43"/>
        <v>13.267686524447138</v>
      </c>
      <c r="BC44" s="211">
        <f t="shared" si="43"/>
        <v>13.267686524447138</v>
      </c>
      <c r="BD44" s="211">
        <f t="shared" si="43"/>
        <v>13.267686524447138</v>
      </c>
      <c r="BE44" s="211">
        <f t="shared" si="43"/>
        <v>13.267686524447138</v>
      </c>
      <c r="BF44" s="211">
        <f t="shared" si="43"/>
        <v>13.267686524447138</v>
      </c>
      <c r="BG44" s="211">
        <f t="shared" si="43"/>
        <v>13.267686524447138</v>
      </c>
      <c r="BH44" s="211">
        <f t="shared" si="43"/>
        <v>13.267686524447138</v>
      </c>
      <c r="BI44" s="211">
        <f t="shared" si="43"/>
        <v>13.267686524447138</v>
      </c>
      <c r="BJ44" s="211">
        <f t="shared" si="43"/>
        <v>13.267686524447138</v>
      </c>
      <c r="BK44" s="211">
        <f t="shared" si="43"/>
        <v>13.267686524447138</v>
      </c>
      <c r="BL44" s="211">
        <f t="shared" si="43"/>
        <v>13.267686524447138</v>
      </c>
      <c r="BM44" s="211">
        <f t="shared" si="43"/>
        <v>13.267686524447138</v>
      </c>
      <c r="BN44" s="211">
        <f t="shared" si="43"/>
        <v>13.008934325786106</v>
      </c>
      <c r="BO44" s="211">
        <f t="shared" si="43"/>
        <v>13.008934325786106</v>
      </c>
      <c r="BP44" s="211">
        <f t="shared" si="43"/>
        <v>13.008934325786106</v>
      </c>
      <c r="BQ44" s="211">
        <f t="shared" si="43"/>
        <v>13.008934325786106</v>
      </c>
      <c r="BR44" s="211">
        <f t="shared" ref="BR44:DA44" si="44">IF(BR$22&lt;=$E$24,IF(BR$22&lt;=$D$24,IF(BR$22&lt;=$C$24,IF(BR$22&lt;=$B$24,$B110,($C27-$B27)/($C$24-$B$24)),($D27-$C27)/($D$24-$C$24)),($E27-$D27)/($E$24-$D$24)),$F110)</f>
        <v>13.008934325786106</v>
      </c>
      <c r="BS44" s="211">
        <f t="shared" si="44"/>
        <v>13.008934325786106</v>
      </c>
      <c r="BT44" s="211">
        <f t="shared" si="44"/>
        <v>13.008934325786106</v>
      </c>
      <c r="BU44" s="211">
        <f t="shared" si="44"/>
        <v>13.008934325786106</v>
      </c>
      <c r="BV44" s="211">
        <f t="shared" si="44"/>
        <v>13.008934325786106</v>
      </c>
      <c r="BW44" s="211">
        <f t="shared" si="44"/>
        <v>13.008934325786106</v>
      </c>
      <c r="BX44" s="211">
        <f t="shared" si="44"/>
        <v>13.008934325786106</v>
      </c>
      <c r="BY44" s="211">
        <f t="shared" si="44"/>
        <v>13.008934325786106</v>
      </c>
      <c r="BZ44" s="211">
        <f t="shared" si="44"/>
        <v>13.008934325786106</v>
      </c>
      <c r="CA44" s="211">
        <f t="shared" si="44"/>
        <v>13.008934325786106</v>
      </c>
      <c r="CB44" s="211">
        <f t="shared" si="44"/>
        <v>13.008934325786106</v>
      </c>
      <c r="CC44" s="211">
        <f t="shared" si="44"/>
        <v>13.008934325786106</v>
      </c>
      <c r="CD44" s="211">
        <f t="shared" si="44"/>
        <v>13.008934325786106</v>
      </c>
      <c r="CE44" s="211">
        <f t="shared" si="44"/>
        <v>13.008934325786106</v>
      </c>
      <c r="CF44" s="211">
        <f t="shared" si="44"/>
        <v>13.008934325786106</v>
      </c>
      <c r="CG44" s="211">
        <f t="shared" si="44"/>
        <v>13.008934325786106</v>
      </c>
      <c r="CH44" s="211">
        <f t="shared" si="44"/>
        <v>13.008934325786106</v>
      </c>
      <c r="CI44" s="211">
        <f t="shared" si="44"/>
        <v>13.008934325786106</v>
      </c>
      <c r="CJ44" s="211">
        <f t="shared" si="44"/>
        <v>13.008934325786106</v>
      </c>
      <c r="CK44" s="211">
        <f t="shared" si="44"/>
        <v>13.008934325786106</v>
      </c>
      <c r="CL44" s="211">
        <f t="shared" si="44"/>
        <v>13.008934325786106</v>
      </c>
      <c r="CM44" s="211">
        <f t="shared" si="44"/>
        <v>13.008934325786106</v>
      </c>
      <c r="CN44" s="211">
        <f t="shared" si="44"/>
        <v>13.008934325786106</v>
      </c>
      <c r="CO44" s="211">
        <f t="shared" si="44"/>
        <v>13.008934325786106</v>
      </c>
      <c r="CP44" s="211">
        <f t="shared" si="44"/>
        <v>13.008934325786106</v>
      </c>
      <c r="CQ44" s="211">
        <f t="shared" si="44"/>
        <v>13.008934325786106</v>
      </c>
      <c r="CR44" s="211">
        <f t="shared" si="44"/>
        <v>-130.01996739846422</v>
      </c>
      <c r="CS44" s="211">
        <f t="shared" si="44"/>
        <v>-130.01996739846422</v>
      </c>
      <c r="CT44" s="211">
        <f t="shared" si="44"/>
        <v>-130.01996739846422</v>
      </c>
      <c r="CU44" s="211">
        <f t="shared" si="44"/>
        <v>-130.01996739846422</v>
      </c>
      <c r="CV44" s="211">
        <f t="shared" si="44"/>
        <v>-130.01996739846422</v>
      </c>
      <c r="CW44" s="211">
        <f t="shared" si="44"/>
        <v>-130.01996739846422</v>
      </c>
      <c r="CX44" s="211">
        <f t="shared" si="44"/>
        <v>-130.01996739846422</v>
      </c>
      <c r="CY44" s="211">
        <f t="shared" si="44"/>
        <v>-130.01996739846422</v>
      </c>
      <c r="CZ44" s="211">
        <f t="shared" si="44"/>
        <v>-130.01996739846422</v>
      </c>
      <c r="DA44" s="211">
        <f t="shared" si="44"/>
        <v>-130.01996739846422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91.139240506329159</v>
      </c>
      <c r="AB46" s="211">
        <f t="shared" si="48"/>
        <v>91.139240506329159</v>
      </c>
      <c r="AC46" s="211">
        <f t="shared" si="48"/>
        <v>91.139240506329159</v>
      </c>
      <c r="AD46" s="211">
        <f t="shared" si="48"/>
        <v>91.139240506329159</v>
      </c>
      <c r="AE46" s="211">
        <f t="shared" si="48"/>
        <v>91.139240506329159</v>
      </c>
      <c r="AF46" s="211">
        <f t="shared" si="48"/>
        <v>91.139240506329159</v>
      </c>
      <c r="AG46" s="211">
        <f t="shared" si="48"/>
        <v>91.139240506329159</v>
      </c>
      <c r="AH46" s="211">
        <f t="shared" si="48"/>
        <v>91.139240506329159</v>
      </c>
      <c r="AI46" s="211">
        <f t="shared" si="48"/>
        <v>91.139240506329159</v>
      </c>
      <c r="AJ46" s="211">
        <f t="shared" si="48"/>
        <v>91.139240506329159</v>
      </c>
      <c r="AK46" s="211">
        <f t="shared" si="48"/>
        <v>91.139240506329159</v>
      </c>
      <c r="AL46" s="211">
        <f t="shared" ref="AL46:BQ46" si="49">IF(AL$22&lt;=$E$24,IF(AL$22&lt;=$D$24,IF(AL$22&lt;=$C$24,IF(AL$22&lt;=$B$24,$B112,($C29-$B29)/($C$24-$B$24)),($D29-$C29)/($D$24-$C$24)),($E29-$D29)/($E$24-$D$24)),$F112)</f>
        <v>91.139240506329159</v>
      </c>
      <c r="AM46" s="211">
        <f t="shared" si="49"/>
        <v>91.139240506329159</v>
      </c>
      <c r="AN46" s="211">
        <f t="shared" si="49"/>
        <v>91.139240506329159</v>
      </c>
      <c r="AO46" s="211">
        <f t="shared" si="49"/>
        <v>91.139240506329159</v>
      </c>
      <c r="AP46" s="211">
        <f t="shared" si="49"/>
        <v>91.139240506329159</v>
      </c>
      <c r="AQ46" s="211">
        <f t="shared" si="49"/>
        <v>91.139240506329159</v>
      </c>
      <c r="AR46" s="211">
        <f t="shared" si="49"/>
        <v>91.139240506329159</v>
      </c>
      <c r="AS46" s="211">
        <f t="shared" si="49"/>
        <v>91.139240506329159</v>
      </c>
      <c r="AT46" s="211">
        <f t="shared" si="49"/>
        <v>91.139240506329159</v>
      </c>
      <c r="AU46" s="211">
        <f t="shared" si="49"/>
        <v>91.139240506329159</v>
      </c>
      <c r="AV46" s="211">
        <f t="shared" si="49"/>
        <v>91.139240506329159</v>
      </c>
      <c r="AW46" s="211">
        <f t="shared" si="49"/>
        <v>91.139240506329159</v>
      </c>
      <c r="AX46" s="211">
        <f t="shared" si="49"/>
        <v>91.139240506329159</v>
      </c>
      <c r="AY46" s="211">
        <f t="shared" si="49"/>
        <v>91.139240506329159</v>
      </c>
      <c r="AZ46" s="211">
        <f t="shared" si="49"/>
        <v>91.139240506329159</v>
      </c>
      <c r="BA46" s="211">
        <f t="shared" si="49"/>
        <v>91.139240506329159</v>
      </c>
      <c r="BB46" s="211">
        <f t="shared" si="49"/>
        <v>91.139240506329159</v>
      </c>
      <c r="BC46" s="211">
        <f t="shared" si="49"/>
        <v>91.139240506329159</v>
      </c>
      <c r="BD46" s="211">
        <f t="shared" si="49"/>
        <v>91.139240506329159</v>
      </c>
      <c r="BE46" s="211">
        <f t="shared" si="49"/>
        <v>91.139240506329159</v>
      </c>
      <c r="BF46" s="211">
        <f t="shared" si="49"/>
        <v>91.139240506329159</v>
      </c>
      <c r="BG46" s="211">
        <f t="shared" si="49"/>
        <v>91.139240506329159</v>
      </c>
      <c r="BH46" s="211">
        <f t="shared" si="49"/>
        <v>91.139240506329159</v>
      </c>
      <c r="BI46" s="211">
        <f t="shared" si="49"/>
        <v>91.139240506329159</v>
      </c>
      <c r="BJ46" s="211">
        <f t="shared" si="49"/>
        <v>91.139240506329159</v>
      </c>
      <c r="BK46" s="211">
        <f t="shared" si="49"/>
        <v>91.139240506329159</v>
      </c>
      <c r="BL46" s="211">
        <f t="shared" si="49"/>
        <v>91.139240506329159</v>
      </c>
      <c r="BM46" s="211">
        <f t="shared" si="49"/>
        <v>91.139240506329159</v>
      </c>
      <c r="BN46" s="211">
        <f t="shared" si="49"/>
        <v>161.42857142857139</v>
      </c>
      <c r="BO46" s="211">
        <f t="shared" si="49"/>
        <v>161.42857142857139</v>
      </c>
      <c r="BP46" s="211">
        <f t="shared" si="49"/>
        <v>161.42857142857139</v>
      </c>
      <c r="BQ46" s="211">
        <f t="shared" si="49"/>
        <v>161.42857142857139</v>
      </c>
      <c r="BR46" s="211">
        <f t="shared" ref="BR46:DA46" si="50">IF(BR$22&lt;=$E$24,IF(BR$22&lt;=$D$24,IF(BR$22&lt;=$C$24,IF(BR$22&lt;=$B$24,$B112,($C29-$B29)/($C$24-$B$24)),($D29-$C29)/($D$24-$C$24)),($E29-$D29)/($E$24-$D$24)),$F112)</f>
        <v>161.42857142857139</v>
      </c>
      <c r="BS46" s="211">
        <f t="shared" si="50"/>
        <v>161.42857142857139</v>
      </c>
      <c r="BT46" s="211">
        <f t="shared" si="50"/>
        <v>161.42857142857139</v>
      </c>
      <c r="BU46" s="211">
        <f t="shared" si="50"/>
        <v>161.42857142857139</v>
      </c>
      <c r="BV46" s="211">
        <f t="shared" si="50"/>
        <v>161.42857142857139</v>
      </c>
      <c r="BW46" s="211">
        <f t="shared" si="50"/>
        <v>161.42857142857139</v>
      </c>
      <c r="BX46" s="211">
        <f t="shared" si="50"/>
        <v>161.42857142857139</v>
      </c>
      <c r="BY46" s="211">
        <f t="shared" si="50"/>
        <v>161.42857142857139</v>
      </c>
      <c r="BZ46" s="211">
        <f t="shared" si="50"/>
        <v>161.42857142857139</v>
      </c>
      <c r="CA46" s="211">
        <f t="shared" si="50"/>
        <v>161.42857142857139</v>
      </c>
      <c r="CB46" s="211">
        <f t="shared" si="50"/>
        <v>161.42857142857139</v>
      </c>
      <c r="CC46" s="211">
        <f t="shared" si="50"/>
        <v>161.42857142857139</v>
      </c>
      <c r="CD46" s="211">
        <f t="shared" si="50"/>
        <v>161.42857142857139</v>
      </c>
      <c r="CE46" s="211">
        <f t="shared" si="50"/>
        <v>161.42857142857139</v>
      </c>
      <c r="CF46" s="211">
        <f t="shared" si="50"/>
        <v>161.42857142857139</v>
      </c>
      <c r="CG46" s="211">
        <f t="shared" si="50"/>
        <v>161.42857142857139</v>
      </c>
      <c r="CH46" s="211">
        <f t="shared" si="50"/>
        <v>161.42857142857139</v>
      </c>
      <c r="CI46" s="211">
        <f t="shared" si="50"/>
        <v>161.42857142857139</v>
      </c>
      <c r="CJ46" s="211">
        <f t="shared" si="50"/>
        <v>161.42857142857139</v>
      </c>
      <c r="CK46" s="211">
        <f t="shared" si="50"/>
        <v>161.42857142857139</v>
      </c>
      <c r="CL46" s="211">
        <f t="shared" si="50"/>
        <v>161.42857142857139</v>
      </c>
      <c r="CM46" s="211">
        <f t="shared" si="50"/>
        <v>161.42857142857139</v>
      </c>
      <c r="CN46" s="211">
        <f t="shared" si="50"/>
        <v>161.42857142857139</v>
      </c>
      <c r="CO46" s="211">
        <f t="shared" si="50"/>
        <v>161.42857142857139</v>
      </c>
      <c r="CP46" s="211">
        <f t="shared" si="50"/>
        <v>161.42857142857139</v>
      </c>
      <c r="CQ46" s="211">
        <f t="shared" si="50"/>
        <v>161.42857142857139</v>
      </c>
      <c r="CR46" s="211">
        <f t="shared" si="50"/>
        <v>-1404.0816326530612</v>
      </c>
      <c r="CS46" s="211">
        <f t="shared" si="50"/>
        <v>-1404.0816326530612</v>
      </c>
      <c r="CT46" s="211">
        <f t="shared" si="50"/>
        <v>-1404.0816326530612</v>
      </c>
      <c r="CU46" s="211">
        <f t="shared" si="50"/>
        <v>-1404.0816326530612</v>
      </c>
      <c r="CV46" s="211">
        <f t="shared" si="50"/>
        <v>-1404.0816326530612</v>
      </c>
      <c r="CW46" s="211">
        <f t="shared" si="50"/>
        <v>-1404.0816326530612</v>
      </c>
      <c r="CX46" s="211">
        <f t="shared" si="50"/>
        <v>-1404.0816326530612</v>
      </c>
      <c r="CY46" s="211">
        <f t="shared" si="50"/>
        <v>-1404.0816326530612</v>
      </c>
      <c r="CZ46" s="211">
        <f t="shared" si="50"/>
        <v>-1404.0816326530612</v>
      </c>
      <c r="DA46" s="211">
        <f t="shared" si="50"/>
        <v>-1404.0816326530612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0</v>
      </c>
      <c r="AB47" s="211">
        <f t="shared" si="51"/>
        <v>0</v>
      </c>
      <c r="AC47" s="211">
        <f t="shared" si="51"/>
        <v>0</v>
      </c>
      <c r="AD47" s="211">
        <f t="shared" si="51"/>
        <v>0</v>
      </c>
      <c r="AE47" s="211">
        <f t="shared" si="51"/>
        <v>0</v>
      </c>
      <c r="AF47" s="211">
        <f t="shared" si="51"/>
        <v>0</v>
      </c>
      <c r="AG47" s="211">
        <f t="shared" si="51"/>
        <v>0</v>
      </c>
      <c r="AH47" s="211">
        <f t="shared" si="51"/>
        <v>0</v>
      </c>
      <c r="AI47" s="211">
        <f t="shared" si="51"/>
        <v>0</v>
      </c>
      <c r="AJ47" s="211">
        <f t="shared" si="51"/>
        <v>0</v>
      </c>
      <c r="AK47" s="211">
        <f t="shared" si="51"/>
        <v>0</v>
      </c>
      <c r="AL47" s="211">
        <f t="shared" ref="AL47:BQ47" si="52">IF(AL$22&lt;=$E$24,IF(AL$22&lt;=$D$24,IF(AL$22&lt;=$C$24,IF(AL$22&lt;=$B$24,$B113,($C30-$B30)/($C$24-$B$24)),($D30-$C30)/($D$24-$C$24)),($E30-$D30)/($E$24-$D$24)),$F113)</f>
        <v>0</v>
      </c>
      <c r="AM47" s="211">
        <f t="shared" si="52"/>
        <v>0</v>
      </c>
      <c r="AN47" s="211">
        <f t="shared" si="52"/>
        <v>0</v>
      </c>
      <c r="AO47" s="211">
        <f t="shared" si="52"/>
        <v>0</v>
      </c>
      <c r="AP47" s="211">
        <f t="shared" si="52"/>
        <v>0</v>
      </c>
      <c r="AQ47" s="211">
        <f t="shared" si="52"/>
        <v>0</v>
      </c>
      <c r="AR47" s="211">
        <f t="shared" si="52"/>
        <v>0</v>
      </c>
      <c r="AS47" s="211">
        <f t="shared" si="52"/>
        <v>0</v>
      </c>
      <c r="AT47" s="211">
        <f t="shared" si="52"/>
        <v>0</v>
      </c>
      <c r="AU47" s="211">
        <f t="shared" si="52"/>
        <v>0</v>
      </c>
      <c r="AV47" s="211">
        <f t="shared" si="52"/>
        <v>0</v>
      </c>
      <c r="AW47" s="211">
        <f t="shared" si="52"/>
        <v>0</v>
      </c>
      <c r="AX47" s="211">
        <f t="shared" si="52"/>
        <v>0</v>
      </c>
      <c r="AY47" s="211">
        <f t="shared" si="52"/>
        <v>0</v>
      </c>
      <c r="AZ47" s="211">
        <f t="shared" si="52"/>
        <v>0</v>
      </c>
      <c r="BA47" s="211">
        <f t="shared" si="52"/>
        <v>0</v>
      </c>
      <c r="BB47" s="211">
        <f t="shared" si="52"/>
        <v>0</v>
      </c>
      <c r="BC47" s="211">
        <f t="shared" si="52"/>
        <v>0</v>
      </c>
      <c r="BD47" s="211">
        <f t="shared" si="52"/>
        <v>0</v>
      </c>
      <c r="BE47" s="211">
        <f t="shared" si="52"/>
        <v>0</v>
      </c>
      <c r="BF47" s="211">
        <f t="shared" si="52"/>
        <v>0</v>
      </c>
      <c r="BG47" s="211">
        <f t="shared" si="52"/>
        <v>0</v>
      </c>
      <c r="BH47" s="211">
        <f t="shared" si="52"/>
        <v>0</v>
      </c>
      <c r="BI47" s="211">
        <f t="shared" si="52"/>
        <v>0</v>
      </c>
      <c r="BJ47" s="211">
        <f t="shared" si="52"/>
        <v>0</v>
      </c>
      <c r="BK47" s="211">
        <f t="shared" si="52"/>
        <v>0</v>
      </c>
      <c r="BL47" s="211">
        <f t="shared" si="52"/>
        <v>0</v>
      </c>
      <c r="BM47" s="211">
        <f t="shared" si="52"/>
        <v>0</v>
      </c>
      <c r="BN47" s="211">
        <f t="shared" si="52"/>
        <v>1.3449644310012094</v>
      </c>
      <c r="BO47" s="211">
        <f t="shared" si="52"/>
        <v>1.3449644310012094</v>
      </c>
      <c r="BP47" s="211">
        <f t="shared" si="52"/>
        <v>1.3449644310012094</v>
      </c>
      <c r="BQ47" s="211">
        <f t="shared" si="52"/>
        <v>1.3449644310012094</v>
      </c>
      <c r="BR47" s="211">
        <f t="shared" ref="BR47:DA47" si="53">IF(BR$22&lt;=$E$24,IF(BR$22&lt;=$D$24,IF(BR$22&lt;=$C$24,IF(BR$22&lt;=$B$24,$B113,($C30-$B30)/($C$24-$B$24)),($D30-$C30)/($D$24-$C$24)),($E30-$D30)/($E$24-$D$24)),$F113)</f>
        <v>1.3449644310012094</v>
      </c>
      <c r="BS47" s="211">
        <f t="shared" si="53"/>
        <v>1.3449644310012094</v>
      </c>
      <c r="BT47" s="211">
        <f t="shared" si="53"/>
        <v>1.3449644310012094</v>
      </c>
      <c r="BU47" s="211">
        <f t="shared" si="53"/>
        <v>1.3449644310012094</v>
      </c>
      <c r="BV47" s="211">
        <f t="shared" si="53"/>
        <v>1.3449644310012094</v>
      </c>
      <c r="BW47" s="211">
        <f t="shared" si="53"/>
        <v>1.3449644310012094</v>
      </c>
      <c r="BX47" s="211">
        <f t="shared" si="53"/>
        <v>1.3449644310012094</v>
      </c>
      <c r="BY47" s="211">
        <f t="shared" si="53"/>
        <v>1.3449644310012094</v>
      </c>
      <c r="BZ47" s="211">
        <f t="shared" si="53"/>
        <v>1.3449644310012094</v>
      </c>
      <c r="CA47" s="211">
        <f t="shared" si="53"/>
        <v>1.3449644310012094</v>
      </c>
      <c r="CB47" s="211">
        <f t="shared" si="53"/>
        <v>1.3449644310012094</v>
      </c>
      <c r="CC47" s="211">
        <f t="shared" si="53"/>
        <v>1.3449644310012094</v>
      </c>
      <c r="CD47" s="211">
        <f t="shared" si="53"/>
        <v>1.3449644310012094</v>
      </c>
      <c r="CE47" s="211">
        <f t="shared" si="53"/>
        <v>1.3449644310012094</v>
      </c>
      <c r="CF47" s="211">
        <f t="shared" si="53"/>
        <v>1.3449644310012094</v>
      </c>
      <c r="CG47" s="211">
        <f t="shared" si="53"/>
        <v>1.3449644310012094</v>
      </c>
      <c r="CH47" s="211">
        <f t="shared" si="53"/>
        <v>1.3449644310012094</v>
      </c>
      <c r="CI47" s="211">
        <f t="shared" si="53"/>
        <v>1.3449644310012094</v>
      </c>
      <c r="CJ47" s="211">
        <f t="shared" si="53"/>
        <v>1.3449644310012094</v>
      </c>
      <c r="CK47" s="211">
        <f t="shared" si="53"/>
        <v>1.3449644310012094</v>
      </c>
      <c r="CL47" s="211">
        <f t="shared" si="53"/>
        <v>1.3449644310012094</v>
      </c>
      <c r="CM47" s="211">
        <f t="shared" si="53"/>
        <v>1.3449644310012094</v>
      </c>
      <c r="CN47" s="211">
        <f t="shared" si="53"/>
        <v>1.3449644310012094</v>
      </c>
      <c r="CO47" s="211">
        <f t="shared" si="53"/>
        <v>1.3449644310012094</v>
      </c>
      <c r="CP47" s="211">
        <f t="shared" si="53"/>
        <v>1.3449644310012094</v>
      </c>
      <c r="CQ47" s="211">
        <f t="shared" si="53"/>
        <v>1.3449644310012094</v>
      </c>
      <c r="CR47" s="211">
        <f t="shared" si="53"/>
        <v>-11.178925140789275</v>
      </c>
      <c r="CS47" s="211">
        <f t="shared" si="53"/>
        <v>-11.178925140789275</v>
      </c>
      <c r="CT47" s="211">
        <f t="shared" si="53"/>
        <v>-11.178925140789275</v>
      </c>
      <c r="CU47" s="211">
        <f t="shared" si="53"/>
        <v>-11.178925140789275</v>
      </c>
      <c r="CV47" s="211">
        <f t="shared" si="53"/>
        <v>-11.178925140789275</v>
      </c>
      <c r="CW47" s="211">
        <f t="shared" si="53"/>
        <v>-11.178925140789275</v>
      </c>
      <c r="CX47" s="211">
        <f t="shared" si="53"/>
        <v>-11.178925140789275</v>
      </c>
      <c r="CY47" s="211">
        <f t="shared" si="53"/>
        <v>-11.178925140789275</v>
      </c>
      <c r="CZ47" s="211">
        <f t="shared" si="53"/>
        <v>-11.178925140789275</v>
      </c>
      <c r="DA47" s="211">
        <f t="shared" si="53"/>
        <v>-11.178925140789275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-13.670886075949367</v>
      </c>
      <c r="AB48" s="211">
        <f t="shared" si="54"/>
        <v>-13.670886075949367</v>
      </c>
      <c r="AC48" s="211">
        <f t="shared" si="54"/>
        <v>-13.670886075949367</v>
      </c>
      <c r="AD48" s="211">
        <f t="shared" si="54"/>
        <v>-13.670886075949367</v>
      </c>
      <c r="AE48" s="211">
        <f t="shared" si="54"/>
        <v>-13.670886075949367</v>
      </c>
      <c r="AF48" s="211">
        <f t="shared" si="54"/>
        <v>-13.670886075949367</v>
      </c>
      <c r="AG48" s="211">
        <f t="shared" si="54"/>
        <v>-13.670886075949367</v>
      </c>
      <c r="AH48" s="211">
        <f t="shared" si="54"/>
        <v>-13.670886075949367</v>
      </c>
      <c r="AI48" s="211">
        <f t="shared" si="54"/>
        <v>-13.670886075949367</v>
      </c>
      <c r="AJ48" s="211">
        <f t="shared" si="54"/>
        <v>-13.670886075949367</v>
      </c>
      <c r="AK48" s="211">
        <f t="shared" si="54"/>
        <v>-13.670886075949367</v>
      </c>
      <c r="AL48" s="211">
        <f t="shared" ref="AL48:BQ48" si="55">IF(AL$22&lt;=$E$24,IF(AL$22&lt;=$D$24,IF(AL$22&lt;=$C$24,IF(AL$22&lt;=$B$24,$B114,($C31-$B31)/($C$24-$B$24)),($D31-$C31)/($D$24-$C$24)),($E31-$D31)/($E$24-$D$24)),$F114)</f>
        <v>-13.670886075949367</v>
      </c>
      <c r="AM48" s="211">
        <f t="shared" si="55"/>
        <v>-13.670886075949367</v>
      </c>
      <c r="AN48" s="211">
        <f t="shared" si="55"/>
        <v>-13.670886075949367</v>
      </c>
      <c r="AO48" s="211">
        <f t="shared" si="55"/>
        <v>-13.670886075949367</v>
      </c>
      <c r="AP48" s="211">
        <f t="shared" si="55"/>
        <v>-13.670886075949367</v>
      </c>
      <c r="AQ48" s="211">
        <f t="shared" si="55"/>
        <v>-13.670886075949367</v>
      </c>
      <c r="AR48" s="211">
        <f t="shared" si="55"/>
        <v>-13.670886075949367</v>
      </c>
      <c r="AS48" s="211">
        <f t="shared" si="55"/>
        <v>-13.670886075949367</v>
      </c>
      <c r="AT48" s="211">
        <f t="shared" si="55"/>
        <v>-13.670886075949367</v>
      </c>
      <c r="AU48" s="211">
        <f t="shared" si="55"/>
        <v>-13.670886075949367</v>
      </c>
      <c r="AV48" s="211">
        <f t="shared" si="55"/>
        <v>-13.670886075949367</v>
      </c>
      <c r="AW48" s="211">
        <f t="shared" si="55"/>
        <v>-13.670886075949367</v>
      </c>
      <c r="AX48" s="211">
        <f t="shared" si="55"/>
        <v>-13.670886075949367</v>
      </c>
      <c r="AY48" s="211">
        <f t="shared" si="55"/>
        <v>-13.670886075949367</v>
      </c>
      <c r="AZ48" s="211">
        <f t="shared" si="55"/>
        <v>-13.670886075949367</v>
      </c>
      <c r="BA48" s="211">
        <f t="shared" si="55"/>
        <v>-13.670886075949367</v>
      </c>
      <c r="BB48" s="211">
        <f t="shared" si="55"/>
        <v>-13.670886075949367</v>
      </c>
      <c r="BC48" s="211">
        <f t="shared" si="55"/>
        <v>-13.670886075949367</v>
      </c>
      <c r="BD48" s="211">
        <f t="shared" si="55"/>
        <v>-13.670886075949367</v>
      </c>
      <c r="BE48" s="211">
        <f t="shared" si="55"/>
        <v>-13.670886075949367</v>
      </c>
      <c r="BF48" s="211">
        <f t="shared" si="55"/>
        <v>-13.670886075949367</v>
      </c>
      <c r="BG48" s="211">
        <f t="shared" si="55"/>
        <v>-13.670886075949367</v>
      </c>
      <c r="BH48" s="211">
        <f t="shared" si="55"/>
        <v>-13.670886075949367</v>
      </c>
      <c r="BI48" s="211">
        <f t="shared" si="55"/>
        <v>-13.670886075949367</v>
      </c>
      <c r="BJ48" s="211">
        <f t="shared" si="55"/>
        <v>-13.670886075949367</v>
      </c>
      <c r="BK48" s="211">
        <f t="shared" si="55"/>
        <v>-13.670886075949367</v>
      </c>
      <c r="BL48" s="211">
        <f t="shared" si="55"/>
        <v>-13.670886075949367</v>
      </c>
      <c r="BM48" s="211">
        <f t="shared" si="55"/>
        <v>-13.670886075949367</v>
      </c>
      <c r="BN48" s="211">
        <f t="shared" si="55"/>
        <v>-36</v>
      </c>
      <c r="BO48" s="211">
        <f t="shared" si="55"/>
        <v>-36</v>
      </c>
      <c r="BP48" s="211">
        <f t="shared" si="55"/>
        <v>-36</v>
      </c>
      <c r="BQ48" s="211">
        <f t="shared" si="55"/>
        <v>-36</v>
      </c>
      <c r="BR48" s="211">
        <f t="shared" ref="BR48:DA48" si="56">IF(BR$22&lt;=$E$24,IF(BR$22&lt;=$D$24,IF(BR$22&lt;=$C$24,IF(BR$22&lt;=$B$24,$B114,($C31-$B31)/($C$24-$B$24)),($D31-$C31)/($D$24-$C$24)),($E31-$D31)/($E$24-$D$24)),$F114)</f>
        <v>-36</v>
      </c>
      <c r="BS48" s="211">
        <f t="shared" si="56"/>
        <v>-36</v>
      </c>
      <c r="BT48" s="211">
        <f t="shared" si="56"/>
        <v>-36</v>
      </c>
      <c r="BU48" s="211">
        <f t="shared" si="56"/>
        <v>-36</v>
      </c>
      <c r="BV48" s="211">
        <f t="shared" si="56"/>
        <v>-36</v>
      </c>
      <c r="BW48" s="211">
        <f t="shared" si="56"/>
        <v>-36</v>
      </c>
      <c r="BX48" s="211">
        <f t="shared" si="56"/>
        <v>-36</v>
      </c>
      <c r="BY48" s="211">
        <f t="shared" si="56"/>
        <v>-36</v>
      </c>
      <c r="BZ48" s="211">
        <f t="shared" si="56"/>
        <v>-36</v>
      </c>
      <c r="CA48" s="211">
        <f t="shared" si="56"/>
        <v>-36</v>
      </c>
      <c r="CB48" s="211">
        <f t="shared" si="56"/>
        <v>-36</v>
      </c>
      <c r="CC48" s="211">
        <f t="shared" si="56"/>
        <v>-36</v>
      </c>
      <c r="CD48" s="211">
        <f t="shared" si="56"/>
        <v>-36</v>
      </c>
      <c r="CE48" s="211">
        <f t="shared" si="56"/>
        <v>-36</v>
      </c>
      <c r="CF48" s="211">
        <f t="shared" si="56"/>
        <v>-36</v>
      </c>
      <c r="CG48" s="211">
        <f t="shared" si="56"/>
        <v>-36</v>
      </c>
      <c r="CH48" s="211">
        <f t="shared" si="56"/>
        <v>-36</v>
      </c>
      <c r="CI48" s="211">
        <f t="shared" si="56"/>
        <v>-36</v>
      </c>
      <c r="CJ48" s="211">
        <f t="shared" si="56"/>
        <v>-36</v>
      </c>
      <c r="CK48" s="211">
        <f t="shared" si="56"/>
        <v>-36</v>
      </c>
      <c r="CL48" s="211">
        <f t="shared" si="56"/>
        <v>-36</v>
      </c>
      <c r="CM48" s="211">
        <f t="shared" si="56"/>
        <v>-36</v>
      </c>
      <c r="CN48" s="211">
        <f t="shared" si="56"/>
        <v>-36</v>
      </c>
      <c r="CO48" s="211">
        <f t="shared" si="56"/>
        <v>-36</v>
      </c>
      <c r="CP48" s="211">
        <f t="shared" si="56"/>
        <v>-36</v>
      </c>
      <c r="CQ48" s="211">
        <f t="shared" si="56"/>
        <v>-36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0</v>
      </c>
      <c r="BE49" s="211">
        <f t="shared" si="58"/>
        <v>0</v>
      </c>
      <c r="BF49" s="211">
        <f t="shared" si="58"/>
        <v>0</v>
      </c>
      <c r="BG49" s="211">
        <f t="shared" si="58"/>
        <v>0</v>
      </c>
      <c r="BH49" s="211">
        <f t="shared" si="58"/>
        <v>0</v>
      </c>
      <c r="BI49" s="211">
        <f t="shared" si="58"/>
        <v>0</v>
      </c>
      <c r="BJ49" s="211">
        <f t="shared" si="58"/>
        <v>0</v>
      </c>
      <c r="BK49" s="211">
        <f t="shared" si="58"/>
        <v>0</v>
      </c>
      <c r="BL49" s="211">
        <f t="shared" si="58"/>
        <v>0</v>
      </c>
      <c r="BM49" s="211">
        <f t="shared" si="58"/>
        <v>0</v>
      </c>
      <c r="BN49" s="211">
        <f t="shared" si="58"/>
        <v>1682.2857142857142</v>
      </c>
      <c r="BO49" s="211">
        <f t="shared" si="58"/>
        <v>1682.2857142857142</v>
      </c>
      <c r="BP49" s="211">
        <f t="shared" si="58"/>
        <v>1682.2857142857142</v>
      </c>
      <c r="BQ49" s="211">
        <f t="shared" si="58"/>
        <v>1682.2857142857142</v>
      </c>
      <c r="BR49" s="211">
        <f t="shared" ref="BR49:DA49" si="59">IF(BR$22&lt;=$E$24,IF(BR$22&lt;=$D$24,IF(BR$22&lt;=$C$24,IF(BR$22&lt;=$B$24,$B115,($C32-$B32)/($C$24-$B$24)),($D32-$C32)/($D$24-$C$24)),($E32-$D32)/($E$24-$D$24)),$F115)</f>
        <v>1682.2857142857142</v>
      </c>
      <c r="BS49" s="211">
        <f t="shared" si="59"/>
        <v>1682.2857142857142</v>
      </c>
      <c r="BT49" s="211">
        <f t="shared" si="59"/>
        <v>1682.2857142857142</v>
      </c>
      <c r="BU49" s="211">
        <f t="shared" si="59"/>
        <v>1682.2857142857142</v>
      </c>
      <c r="BV49" s="211">
        <f t="shared" si="59"/>
        <v>1682.2857142857142</v>
      </c>
      <c r="BW49" s="211">
        <f t="shared" si="59"/>
        <v>1682.2857142857142</v>
      </c>
      <c r="BX49" s="211">
        <f t="shared" si="59"/>
        <v>1682.2857142857142</v>
      </c>
      <c r="BY49" s="211">
        <f t="shared" si="59"/>
        <v>1682.2857142857142</v>
      </c>
      <c r="BZ49" s="211">
        <f t="shared" si="59"/>
        <v>1682.2857142857142</v>
      </c>
      <c r="CA49" s="211">
        <f t="shared" si="59"/>
        <v>1682.2857142857142</v>
      </c>
      <c r="CB49" s="211">
        <f t="shared" si="59"/>
        <v>1682.2857142857142</v>
      </c>
      <c r="CC49" s="211">
        <f t="shared" si="59"/>
        <v>1682.2857142857142</v>
      </c>
      <c r="CD49" s="211">
        <f t="shared" si="59"/>
        <v>1682.2857142857142</v>
      </c>
      <c r="CE49" s="211">
        <f t="shared" si="59"/>
        <v>1682.2857142857142</v>
      </c>
      <c r="CF49" s="211">
        <f t="shared" si="59"/>
        <v>1682.2857142857142</v>
      </c>
      <c r="CG49" s="211">
        <f t="shared" si="59"/>
        <v>1682.2857142857142</v>
      </c>
      <c r="CH49" s="211">
        <f t="shared" si="59"/>
        <v>1682.2857142857142</v>
      </c>
      <c r="CI49" s="211">
        <f t="shared" si="59"/>
        <v>1682.2857142857142</v>
      </c>
      <c r="CJ49" s="211">
        <f t="shared" si="59"/>
        <v>1682.2857142857142</v>
      </c>
      <c r="CK49" s="211">
        <f t="shared" si="59"/>
        <v>1682.2857142857142</v>
      </c>
      <c r="CL49" s="211">
        <f t="shared" si="59"/>
        <v>1682.2857142857142</v>
      </c>
      <c r="CM49" s="211">
        <f t="shared" si="59"/>
        <v>1682.2857142857142</v>
      </c>
      <c r="CN49" s="211">
        <f t="shared" si="59"/>
        <v>1682.2857142857142</v>
      </c>
      <c r="CO49" s="211">
        <f t="shared" si="59"/>
        <v>1682.2857142857142</v>
      </c>
      <c r="CP49" s="211">
        <f t="shared" si="59"/>
        <v>1682.2857142857142</v>
      </c>
      <c r="CQ49" s="211">
        <f t="shared" si="59"/>
        <v>1682.2857142857142</v>
      </c>
      <c r="CR49" s="211">
        <f t="shared" si="59"/>
        <v>-4806.5306122448983</v>
      </c>
      <c r="CS49" s="211">
        <f t="shared" si="59"/>
        <v>-4806.5306122448983</v>
      </c>
      <c r="CT49" s="211">
        <f t="shared" si="59"/>
        <v>-4806.5306122448983</v>
      </c>
      <c r="CU49" s="211">
        <f t="shared" si="59"/>
        <v>-4806.5306122448983</v>
      </c>
      <c r="CV49" s="211">
        <f t="shared" si="59"/>
        <v>-4806.5306122448983</v>
      </c>
      <c r="CW49" s="211">
        <f t="shared" si="59"/>
        <v>-4806.5306122448983</v>
      </c>
      <c r="CX49" s="211">
        <f t="shared" si="59"/>
        <v>-4806.5306122448983</v>
      </c>
      <c r="CY49" s="211">
        <f t="shared" si="59"/>
        <v>-4806.5306122448983</v>
      </c>
      <c r="CZ49" s="211">
        <f t="shared" si="59"/>
        <v>-4806.5306122448983</v>
      </c>
      <c r="DA49" s="211">
        <f t="shared" si="59"/>
        <v>-4806.5306122448983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0</v>
      </c>
      <c r="CX50" s="211">
        <f t="shared" si="62"/>
        <v>0</v>
      </c>
      <c r="CY50" s="211">
        <f t="shared" si="62"/>
        <v>0</v>
      </c>
      <c r="CZ50" s="211">
        <f t="shared" si="62"/>
        <v>0</v>
      </c>
      <c r="DA50" s="211">
        <f t="shared" si="62"/>
        <v>0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70.886075949367083</v>
      </c>
      <c r="AB51" s="211">
        <f t="shared" si="63"/>
        <v>70.886075949367083</v>
      </c>
      <c r="AC51" s="211">
        <f t="shared" si="63"/>
        <v>70.886075949367083</v>
      </c>
      <c r="AD51" s="211">
        <f t="shared" si="63"/>
        <v>70.886075949367083</v>
      </c>
      <c r="AE51" s="211">
        <f t="shared" si="63"/>
        <v>70.886075949367083</v>
      </c>
      <c r="AF51" s="211">
        <f t="shared" si="63"/>
        <v>70.886075949367083</v>
      </c>
      <c r="AG51" s="211">
        <f t="shared" si="63"/>
        <v>70.886075949367083</v>
      </c>
      <c r="AH51" s="211">
        <f t="shared" si="63"/>
        <v>70.886075949367083</v>
      </c>
      <c r="AI51" s="211">
        <f t="shared" si="63"/>
        <v>70.886075949367083</v>
      </c>
      <c r="AJ51" s="211">
        <f t="shared" si="63"/>
        <v>70.886075949367083</v>
      </c>
      <c r="AK51" s="211">
        <f t="shared" si="63"/>
        <v>70.886075949367083</v>
      </c>
      <c r="AL51" s="211">
        <f t="shared" ref="AL51:BQ51" si="64">IF(AL$22&lt;=$E$24,IF(AL$22&lt;=$D$24,IF(AL$22&lt;=$C$24,IF(AL$22&lt;=$B$24,$B117,($C34-$B34)/($C$24-$B$24)),($D34-$C34)/($D$24-$C$24)),($E34-$D34)/($E$24-$D$24)),$F117)</f>
        <v>70.886075949367083</v>
      </c>
      <c r="AM51" s="211">
        <f t="shared" si="64"/>
        <v>70.886075949367083</v>
      </c>
      <c r="AN51" s="211">
        <f t="shared" si="64"/>
        <v>70.886075949367083</v>
      </c>
      <c r="AO51" s="211">
        <f t="shared" si="64"/>
        <v>70.886075949367083</v>
      </c>
      <c r="AP51" s="211">
        <f t="shared" si="64"/>
        <v>70.886075949367083</v>
      </c>
      <c r="AQ51" s="211">
        <f t="shared" si="64"/>
        <v>70.886075949367083</v>
      </c>
      <c r="AR51" s="211">
        <f t="shared" si="64"/>
        <v>70.886075949367083</v>
      </c>
      <c r="AS51" s="211">
        <f t="shared" si="64"/>
        <v>70.886075949367083</v>
      </c>
      <c r="AT51" s="211">
        <f t="shared" si="64"/>
        <v>70.886075949367083</v>
      </c>
      <c r="AU51" s="211">
        <f t="shared" si="64"/>
        <v>70.886075949367083</v>
      </c>
      <c r="AV51" s="211">
        <f t="shared" si="64"/>
        <v>70.886075949367083</v>
      </c>
      <c r="AW51" s="211">
        <f t="shared" si="64"/>
        <v>70.886075949367083</v>
      </c>
      <c r="AX51" s="211">
        <f t="shared" si="64"/>
        <v>70.886075949367083</v>
      </c>
      <c r="AY51" s="211">
        <f t="shared" si="64"/>
        <v>70.886075949367083</v>
      </c>
      <c r="AZ51" s="211">
        <f t="shared" si="64"/>
        <v>70.886075949367083</v>
      </c>
      <c r="BA51" s="211">
        <f t="shared" si="64"/>
        <v>70.886075949367083</v>
      </c>
      <c r="BB51" s="211">
        <f t="shared" si="64"/>
        <v>70.886075949367083</v>
      </c>
      <c r="BC51" s="211">
        <f t="shared" si="64"/>
        <v>70.886075949367083</v>
      </c>
      <c r="BD51" s="211">
        <f t="shared" si="64"/>
        <v>70.886075949367083</v>
      </c>
      <c r="BE51" s="211">
        <f t="shared" si="64"/>
        <v>70.886075949367083</v>
      </c>
      <c r="BF51" s="211">
        <f t="shared" si="64"/>
        <v>70.886075949367083</v>
      </c>
      <c r="BG51" s="211">
        <f t="shared" si="64"/>
        <v>70.886075949367083</v>
      </c>
      <c r="BH51" s="211">
        <f t="shared" si="64"/>
        <v>70.886075949367083</v>
      </c>
      <c r="BI51" s="211">
        <f t="shared" si="64"/>
        <v>70.886075949367083</v>
      </c>
      <c r="BJ51" s="211">
        <f t="shared" si="64"/>
        <v>70.886075949367083</v>
      </c>
      <c r="BK51" s="211">
        <f t="shared" si="64"/>
        <v>70.886075949367083</v>
      </c>
      <c r="BL51" s="211">
        <f t="shared" si="64"/>
        <v>70.886075949367083</v>
      </c>
      <c r="BM51" s="211">
        <f t="shared" si="64"/>
        <v>70.886075949367083</v>
      </c>
      <c r="BN51" s="211">
        <f t="shared" si="64"/>
        <v>-93.333333333333329</v>
      </c>
      <c r="BO51" s="211">
        <f t="shared" si="64"/>
        <v>-93.333333333333329</v>
      </c>
      <c r="BP51" s="211">
        <f t="shared" si="64"/>
        <v>-93.333333333333329</v>
      </c>
      <c r="BQ51" s="211">
        <f t="shared" si="64"/>
        <v>-93.333333333333329</v>
      </c>
      <c r="BR51" s="211">
        <f t="shared" ref="BR51:DA51" si="65">IF(BR$22&lt;=$E$24,IF(BR$22&lt;=$D$24,IF(BR$22&lt;=$C$24,IF(BR$22&lt;=$B$24,$B117,($C34-$B34)/($C$24-$B$24)),($D34-$C34)/($D$24-$C$24)),($E34-$D34)/($E$24-$D$24)),$F117)</f>
        <v>-93.333333333333329</v>
      </c>
      <c r="BS51" s="211">
        <f t="shared" si="65"/>
        <v>-93.333333333333329</v>
      </c>
      <c r="BT51" s="211">
        <f t="shared" si="65"/>
        <v>-93.333333333333329</v>
      </c>
      <c r="BU51" s="211">
        <f t="shared" si="65"/>
        <v>-93.333333333333329</v>
      </c>
      <c r="BV51" s="211">
        <f t="shared" si="65"/>
        <v>-93.333333333333329</v>
      </c>
      <c r="BW51" s="211">
        <f t="shared" si="65"/>
        <v>-93.333333333333329</v>
      </c>
      <c r="BX51" s="211">
        <f t="shared" si="65"/>
        <v>-93.333333333333329</v>
      </c>
      <c r="BY51" s="211">
        <f t="shared" si="65"/>
        <v>-93.333333333333329</v>
      </c>
      <c r="BZ51" s="211">
        <f t="shared" si="65"/>
        <v>-93.333333333333329</v>
      </c>
      <c r="CA51" s="211">
        <f t="shared" si="65"/>
        <v>-93.333333333333329</v>
      </c>
      <c r="CB51" s="211">
        <f t="shared" si="65"/>
        <v>-93.333333333333329</v>
      </c>
      <c r="CC51" s="211">
        <f t="shared" si="65"/>
        <v>-93.333333333333329</v>
      </c>
      <c r="CD51" s="211">
        <f t="shared" si="65"/>
        <v>-93.333333333333329</v>
      </c>
      <c r="CE51" s="211">
        <f t="shared" si="65"/>
        <v>-93.333333333333329</v>
      </c>
      <c r="CF51" s="211">
        <f t="shared" si="65"/>
        <v>-93.333333333333329</v>
      </c>
      <c r="CG51" s="211">
        <f t="shared" si="65"/>
        <v>-93.333333333333329</v>
      </c>
      <c r="CH51" s="211">
        <f t="shared" si="65"/>
        <v>-93.333333333333329</v>
      </c>
      <c r="CI51" s="211">
        <f t="shared" si="65"/>
        <v>-93.333333333333329</v>
      </c>
      <c r="CJ51" s="211">
        <f t="shared" si="65"/>
        <v>-93.333333333333329</v>
      </c>
      <c r="CK51" s="211">
        <f t="shared" si="65"/>
        <v>-93.333333333333329</v>
      </c>
      <c r="CL51" s="211">
        <f t="shared" si="65"/>
        <v>-93.333333333333329</v>
      </c>
      <c r="CM51" s="211">
        <f t="shared" si="65"/>
        <v>-93.333333333333329</v>
      </c>
      <c r="CN51" s="211">
        <f t="shared" si="65"/>
        <v>-93.333333333333329</v>
      </c>
      <c r="CO51" s="211">
        <f t="shared" si="65"/>
        <v>-93.333333333333329</v>
      </c>
      <c r="CP51" s="211">
        <f t="shared" si="65"/>
        <v>-93.333333333333329</v>
      </c>
      <c r="CQ51" s="211">
        <f t="shared" si="65"/>
        <v>-93.333333333333329</v>
      </c>
      <c r="CR51" s="211">
        <f t="shared" si="65"/>
        <v>0</v>
      </c>
      <c r="CS51" s="211">
        <f t="shared" si="65"/>
        <v>0</v>
      </c>
      <c r="CT51" s="211">
        <f t="shared" si="65"/>
        <v>0</v>
      </c>
      <c r="CU51" s="211">
        <f t="shared" si="65"/>
        <v>0</v>
      </c>
      <c r="CV51" s="211">
        <f t="shared" si="65"/>
        <v>0</v>
      </c>
      <c r="CW51" s="211">
        <f t="shared" si="65"/>
        <v>0</v>
      </c>
      <c r="CX51" s="211">
        <f t="shared" si="65"/>
        <v>0</v>
      </c>
      <c r="CY51" s="211">
        <f t="shared" si="65"/>
        <v>0</v>
      </c>
      <c r="CZ51" s="211">
        <f t="shared" si="65"/>
        <v>0</v>
      </c>
      <c r="DA51" s="211">
        <f t="shared" si="65"/>
        <v>0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0</v>
      </c>
      <c r="AB52" s="211">
        <f t="shared" si="66"/>
        <v>0</v>
      </c>
      <c r="AC52" s="211">
        <f t="shared" si="66"/>
        <v>0</v>
      </c>
      <c r="AD52" s="211">
        <f t="shared" si="66"/>
        <v>0</v>
      </c>
      <c r="AE52" s="211">
        <f t="shared" si="66"/>
        <v>0</v>
      </c>
      <c r="AF52" s="211">
        <f t="shared" si="66"/>
        <v>0</v>
      </c>
      <c r="AG52" s="211">
        <f t="shared" si="66"/>
        <v>0</v>
      </c>
      <c r="AH52" s="211">
        <f t="shared" si="66"/>
        <v>0</v>
      </c>
      <c r="AI52" s="211">
        <f t="shared" si="66"/>
        <v>0</v>
      </c>
      <c r="AJ52" s="211">
        <f t="shared" si="66"/>
        <v>0</v>
      </c>
      <c r="AK52" s="211">
        <f t="shared" si="66"/>
        <v>0</v>
      </c>
      <c r="AL52" s="211">
        <f t="shared" ref="AL52:BQ52" si="67">IF(AL$22&lt;=$E$24,IF(AL$22&lt;=$D$24,IF(AL$22&lt;=$C$24,IF(AL$22&lt;=$B$24,$B118,($C35-$B35)/($C$24-$B$24)),($D35-$C35)/($D$24-$C$24)),($E35-$D35)/($E$24-$D$24)),$F118)</f>
        <v>0</v>
      </c>
      <c r="AM52" s="211">
        <f t="shared" si="67"/>
        <v>0</v>
      </c>
      <c r="AN52" s="211">
        <f t="shared" si="67"/>
        <v>0</v>
      </c>
      <c r="AO52" s="211">
        <f t="shared" si="67"/>
        <v>0</v>
      </c>
      <c r="AP52" s="211">
        <f t="shared" si="67"/>
        <v>0</v>
      </c>
      <c r="AQ52" s="211">
        <f t="shared" si="67"/>
        <v>0</v>
      </c>
      <c r="AR52" s="211">
        <f t="shared" si="67"/>
        <v>0</v>
      </c>
      <c r="AS52" s="211">
        <f t="shared" si="67"/>
        <v>0</v>
      </c>
      <c r="AT52" s="211">
        <f t="shared" si="67"/>
        <v>0</v>
      </c>
      <c r="AU52" s="211">
        <f t="shared" si="67"/>
        <v>0</v>
      </c>
      <c r="AV52" s="211">
        <f t="shared" si="67"/>
        <v>0</v>
      </c>
      <c r="AW52" s="211">
        <f t="shared" si="67"/>
        <v>0</v>
      </c>
      <c r="AX52" s="211">
        <f t="shared" si="67"/>
        <v>0</v>
      </c>
      <c r="AY52" s="211">
        <f t="shared" si="67"/>
        <v>0</v>
      </c>
      <c r="AZ52" s="211">
        <f t="shared" si="67"/>
        <v>0</v>
      </c>
      <c r="BA52" s="211">
        <f t="shared" si="67"/>
        <v>0</v>
      </c>
      <c r="BB52" s="211">
        <f t="shared" si="67"/>
        <v>0</v>
      </c>
      <c r="BC52" s="211">
        <f t="shared" si="67"/>
        <v>0</v>
      </c>
      <c r="BD52" s="211">
        <f t="shared" si="67"/>
        <v>0</v>
      </c>
      <c r="BE52" s="211">
        <f t="shared" si="67"/>
        <v>0</v>
      </c>
      <c r="BF52" s="211">
        <f t="shared" si="67"/>
        <v>0</v>
      </c>
      <c r="BG52" s="211">
        <f t="shared" si="67"/>
        <v>0</v>
      </c>
      <c r="BH52" s="211">
        <f t="shared" si="67"/>
        <v>0</v>
      </c>
      <c r="BI52" s="211">
        <f t="shared" si="67"/>
        <v>0</v>
      </c>
      <c r="BJ52" s="211">
        <f t="shared" si="67"/>
        <v>0</v>
      </c>
      <c r="BK52" s="211">
        <f t="shared" si="67"/>
        <v>0</v>
      </c>
      <c r="BL52" s="211">
        <f t="shared" si="67"/>
        <v>0</v>
      </c>
      <c r="BM52" s="211">
        <f t="shared" si="67"/>
        <v>0</v>
      </c>
      <c r="BN52" s="211">
        <f t="shared" si="67"/>
        <v>-3.3158528694052167</v>
      </c>
      <c r="BO52" s="211">
        <f t="shared" si="67"/>
        <v>-3.3158528694052167</v>
      </c>
      <c r="BP52" s="211">
        <f t="shared" si="67"/>
        <v>-3.3158528694052167</v>
      </c>
      <c r="BQ52" s="211">
        <f t="shared" si="67"/>
        <v>-3.3158528694052167</v>
      </c>
      <c r="BR52" s="211">
        <f t="shared" ref="BR52:DA52" si="68">IF(BR$22&lt;=$E$24,IF(BR$22&lt;=$D$24,IF(BR$22&lt;=$C$24,IF(BR$22&lt;=$B$24,$B118,($C35-$B35)/($C$24-$B$24)),($D35-$C35)/($D$24-$C$24)),($E35-$D35)/($E$24-$D$24)),$F118)</f>
        <v>-3.3158528694052167</v>
      </c>
      <c r="BS52" s="211">
        <f t="shared" si="68"/>
        <v>-3.3158528694052167</v>
      </c>
      <c r="BT52" s="211">
        <f t="shared" si="68"/>
        <v>-3.3158528694052167</v>
      </c>
      <c r="BU52" s="211">
        <f t="shared" si="68"/>
        <v>-3.3158528694052167</v>
      </c>
      <c r="BV52" s="211">
        <f t="shared" si="68"/>
        <v>-3.3158528694052167</v>
      </c>
      <c r="BW52" s="211">
        <f t="shared" si="68"/>
        <v>-3.3158528694052167</v>
      </c>
      <c r="BX52" s="211">
        <f t="shared" si="68"/>
        <v>-3.3158528694052167</v>
      </c>
      <c r="BY52" s="211">
        <f t="shared" si="68"/>
        <v>-3.3158528694052167</v>
      </c>
      <c r="BZ52" s="211">
        <f t="shared" si="68"/>
        <v>-3.3158528694052167</v>
      </c>
      <c r="CA52" s="211">
        <f t="shared" si="68"/>
        <v>-3.3158528694052167</v>
      </c>
      <c r="CB52" s="211">
        <f t="shared" si="68"/>
        <v>-3.3158528694052167</v>
      </c>
      <c r="CC52" s="211">
        <f t="shared" si="68"/>
        <v>-3.3158528694052167</v>
      </c>
      <c r="CD52" s="211">
        <f t="shared" si="68"/>
        <v>-3.3158528694052167</v>
      </c>
      <c r="CE52" s="211">
        <f t="shared" si="68"/>
        <v>-3.3158528694052167</v>
      </c>
      <c r="CF52" s="211">
        <f t="shared" si="68"/>
        <v>-3.3158528694052167</v>
      </c>
      <c r="CG52" s="211">
        <f t="shared" si="68"/>
        <v>-3.3158528694052167</v>
      </c>
      <c r="CH52" s="211">
        <f t="shared" si="68"/>
        <v>-3.3158528694052167</v>
      </c>
      <c r="CI52" s="211">
        <f t="shared" si="68"/>
        <v>-3.3158528694052167</v>
      </c>
      <c r="CJ52" s="211">
        <f t="shared" si="68"/>
        <v>-3.3158528694052167</v>
      </c>
      <c r="CK52" s="211">
        <f t="shared" si="68"/>
        <v>-3.3158528694052167</v>
      </c>
      <c r="CL52" s="211">
        <f t="shared" si="68"/>
        <v>-3.3158528694052167</v>
      </c>
      <c r="CM52" s="211">
        <f t="shared" si="68"/>
        <v>-3.3158528694052167</v>
      </c>
      <c r="CN52" s="211">
        <f t="shared" si="68"/>
        <v>-3.3158528694052167</v>
      </c>
      <c r="CO52" s="211">
        <f t="shared" si="68"/>
        <v>-3.3158528694052167</v>
      </c>
      <c r="CP52" s="211">
        <f t="shared" si="68"/>
        <v>-3.3158528694052167</v>
      </c>
      <c r="CQ52" s="211">
        <f t="shared" si="68"/>
        <v>-3.3158528694052167</v>
      </c>
      <c r="CR52" s="211">
        <f t="shared" si="68"/>
        <v>-101.05456363901592</v>
      </c>
      <c r="CS52" s="211">
        <f t="shared" si="68"/>
        <v>-101.05456363901592</v>
      </c>
      <c r="CT52" s="211">
        <f t="shared" si="68"/>
        <v>-101.05456363901592</v>
      </c>
      <c r="CU52" s="211">
        <f t="shared" si="68"/>
        <v>-101.05456363901592</v>
      </c>
      <c r="CV52" s="211">
        <f t="shared" si="68"/>
        <v>-101.05456363901592</v>
      </c>
      <c r="CW52" s="211">
        <f t="shared" si="68"/>
        <v>-101.05456363901592</v>
      </c>
      <c r="CX52" s="211">
        <f t="shared" si="68"/>
        <v>-101.05456363901592</v>
      </c>
      <c r="CY52" s="211">
        <f t="shared" si="68"/>
        <v>-101.05456363901592</v>
      </c>
      <c r="CZ52" s="211">
        <f t="shared" si="68"/>
        <v>-101.05456363901592</v>
      </c>
      <c r="DA52" s="211">
        <f t="shared" si="68"/>
        <v>-101.05456363901592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3.4936708860759493</v>
      </c>
      <c r="AB53" s="211">
        <f t="shared" si="69"/>
        <v>3.4936708860759493</v>
      </c>
      <c r="AC53" s="211">
        <f t="shared" si="69"/>
        <v>3.4936708860759493</v>
      </c>
      <c r="AD53" s="211">
        <f t="shared" si="69"/>
        <v>3.4936708860759493</v>
      </c>
      <c r="AE53" s="211">
        <f t="shared" si="69"/>
        <v>3.4936708860759493</v>
      </c>
      <c r="AF53" s="211">
        <f t="shared" si="69"/>
        <v>3.4936708860759493</v>
      </c>
      <c r="AG53" s="211">
        <f t="shared" si="69"/>
        <v>3.4936708860759493</v>
      </c>
      <c r="AH53" s="211">
        <f t="shared" si="69"/>
        <v>3.4936708860759493</v>
      </c>
      <c r="AI53" s="211">
        <f t="shared" si="69"/>
        <v>3.4936708860759493</v>
      </c>
      <c r="AJ53" s="211">
        <f t="shared" si="69"/>
        <v>3.4936708860759493</v>
      </c>
      <c r="AK53" s="211">
        <f t="shared" si="69"/>
        <v>3.4936708860759493</v>
      </c>
      <c r="AL53" s="211">
        <f t="shared" ref="AL53:BQ53" si="70">IF(AL$22&lt;=$E$24,IF(AL$22&lt;=$D$24,IF(AL$22&lt;=$C$24,IF(AL$22&lt;=$B$24,$B119,($C36-$B36)/($C$24-$B$24)),($D36-$C36)/($D$24-$C$24)),($E36-$D36)/($E$24-$D$24)),$F119)</f>
        <v>3.4936708860759493</v>
      </c>
      <c r="AM53" s="211">
        <f t="shared" si="70"/>
        <v>3.4936708860759493</v>
      </c>
      <c r="AN53" s="211">
        <f t="shared" si="70"/>
        <v>3.4936708860759493</v>
      </c>
      <c r="AO53" s="211">
        <f t="shared" si="70"/>
        <v>3.4936708860759493</v>
      </c>
      <c r="AP53" s="211">
        <f t="shared" si="70"/>
        <v>3.4936708860759493</v>
      </c>
      <c r="AQ53" s="211">
        <f t="shared" si="70"/>
        <v>3.4936708860759493</v>
      </c>
      <c r="AR53" s="211">
        <f t="shared" si="70"/>
        <v>3.4936708860759493</v>
      </c>
      <c r="AS53" s="211">
        <f t="shared" si="70"/>
        <v>3.4936708860759493</v>
      </c>
      <c r="AT53" s="211">
        <f t="shared" si="70"/>
        <v>3.4936708860759493</v>
      </c>
      <c r="AU53" s="211">
        <f t="shared" si="70"/>
        <v>3.4936708860759493</v>
      </c>
      <c r="AV53" s="211">
        <f t="shared" si="70"/>
        <v>3.4936708860759493</v>
      </c>
      <c r="AW53" s="211">
        <f t="shared" si="70"/>
        <v>3.4936708860759493</v>
      </c>
      <c r="AX53" s="211">
        <f t="shared" si="70"/>
        <v>3.4936708860759493</v>
      </c>
      <c r="AY53" s="211">
        <f t="shared" si="70"/>
        <v>3.4936708860759493</v>
      </c>
      <c r="AZ53" s="211">
        <f t="shared" si="70"/>
        <v>3.4936708860759493</v>
      </c>
      <c r="BA53" s="211">
        <f t="shared" si="70"/>
        <v>3.4936708860759493</v>
      </c>
      <c r="BB53" s="211">
        <f t="shared" si="70"/>
        <v>3.4936708860759493</v>
      </c>
      <c r="BC53" s="211">
        <f t="shared" si="70"/>
        <v>3.4936708860759493</v>
      </c>
      <c r="BD53" s="211">
        <f t="shared" si="70"/>
        <v>3.4936708860759493</v>
      </c>
      <c r="BE53" s="211">
        <f t="shared" si="70"/>
        <v>3.4936708860759493</v>
      </c>
      <c r="BF53" s="211">
        <f t="shared" si="70"/>
        <v>3.4936708860759493</v>
      </c>
      <c r="BG53" s="211">
        <f t="shared" si="70"/>
        <v>3.4936708860759493</v>
      </c>
      <c r="BH53" s="211">
        <f t="shared" si="70"/>
        <v>3.4936708860759493</v>
      </c>
      <c r="BI53" s="211">
        <f t="shared" si="70"/>
        <v>3.4936708860759493</v>
      </c>
      <c r="BJ53" s="211">
        <f t="shared" si="70"/>
        <v>3.4936708860759493</v>
      </c>
      <c r="BK53" s="211">
        <f t="shared" si="70"/>
        <v>3.4936708860759493</v>
      </c>
      <c r="BL53" s="211">
        <f t="shared" si="70"/>
        <v>3.4936708860759493</v>
      </c>
      <c r="BM53" s="211">
        <f t="shared" si="70"/>
        <v>3.4936708860759493</v>
      </c>
      <c r="BN53" s="211">
        <f t="shared" si="70"/>
        <v>39.914285714285747</v>
      </c>
      <c r="BO53" s="211">
        <f t="shared" si="70"/>
        <v>39.914285714285747</v>
      </c>
      <c r="BP53" s="211">
        <f t="shared" si="70"/>
        <v>39.914285714285747</v>
      </c>
      <c r="BQ53" s="211">
        <f t="shared" si="70"/>
        <v>39.914285714285747</v>
      </c>
      <c r="BR53" s="211">
        <f t="shared" ref="BR53:DA53" si="71">IF(BR$22&lt;=$E$24,IF(BR$22&lt;=$D$24,IF(BR$22&lt;=$C$24,IF(BR$22&lt;=$B$24,$B119,($C36-$B36)/($C$24-$B$24)),($D36-$C36)/($D$24-$C$24)),($E36-$D36)/($E$24-$D$24)),$F119)</f>
        <v>39.914285714285747</v>
      </c>
      <c r="BS53" s="211">
        <f t="shared" si="71"/>
        <v>39.914285714285747</v>
      </c>
      <c r="BT53" s="211">
        <f t="shared" si="71"/>
        <v>39.914285714285747</v>
      </c>
      <c r="BU53" s="211">
        <f t="shared" si="71"/>
        <v>39.914285714285747</v>
      </c>
      <c r="BV53" s="211">
        <f t="shared" si="71"/>
        <v>39.914285714285747</v>
      </c>
      <c r="BW53" s="211">
        <f t="shared" si="71"/>
        <v>39.914285714285747</v>
      </c>
      <c r="BX53" s="211">
        <f t="shared" si="71"/>
        <v>39.914285714285747</v>
      </c>
      <c r="BY53" s="211">
        <f t="shared" si="71"/>
        <v>39.914285714285747</v>
      </c>
      <c r="BZ53" s="211">
        <f t="shared" si="71"/>
        <v>39.914285714285747</v>
      </c>
      <c r="CA53" s="211">
        <f t="shared" si="71"/>
        <v>39.914285714285747</v>
      </c>
      <c r="CB53" s="211">
        <f t="shared" si="71"/>
        <v>39.914285714285747</v>
      </c>
      <c r="CC53" s="211">
        <f t="shared" si="71"/>
        <v>39.914285714285747</v>
      </c>
      <c r="CD53" s="211">
        <f t="shared" si="71"/>
        <v>39.914285714285747</v>
      </c>
      <c r="CE53" s="211">
        <f t="shared" si="71"/>
        <v>39.914285714285747</v>
      </c>
      <c r="CF53" s="211">
        <f t="shared" si="71"/>
        <v>39.914285714285747</v>
      </c>
      <c r="CG53" s="211">
        <f t="shared" si="71"/>
        <v>39.914285714285747</v>
      </c>
      <c r="CH53" s="211">
        <f t="shared" si="71"/>
        <v>39.914285714285747</v>
      </c>
      <c r="CI53" s="211">
        <f t="shared" si="71"/>
        <v>39.914285714285747</v>
      </c>
      <c r="CJ53" s="211">
        <f t="shared" si="71"/>
        <v>39.914285714285747</v>
      </c>
      <c r="CK53" s="211">
        <f t="shared" si="71"/>
        <v>39.914285714285747</v>
      </c>
      <c r="CL53" s="211">
        <f t="shared" si="71"/>
        <v>39.914285714285747</v>
      </c>
      <c r="CM53" s="211">
        <f t="shared" si="71"/>
        <v>39.914285714285747</v>
      </c>
      <c r="CN53" s="211">
        <f t="shared" si="71"/>
        <v>39.914285714285747</v>
      </c>
      <c r="CO53" s="211">
        <f t="shared" si="71"/>
        <v>39.914285714285747</v>
      </c>
      <c r="CP53" s="211">
        <f t="shared" si="71"/>
        <v>39.914285714285747</v>
      </c>
      <c r="CQ53" s="211">
        <f t="shared" si="71"/>
        <v>39.914285714285747</v>
      </c>
      <c r="CR53" s="211">
        <f t="shared" si="71"/>
        <v>-2169.4693877551022</v>
      </c>
      <c r="CS53" s="211">
        <f t="shared" si="71"/>
        <v>-2169.4693877551022</v>
      </c>
      <c r="CT53" s="211">
        <f t="shared" si="71"/>
        <v>-2169.4693877551022</v>
      </c>
      <c r="CU53" s="211">
        <f t="shared" si="71"/>
        <v>-2169.4693877551022</v>
      </c>
      <c r="CV53" s="211">
        <f t="shared" si="71"/>
        <v>-2169.4693877551022</v>
      </c>
      <c r="CW53" s="211">
        <f t="shared" si="71"/>
        <v>-2169.4693877551022</v>
      </c>
      <c r="CX53" s="211">
        <f t="shared" si="71"/>
        <v>-2169.4693877551022</v>
      </c>
      <c r="CY53" s="211">
        <f t="shared" si="71"/>
        <v>-2169.4693877551022</v>
      </c>
      <c r="CZ53" s="211">
        <f t="shared" si="71"/>
        <v>-2169.4693877551022</v>
      </c>
      <c r="DA53" s="211">
        <f t="shared" si="71"/>
        <v>-2169.4693877551022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0</v>
      </c>
      <c r="AF54" s="211">
        <f t="shared" si="72"/>
        <v>0</v>
      </c>
      <c r="AG54" s="211">
        <f t="shared" si="72"/>
        <v>0</v>
      </c>
      <c r="AH54" s="211">
        <f t="shared" si="72"/>
        <v>0</v>
      </c>
      <c r="AI54" s="211">
        <f t="shared" si="72"/>
        <v>0</v>
      </c>
      <c r="AJ54" s="211">
        <f t="shared" si="72"/>
        <v>0</v>
      </c>
      <c r="AK54" s="211">
        <f t="shared" si="72"/>
        <v>0</v>
      </c>
      <c r="AL54" s="211">
        <f t="shared" ref="AL54:BQ54" si="73">IF(AL$22&lt;=$E$24,IF(AL$22&lt;=$D$24,IF(AL$22&lt;=$C$24,IF(AL$22&lt;=$B$24,$B120,($C37-$B37)/($C$24-$B$24)),($D37-$C37)/($D$24-$C$24)),($E37-$D37)/($E$24-$D$24)),$F120)</f>
        <v>0</v>
      </c>
      <c r="AM54" s="211">
        <f t="shared" si="73"/>
        <v>0</v>
      </c>
      <c r="AN54" s="211">
        <f t="shared" si="73"/>
        <v>0</v>
      </c>
      <c r="AO54" s="211">
        <f t="shared" si="73"/>
        <v>0</v>
      </c>
      <c r="AP54" s="211">
        <f t="shared" si="73"/>
        <v>0</v>
      </c>
      <c r="AQ54" s="211">
        <f t="shared" si="73"/>
        <v>0</v>
      </c>
      <c r="AR54" s="211">
        <f t="shared" si="73"/>
        <v>0</v>
      </c>
      <c r="AS54" s="211">
        <f t="shared" si="73"/>
        <v>0</v>
      </c>
      <c r="AT54" s="211">
        <f t="shared" si="73"/>
        <v>0</v>
      </c>
      <c r="AU54" s="211">
        <f t="shared" si="73"/>
        <v>0</v>
      </c>
      <c r="AV54" s="211">
        <f t="shared" si="73"/>
        <v>0</v>
      </c>
      <c r="AW54" s="211">
        <f t="shared" si="73"/>
        <v>0</v>
      </c>
      <c r="AX54" s="211">
        <f t="shared" si="73"/>
        <v>0</v>
      </c>
      <c r="AY54" s="211">
        <f t="shared" si="73"/>
        <v>0</v>
      </c>
      <c r="AZ54" s="211">
        <f t="shared" si="73"/>
        <v>0</v>
      </c>
      <c r="BA54" s="211">
        <f t="shared" si="73"/>
        <v>0</v>
      </c>
      <c r="BB54" s="211">
        <f t="shared" si="73"/>
        <v>0</v>
      </c>
      <c r="BC54" s="211">
        <f t="shared" si="73"/>
        <v>0</v>
      </c>
      <c r="BD54" s="211">
        <f t="shared" si="73"/>
        <v>0</v>
      </c>
      <c r="BE54" s="211">
        <f t="shared" si="73"/>
        <v>0</v>
      </c>
      <c r="BF54" s="211">
        <f t="shared" si="73"/>
        <v>0</v>
      </c>
      <c r="BG54" s="211">
        <f t="shared" si="73"/>
        <v>0</v>
      </c>
      <c r="BH54" s="211">
        <f t="shared" si="73"/>
        <v>0</v>
      </c>
      <c r="BI54" s="211">
        <f t="shared" si="73"/>
        <v>0</v>
      </c>
      <c r="BJ54" s="211">
        <f t="shared" si="73"/>
        <v>0</v>
      </c>
      <c r="BK54" s="211">
        <f t="shared" si="73"/>
        <v>0</v>
      </c>
      <c r="BL54" s="211">
        <f t="shared" si="73"/>
        <v>0</v>
      </c>
      <c r="BM54" s="211">
        <f t="shared" si="73"/>
        <v>0</v>
      </c>
      <c r="BN54" s="211">
        <f t="shared" si="73"/>
        <v>0</v>
      </c>
      <c r="BO54" s="211">
        <f t="shared" si="73"/>
        <v>0</v>
      </c>
      <c r="BP54" s="211">
        <f t="shared" si="73"/>
        <v>0</v>
      </c>
      <c r="BQ54" s="211">
        <f t="shared" si="73"/>
        <v>0</v>
      </c>
      <c r="BR54" s="211">
        <f t="shared" ref="BR54:DA54" si="74">IF(BR$22&lt;=$E$24,IF(BR$22&lt;=$D$24,IF(BR$22&lt;=$C$24,IF(BR$22&lt;=$B$24,$B120,($C37-$B37)/($C$24-$B$24)),($D37-$C37)/($D$24-$C$24)),($E37-$D37)/($E$24-$D$24)),$F120)</f>
        <v>0</v>
      </c>
      <c r="BS54" s="211">
        <f t="shared" si="74"/>
        <v>0</v>
      </c>
      <c r="BT54" s="211">
        <f t="shared" si="74"/>
        <v>0</v>
      </c>
      <c r="BU54" s="211">
        <f t="shared" si="74"/>
        <v>0</v>
      </c>
      <c r="BV54" s="211">
        <f t="shared" si="74"/>
        <v>0</v>
      </c>
      <c r="BW54" s="211">
        <f t="shared" si="74"/>
        <v>0</v>
      </c>
      <c r="BX54" s="211">
        <f t="shared" si="74"/>
        <v>0</v>
      </c>
      <c r="BY54" s="211">
        <f t="shared" si="74"/>
        <v>0</v>
      </c>
      <c r="BZ54" s="211">
        <f t="shared" si="74"/>
        <v>0</v>
      </c>
      <c r="CA54" s="211">
        <f t="shared" si="74"/>
        <v>0</v>
      </c>
      <c r="CB54" s="211">
        <f t="shared" si="74"/>
        <v>0</v>
      </c>
      <c r="CC54" s="211">
        <f t="shared" si="74"/>
        <v>0</v>
      </c>
      <c r="CD54" s="211">
        <f t="shared" si="74"/>
        <v>0</v>
      </c>
      <c r="CE54" s="211">
        <f t="shared" si="74"/>
        <v>0</v>
      </c>
      <c r="CF54" s="211">
        <f t="shared" si="74"/>
        <v>0</v>
      </c>
      <c r="CG54" s="211">
        <f t="shared" si="74"/>
        <v>0</v>
      </c>
      <c r="CH54" s="211">
        <f t="shared" si="74"/>
        <v>0</v>
      </c>
      <c r="CI54" s="211">
        <f t="shared" si="74"/>
        <v>0</v>
      </c>
      <c r="CJ54" s="211">
        <f t="shared" si="74"/>
        <v>0</v>
      </c>
      <c r="CK54" s="211">
        <f t="shared" si="74"/>
        <v>0</v>
      </c>
      <c r="CL54" s="211">
        <f t="shared" si="74"/>
        <v>0</v>
      </c>
      <c r="CM54" s="211">
        <f t="shared" si="74"/>
        <v>0</v>
      </c>
      <c r="CN54" s="211">
        <f t="shared" si="74"/>
        <v>0</v>
      </c>
      <c r="CO54" s="211">
        <f t="shared" si="74"/>
        <v>0</v>
      </c>
      <c r="CP54" s="211">
        <f t="shared" si="74"/>
        <v>0</v>
      </c>
      <c r="CQ54" s="211">
        <f t="shared" si="74"/>
        <v>0</v>
      </c>
      <c r="CR54" s="211">
        <f t="shared" si="74"/>
        <v>0</v>
      </c>
      <c r="CS54" s="211">
        <f t="shared" si="74"/>
        <v>0</v>
      </c>
      <c r="CT54" s="211">
        <f t="shared" si="74"/>
        <v>0</v>
      </c>
      <c r="CU54" s="211">
        <f t="shared" si="74"/>
        <v>0</v>
      </c>
      <c r="CV54" s="211">
        <f t="shared" si="74"/>
        <v>0</v>
      </c>
      <c r="CW54" s="211">
        <f t="shared" si="74"/>
        <v>0</v>
      </c>
      <c r="CX54" s="211">
        <f t="shared" si="74"/>
        <v>0</v>
      </c>
      <c r="CY54" s="211">
        <f t="shared" si="74"/>
        <v>0</v>
      </c>
      <c r="CZ54" s="211">
        <f t="shared" si="74"/>
        <v>0</v>
      </c>
      <c r="DA54" s="211">
        <f t="shared" si="74"/>
        <v>0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1413.4717809071426</v>
      </c>
      <c r="G59" s="205">
        <f t="shared" si="75"/>
        <v>1413.4717809071426</v>
      </c>
      <c r="H59" s="205">
        <f t="shared" si="75"/>
        <v>1413.4717809071426</v>
      </c>
      <c r="I59" s="205">
        <f t="shared" si="75"/>
        <v>1413.4717809071426</v>
      </c>
      <c r="J59" s="205">
        <f t="shared" si="75"/>
        <v>1413.4717809071426</v>
      </c>
      <c r="K59" s="205">
        <f t="shared" si="75"/>
        <v>1413.4717809071426</v>
      </c>
      <c r="L59" s="205">
        <f t="shared" si="75"/>
        <v>1413.4717809071426</v>
      </c>
      <c r="M59" s="205">
        <f t="shared" si="75"/>
        <v>1413.4717809071426</v>
      </c>
      <c r="N59" s="205">
        <f t="shared" si="75"/>
        <v>1413.4717809071426</v>
      </c>
      <c r="O59" s="205">
        <f t="shared" si="75"/>
        <v>1413.4717809071426</v>
      </c>
      <c r="P59" s="205">
        <f t="shared" si="75"/>
        <v>1413.4717809071426</v>
      </c>
      <c r="Q59" s="205">
        <f t="shared" si="75"/>
        <v>1413.4717809071426</v>
      </c>
      <c r="R59" s="205">
        <f t="shared" si="75"/>
        <v>1413.4717809071426</v>
      </c>
      <c r="S59" s="205">
        <f t="shared" si="75"/>
        <v>1413.4717809071426</v>
      </c>
      <c r="T59" s="205">
        <f t="shared" si="75"/>
        <v>1413.4717809071426</v>
      </c>
      <c r="U59" s="205">
        <f t="shared" si="75"/>
        <v>1413.4717809071426</v>
      </c>
      <c r="V59" s="205">
        <f t="shared" si="75"/>
        <v>1413.4717809071426</v>
      </c>
      <c r="W59" s="205">
        <f t="shared" si="75"/>
        <v>1413.4717809071426</v>
      </c>
      <c r="X59" s="205">
        <f t="shared" si="75"/>
        <v>1413.4717809071426</v>
      </c>
      <c r="Y59" s="205">
        <f t="shared" si="75"/>
        <v>1413.4717809071426</v>
      </c>
      <c r="Z59" s="205">
        <f t="shared" si="75"/>
        <v>1413.4717809071426</v>
      </c>
      <c r="AA59" s="205">
        <f t="shared" si="75"/>
        <v>1426.3746424296469</v>
      </c>
      <c r="AB59" s="205">
        <f t="shared" si="75"/>
        <v>1439.2775039521512</v>
      </c>
      <c r="AC59" s="205">
        <f t="shared" si="75"/>
        <v>1452.1803654746557</v>
      </c>
      <c r="AD59" s="205">
        <f t="shared" si="75"/>
        <v>1465.08322699716</v>
      </c>
      <c r="AE59" s="205">
        <f t="shared" si="75"/>
        <v>1477.9860885196642</v>
      </c>
      <c r="AF59" s="205">
        <f t="shared" si="75"/>
        <v>1490.8889500421685</v>
      </c>
      <c r="AG59" s="205">
        <f t="shared" si="75"/>
        <v>1503.791811564673</v>
      </c>
      <c r="AH59" s="205">
        <f t="shared" si="75"/>
        <v>1516.6946730871773</v>
      </c>
      <c r="AI59" s="205">
        <f t="shared" si="75"/>
        <v>1529.5975346096816</v>
      </c>
      <c r="AJ59" s="205">
        <f t="shared" si="75"/>
        <v>1542.5003961321859</v>
      </c>
      <c r="AK59" s="205">
        <f t="shared" si="75"/>
        <v>1555.4032576546902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1568.3061191771947</v>
      </c>
      <c r="AM59" s="205">
        <f t="shared" si="76"/>
        <v>1581.2089806996989</v>
      </c>
      <c r="AN59" s="205">
        <f t="shared" si="76"/>
        <v>1594.1118422222032</v>
      </c>
      <c r="AO59" s="205">
        <f t="shared" si="76"/>
        <v>1607.0147037447075</v>
      </c>
      <c r="AP59" s="205">
        <f t="shared" si="76"/>
        <v>1619.917565267212</v>
      </c>
      <c r="AQ59" s="205">
        <f t="shared" si="76"/>
        <v>1632.8204267897163</v>
      </c>
      <c r="AR59" s="205">
        <f t="shared" si="76"/>
        <v>1645.7232883122206</v>
      </c>
      <c r="AS59" s="205">
        <f t="shared" si="76"/>
        <v>1658.6261498347249</v>
      </c>
      <c r="AT59" s="205">
        <f t="shared" si="76"/>
        <v>1671.5290113572291</v>
      </c>
      <c r="AU59" s="205">
        <f t="shared" si="76"/>
        <v>1684.4318728797336</v>
      </c>
      <c r="AV59" s="205">
        <f t="shared" si="76"/>
        <v>1697.3347344022379</v>
      </c>
      <c r="AW59" s="205">
        <f t="shared" si="76"/>
        <v>1710.2375959247422</v>
      </c>
      <c r="AX59" s="205">
        <f t="shared" si="76"/>
        <v>1723.1404574472467</v>
      </c>
      <c r="AY59" s="205">
        <f t="shared" si="76"/>
        <v>1736.043318969751</v>
      </c>
      <c r="AZ59" s="205">
        <f t="shared" si="76"/>
        <v>1748.9461804922553</v>
      </c>
      <c r="BA59" s="205">
        <f t="shared" si="76"/>
        <v>1761.8490420147596</v>
      </c>
      <c r="BB59" s="205">
        <f t="shared" si="76"/>
        <v>1774.7519035372638</v>
      </c>
      <c r="BC59" s="205">
        <f t="shared" si="76"/>
        <v>1787.6547650597681</v>
      </c>
      <c r="BD59" s="205">
        <f t="shared" si="76"/>
        <v>1800.5576265822726</v>
      </c>
      <c r="BE59" s="205">
        <f t="shared" si="76"/>
        <v>1813.4604881047769</v>
      </c>
      <c r="BF59" s="205">
        <f t="shared" si="76"/>
        <v>1826.3633496272812</v>
      </c>
      <c r="BG59" s="205">
        <f t="shared" si="76"/>
        <v>1839.2662111497857</v>
      </c>
      <c r="BH59" s="205">
        <f t="shared" si="76"/>
        <v>1852.16907267229</v>
      </c>
      <c r="BI59" s="205">
        <f t="shared" si="76"/>
        <v>1865.0719341947943</v>
      </c>
      <c r="BJ59" s="205">
        <f t="shared" si="76"/>
        <v>1877.9747957172985</v>
      </c>
      <c r="BK59" s="205">
        <f t="shared" si="76"/>
        <v>1890.8776572398028</v>
      </c>
      <c r="BL59" s="205">
        <f t="shared" si="76"/>
        <v>1903.7805187623071</v>
      </c>
      <c r="BM59" s="205">
        <f t="shared" si="76"/>
        <v>1916.6833802848116</v>
      </c>
      <c r="BN59" s="205">
        <f t="shared" si="76"/>
        <v>1919.7491114888655</v>
      </c>
      <c r="BO59" s="205">
        <f t="shared" si="76"/>
        <v>1912.9777123744693</v>
      </c>
      <c r="BP59" s="205">
        <f t="shared" si="76"/>
        <v>1906.2063132600729</v>
      </c>
      <c r="BQ59" s="205">
        <f t="shared" si="76"/>
        <v>1899.4349141456764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1892.6635150312802</v>
      </c>
      <c r="BS59" s="205">
        <f t="shared" si="77"/>
        <v>1885.8921159168838</v>
      </c>
      <c r="BT59" s="205">
        <f t="shared" si="77"/>
        <v>1879.1207168024873</v>
      </c>
      <c r="BU59" s="205">
        <f t="shared" si="77"/>
        <v>1872.3493176880911</v>
      </c>
      <c r="BV59" s="205">
        <f t="shared" si="77"/>
        <v>1865.5779185736947</v>
      </c>
      <c r="BW59" s="205">
        <f t="shared" si="77"/>
        <v>1858.8065194592982</v>
      </c>
      <c r="BX59" s="205">
        <f t="shared" si="77"/>
        <v>1852.035120344902</v>
      </c>
      <c r="BY59" s="205">
        <f t="shared" si="77"/>
        <v>1845.2637212305056</v>
      </c>
      <c r="BZ59" s="205">
        <f t="shared" si="77"/>
        <v>1838.4923221161093</v>
      </c>
      <c r="CA59" s="205">
        <f t="shared" si="77"/>
        <v>1831.7209230017129</v>
      </c>
      <c r="CB59" s="205">
        <f t="shared" si="77"/>
        <v>1824.9495238873164</v>
      </c>
      <c r="CC59" s="205">
        <f t="shared" si="77"/>
        <v>1818.1781247729202</v>
      </c>
      <c r="CD59" s="205">
        <f t="shared" si="77"/>
        <v>1811.4067256585238</v>
      </c>
      <c r="CE59" s="205">
        <f t="shared" si="77"/>
        <v>1804.6353265441273</v>
      </c>
      <c r="CF59" s="205">
        <f t="shared" si="77"/>
        <v>1797.8639274297311</v>
      </c>
      <c r="CG59" s="205">
        <f t="shared" si="77"/>
        <v>1791.0925283153347</v>
      </c>
      <c r="CH59" s="205">
        <f t="shared" si="77"/>
        <v>1784.3211292009382</v>
      </c>
      <c r="CI59" s="205">
        <f t="shared" si="77"/>
        <v>1777.549730086542</v>
      </c>
      <c r="CJ59" s="205">
        <f t="shared" si="77"/>
        <v>1770.7783309721456</v>
      </c>
      <c r="CK59" s="205">
        <f t="shared" si="77"/>
        <v>1764.0069318577494</v>
      </c>
      <c r="CL59" s="205">
        <f t="shared" si="77"/>
        <v>1757.2355327433529</v>
      </c>
      <c r="CM59" s="205">
        <f t="shared" si="77"/>
        <v>1750.4641336289565</v>
      </c>
      <c r="CN59" s="205">
        <f t="shared" si="77"/>
        <v>1743.6927345145602</v>
      </c>
      <c r="CO59" s="205">
        <f t="shared" si="77"/>
        <v>1736.9213354001638</v>
      </c>
      <c r="CP59" s="205">
        <f t="shared" si="77"/>
        <v>1730.1499362857676</v>
      </c>
      <c r="CQ59" s="205">
        <f t="shared" si="77"/>
        <v>1723.3785371713711</v>
      </c>
      <c r="CR59" s="205">
        <f t="shared" si="77"/>
        <v>1638.0884167754027</v>
      </c>
      <c r="CS59" s="205">
        <f t="shared" si="77"/>
        <v>1474.2795750978626</v>
      </c>
      <c r="CT59" s="205">
        <f t="shared" si="77"/>
        <v>1310.4707334203222</v>
      </c>
      <c r="CU59" s="205">
        <f t="shared" si="77"/>
        <v>1146.661891742782</v>
      </c>
      <c r="CV59" s="205">
        <f t="shared" si="77"/>
        <v>982.85305006524163</v>
      </c>
      <c r="CW59" s="205">
        <f t="shared" si="77"/>
        <v>819.04420838770147</v>
      </c>
      <c r="CX59" s="205">
        <f t="shared" si="77"/>
        <v>655.23536671016109</v>
      </c>
      <c r="CY59" s="205">
        <f t="shared" si="77"/>
        <v>491.42652503262093</v>
      </c>
      <c r="CZ59" s="205">
        <f t="shared" si="77"/>
        <v>327.61768335508054</v>
      </c>
      <c r="DA59" s="205">
        <f t="shared" si="77"/>
        <v>163.80884167754039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6820.2</v>
      </c>
      <c r="G60" s="205">
        <f t="shared" si="78"/>
        <v>6479.94</v>
      </c>
      <c r="H60" s="205">
        <f t="shared" si="78"/>
        <v>6139.68</v>
      </c>
      <c r="I60" s="205">
        <f t="shared" si="78"/>
        <v>5799.42</v>
      </c>
      <c r="J60" s="205">
        <f t="shared" si="78"/>
        <v>5459.16</v>
      </c>
      <c r="K60" s="205">
        <f t="shared" si="78"/>
        <v>5118.8999999999996</v>
      </c>
      <c r="L60" s="205">
        <f t="shared" si="78"/>
        <v>4778.6399999999994</v>
      </c>
      <c r="M60" s="205">
        <f t="shared" si="78"/>
        <v>4438.38</v>
      </c>
      <c r="N60" s="205">
        <f t="shared" si="78"/>
        <v>4098.12</v>
      </c>
      <c r="O60" s="205">
        <f t="shared" si="78"/>
        <v>3757.8599999999997</v>
      </c>
      <c r="P60" s="205">
        <f t="shared" si="78"/>
        <v>3417.6</v>
      </c>
      <c r="Q60" s="205">
        <f t="shared" si="78"/>
        <v>3077.34</v>
      </c>
      <c r="R60" s="205">
        <f t="shared" si="78"/>
        <v>2737.08</v>
      </c>
      <c r="S60" s="205">
        <f t="shared" si="78"/>
        <v>2396.8199999999997</v>
      </c>
      <c r="T60" s="205">
        <f t="shared" si="78"/>
        <v>2056.56</v>
      </c>
      <c r="U60" s="205">
        <f t="shared" si="78"/>
        <v>1716.3</v>
      </c>
      <c r="V60" s="205">
        <f t="shared" si="78"/>
        <v>1376.04</v>
      </c>
      <c r="W60" s="205">
        <f t="shared" si="78"/>
        <v>1035.78</v>
      </c>
      <c r="X60" s="205">
        <f t="shared" si="78"/>
        <v>695.52</v>
      </c>
      <c r="Y60" s="205">
        <f t="shared" si="78"/>
        <v>355.26</v>
      </c>
      <c r="Z60" s="205">
        <f t="shared" si="78"/>
        <v>15</v>
      </c>
      <c r="AA60" s="205">
        <f t="shared" si="78"/>
        <v>18.670886075949369</v>
      </c>
      <c r="AB60" s="205">
        <f t="shared" si="78"/>
        <v>22.341772151898734</v>
      </c>
      <c r="AC60" s="205">
        <f t="shared" si="78"/>
        <v>26.0126582278481</v>
      </c>
      <c r="AD60" s="205">
        <f t="shared" si="78"/>
        <v>29.683544303797468</v>
      </c>
      <c r="AE60" s="205">
        <f t="shared" si="78"/>
        <v>33.354430379746837</v>
      </c>
      <c r="AF60" s="205">
        <f t="shared" si="78"/>
        <v>37.025316455696199</v>
      </c>
      <c r="AG60" s="205">
        <f t="shared" si="78"/>
        <v>40.696202531645568</v>
      </c>
      <c r="AH60" s="205">
        <f t="shared" si="78"/>
        <v>44.367088607594937</v>
      </c>
      <c r="AI60" s="205">
        <f t="shared" si="78"/>
        <v>48.037974683544306</v>
      </c>
      <c r="AJ60" s="205">
        <f t="shared" si="78"/>
        <v>51.708860759493675</v>
      </c>
      <c r="AK60" s="205">
        <f t="shared" si="78"/>
        <v>55.379746835443036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59.050632911392405</v>
      </c>
      <c r="AM60" s="205">
        <f t="shared" si="79"/>
        <v>62.721518987341774</v>
      </c>
      <c r="AN60" s="205">
        <f t="shared" si="79"/>
        <v>66.392405063291136</v>
      </c>
      <c r="AO60" s="205">
        <f t="shared" si="79"/>
        <v>70.063291139240505</v>
      </c>
      <c r="AP60" s="205">
        <f t="shared" si="79"/>
        <v>73.734177215189874</v>
      </c>
      <c r="AQ60" s="205">
        <f t="shared" si="79"/>
        <v>77.405063291139243</v>
      </c>
      <c r="AR60" s="205">
        <f t="shared" si="79"/>
        <v>81.075949367088612</v>
      </c>
      <c r="AS60" s="205">
        <f t="shared" si="79"/>
        <v>84.74683544303798</v>
      </c>
      <c r="AT60" s="205">
        <f t="shared" si="79"/>
        <v>88.417721518987349</v>
      </c>
      <c r="AU60" s="205">
        <f t="shared" si="79"/>
        <v>92.088607594936704</v>
      </c>
      <c r="AV60" s="205">
        <f t="shared" si="79"/>
        <v>95.759493670886073</v>
      </c>
      <c r="AW60" s="205">
        <f t="shared" si="79"/>
        <v>99.430379746835442</v>
      </c>
      <c r="AX60" s="205">
        <f t="shared" si="79"/>
        <v>103.10126582278481</v>
      </c>
      <c r="AY60" s="205">
        <f t="shared" si="79"/>
        <v>106.77215189873418</v>
      </c>
      <c r="AZ60" s="205">
        <f t="shared" si="79"/>
        <v>110.44303797468355</v>
      </c>
      <c r="BA60" s="205">
        <f t="shared" si="79"/>
        <v>114.11392405063292</v>
      </c>
      <c r="BB60" s="205">
        <f t="shared" si="79"/>
        <v>117.78481012658227</v>
      </c>
      <c r="BC60" s="205">
        <f t="shared" si="79"/>
        <v>121.45569620253164</v>
      </c>
      <c r="BD60" s="205">
        <f t="shared" si="79"/>
        <v>125.12658227848101</v>
      </c>
      <c r="BE60" s="205">
        <f t="shared" si="79"/>
        <v>128.79746835443038</v>
      </c>
      <c r="BF60" s="205">
        <f t="shared" si="79"/>
        <v>132.46835443037975</v>
      </c>
      <c r="BG60" s="205">
        <f t="shared" si="79"/>
        <v>136.13924050632912</v>
      </c>
      <c r="BH60" s="205">
        <f t="shared" si="79"/>
        <v>139.81012658227849</v>
      </c>
      <c r="BI60" s="205">
        <f t="shared" si="79"/>
        <v>143.48101265822785</v>
      </c>
      <c r="BJ60" s="205">
        <f t="shared" si="79"/>
        <v>147.15189873417722</v>
      </c>
      <c r="BK60" s="205">
        <f t="shared" si="79"/>
        <v>150.82278481012659</v>
      </c>
      <c r="BL60" s="205">
        <f t="shared" si="79"/>
        <v>154.49367088607596</v>
      </c>
      <c r="BM60" s="205">
        <f t="shared" si="79"/>
        <v>158.16455696202533</v>
      </c>
      <c r="BN60" s="205">
        <f t="shared" si="79"/>
        <v>159.8095238095238</v>
      </c>
      <c r="BO60" s="205">
        <f t="shared" si="79"/>
        <v>159.42857142857142</v>
      </c>
      <c r="BP60" s="205">
        <f t="shared" si="79"/>
        <v>159.04761904761904</v>
      </c>
      <c r="BQ60" s="205">
        <f t="shared" si="79"/>
        <v>158.66666666666666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158.28571428571428</v>
      </c>
      <c r="BS60" s="205">
        <f t="shared" si="80"/>
        <v>157.9047619047619</v>
      </c>
      <c r="BT60" s="205">
        <f t="shared" si="80"/>
        <v>157.52380952380952</v>
      </c>
      <c r="BU60" s="205">
        <f t="shared" si="80"/>
        <v>157.14285714285714</v>
      </c>
      <c r="BV60" s="205">
        <f t="shared" si="80"/>
        <v>156.76190476190476</v>
      </c>
      <c r="BW60" s="205">
        <f t="shared" si="80"/>
        <v>156.38095238095238</v>
      </c>
      <c r="BX60" s="205">
        <f t="shared" si="80"/>
        <v>156</v>
      </c>
      <c r="BY60" s="205">
        <f t="shared" si="80"/>
        <v>155.61904761904762</v>
      </c>
      <c r="BZ60" s="205">
        <f t="shared" si="80"/>
        <v>155.23809523809524</v>
      </c>
      <c r="CA60" s="205">
        <f t="shared" si="80"/>
        <v>154.85714285714286</v>
      </c>
      <c r="CB60" s="205">
        <f t="shared" si="80"/>
        <v>154.47619047619048</v>
      </c>
      <c r="CC60" s="205">
        <f t="shared" si="80"/>
        <v>154.0952380952381</v>
      </c>
      <c r="CD60" s="205">
        <f t="shared" si="80"/>
        <v>153.71428571428572</v>
      </c>
      <c r="CE60" s="205">
        <f t="shared" si="80"/>
        <v>153.33333333333334</v>
      </c>
      <c r="CF60" s="205">
        <f t="shared" si="80"/>
        <v>152.95238095238096</v>
      </c>
      <c r="CG60" s="205">
        <f t="shared" si="80"/>
        <v>152.57142857142858</v>
      </c>
      <c r="CH60" s="205">
        <f t="shared" si="80"/>
        <v>152.1904761904762</v>
      </c>
      <c r="CI60" s="205">
        <f t="shared" si="80"/>
        <v>151.80952380952382</v>
      </c>
      <c r="CJ60" s="205">
        <f t="shared" si="80"/>
        <v>151.42857142857144</v>
      </c>
      <c r="CK60" s="205">
        <f t="shared" si="80"/>
        <v>151.04761904761907</v>
      </c>
      <c r="CL60" s="205">
        <f t="shared" si="80"/>
        <v>150.66666666666669</v>
      </c>
      <c r="CM60" s="205">
        <f t="shared" si="80"/>
        <v>150.28571428571431</v>
      </c>
      <c r="CN60" s="205">
        <f t="shared" si="80"/>
        <v>149.90476190476193</v>
      </c>
      <c r="CO60" s="205">
        <f t="shared" si="80"/>
        <v>149.52380952380955</v>
      </c>
      <c r="CP60" s="205">
        <f t="shared" si="80"/>
        <v>149.14285714285717</v>
      </c>
      <c r="CQ60" s="205">
        <f t="shared" si="80"/>
        <v>148.76190476190476</v>
      </c>
      <c r="CR60" s="205">
        <f t="shared" si="80"/>
        <v>141.49659863945578</v>
      </c>
      <c r="CS60" s="205">
        <f t="shared" si="80"/>
        <v>127.34693877551021</v>
      </c>
      <c r="CT60" s="205">
        <f t="shared" si="80"/>
        <v>113.19727891156464</v>
      </c>
      <c r="CU60" s="205">
        <f t="shared" si="80"/>
        <v>99.047619047619051</v>
      </c>
      <c r="CV60" s="205">
        <f t="shared" si="80"/>
        <v>84.897959183673478</v>
      </c>
      <c r="CW60" s="205">
        <f t="shared" si="80"/>
        <v>70.748299319727892</v>
      </c>
      <c r="CX60" s="205">
        <f t="shared" si="80"/>
        <v>56.598639455782319</v>
      </c>
      <c r="CY60" s="205">
        <f t="shared" si="80"/>
        <v>42.448979591836732</v>
      </c>
      <c r="CZ60" s="205">
        <f t="shared" si="80"/>
        <v>28.299319727891159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14.149659863945573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450.86801019462905</v>
      </c>
      <c r="G61" s="205">
        <f t="shared" si="81"/>
        <v>450.86801019462905</v>
      </c>
      <c r="H61" s="205">
        <f t="shared" si="81"/>
        <v>450.86801019462905</v>
      </c>
      <c r="I61" s="205">
        <f t="shared" si="81"/>
        <v>450.86801019462905</v>
      </c>
      <c r="J61" s="205">
        <f t="shared" si="81"/>
        <v>450.86801019462905</v>
      </c>
      <c r="K61" s="205">
        <f t="shared" si="81"/>
        <v>450.86801019462905</v>
      </c>
      <c r="L61" s="205">
        <f t="shared" si="81"/>
        <v>450.86801019462905</v>
      </c>
      <c r="M61" s="205">
        <f t="shared" si="81"/>
        <v>450.86801019462905</v>
      </c>
      <c r="N61" s="205">
        <f t="shared" si="81"/>
        <v>450.86801019462905</v>
      </c>
      <c r="O61" s="205">
        <f t="shared" si="81"/>
        <v>450.86801019462905</v>
      </c>
      <c r="P61" s="205">
        <f t="shared" si="81"/>
        <v>450.86801019462905</v>
      </c>
      <c r="Q61" s="205">
        <f t="shared" si="81"/>
        <v>450.86801019462905</v>
      </c>
      <c r="R61" s="205">
        <f t="shared" si="81"/>
        <v>450.86801019462905</v>
      </c>
      <c r="S61" s="205">
        <f t="shared" si="81"/>
        <v>450.86801019462905</v>
      </c>
      <c r="T61" s="205">
        <f t="shared" si="81"/>
        <v>450.86801019462905</v>
      </c>
      <c r="U61" s="205">
        <f t="shared" si="81"/>
        <v>450.86801019462905</v>
      </c>
      <c r="V61" s="205">
        <f t="shared" si="81"/>
        <v>450.86801019462905</v>
      </c>
      <c r="W61" s="205">
        <f t="shared" si="81"/>
        <v>450.86801019462905</v>
      </c>
      <c r="X61" s="205">
        <f t="shared" si="81"/>
        <v>450.86801019462905</v>
      </c>
      <c r="Y61" s="205">
        <f t="shared" si="81"/>
        <v>450.86801019462905</v>
      </c>
      <c r="Z61" s="205">
        <f t="shared" si="81"/>
        <v>450.86801019462905</v>
      </c>
      <c r="AA61" s="205">
        <f t="shared" si="81"/>
        <v>464.13569671907618</v>
      </c>
      <c r="AB61" s="205">
        <f t="shared" si="81"/>
        <v>477.40338324352331</v>
      </c>
      <c r="AC61" s="205">
        <f t="shared" si="81"/>
        <v>490.67106976797049</v>
      </c>
      <c r="AD61" s="205">
        <f t="shared" si="81"/>
        <v>503.93875629241762</v>
      </c>
      <c r="AE61" s="205">
        <f t="shared" si="81"/>
        <v>517.20644281686475</v>
      </c>
      <c r="AF61" s="205">
        <f t="shared" si="81"/>
        <v>530.47412934131194</v>
      </c>
      <c r="AG61" s="205">
        <f t="shared" si="81"/>
        <v>543.74181586575901</v>
      </c>
      <c r="AH61" s="205">
        <f t="shared" si="81"/>
        <v>557.00950239020619</v>
      </c>
      <c r="AI61" s="205">
        <f t="shared" si="81"/>
        <v>570.27718891465327</v>
      </c>
      <c r="AJ61" s="205">
        <f t="shared" si="81"/>
        <v>583.54487543910045</v>
      </c>
      <c r="AK61" s="205">
        <f t="shared" si="81"/>
        <v>596.81256196354752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610.08024848799471</v>
      </c>
      <c r="AM61" s="205">
        <f t="shared" si="82"/>
        <v>623.34793501244189</v>
      </c>
      <c r="AN61" s="205">
        <f t="shared" si="82"/>
        <v>636.61562153688897</v>
      </c>
      <c r="AO61" s="205">
        <f t="shared" si="82"/>
        <v>649.88330806133615</v>
      </c>
      <c r="AP61" s="205">
        <f t="shared" si="82"/>
        <v>663.15099458578322</v>
      </c>
      <c r="AQ61" s="205">
        <f t="shared" si="82"/>
        <v>676.41868111023041</v>
      </c>
      <c r="AR61" s="205">
        <f t="shared" si="82"/>
        <v>689.68636763467748</v>
      </c>
      <c r="AS61" s="205">
        <f t="shared" si="82"/>
        <v>702.95405415912467</v>
      </c>
      <c r="AT61" s="205">
        <f t="shared" si="82"/>
        <v>716.22174068357185</v>
      </c>
      <c r="AU61" s="205">
        <f t="shared" si="82"/>
        <v>729.48942720801892</v>
      </c>
      <c r="AV61" s="205">
        <f t="shared" si="82"/>
        <v>742.757113732466</v>
      </c>
      <c r="AW61" s="205">
        <f t="shared" si="82"/>
        <v>756.0248002569133</v>
      </c>
      <c r="AX61" s="205">
        <f t="shared" si="82"/>
        <v>769.29248678136037</v>
      </c>
      <c r="AY61" s="205">
        <f t="shared" si="82"/>
        <v>782.56017330580744</v>
      </c>
      <c r="AZ61" s="205">
        <f t="shared" si="82"/>
        <v>795.82785983025462</v>
      </c>
      <c r="BA61" s="205">
        <f t="shared" si="82"/>
        <v>809.09554635470181</v>
      </c>
      <c r="BB61" s="205">
        <f t="shared" si="82"/>
        <v>822.36323287914888</v>
      </c>
      <c r="BC61" s="205">
        <f t="shared" si="82"/>
        <v>835.63091940359607</v>
      </c>
      <c r="BD61" s="205">
        <f t="shared" si="82"/>
        <v>848.89860592804325</v>
      </c>
      <c r="BE61" s="205">
        <f t="shared" si="82"/>
        <v>862.16629245249032</v>
      </c>
      <c r="BF61" s="205">
        <f t="shared" si="82"/>
        <v>875.4339789769374</v>
      </c>
      <c r="BG61" s="205">
        <f t="shared" si="82"/>
        <v>888.70166550138458</v>
      </c>
      <c r="BH61" s="205">
        <f t="shared" si="82"/>
        <v>901.96935202583177</v>
      </c>
      <c r="BI61" s="205">
        <f t="shared" si="82"/>
        <v>915.23703855027884</v>
      </c>
      <c r="BJ61" s="205">
        <f t="shared" si="82"/>
        <v>928.50472507472603</v>
      </c>
      <c r="BK61" s="205">
        <f t="shared" si="82"/>
        <v>941.77241159917321</v>
      </c>
      <c r="BL61" s="205">
        <f t="shared" si="82"/>
        <v>955.04009812362028</v>
      </c>
      <c r="BM61" s="205">
        <f t="shared" si="82"/>
        <v>968.30778464806747</v>
      </c>
      <c r="BN61" s="205">
        <f t="shared" si="82"/>
        <v>981.4460950731841</v>
      </c>
      <c r="BO61" s="205">
        <f t="shared" si="82"/>
        <v>994.45502939897017</v>
      </c>
      <c r="BP61" s="205">
        <f t="shared" si="82"/>
        <v>1007.4639637247562</v>
      </c>
      <c r="BQ61" s="205">
        <f t="shared" si="82"/>
        <v>1020.4728980505424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1033.4818323763284</v>
      </c>
      <c r="BS61" s="205">
        <f t="shared" si="83"/>
        <v>1046.4907667021146</v>
      </c>
      <c r="BT61" s="205">
        <f t="shared" si="83"/>
        <v>1059.4997010279008</v>
      </c>
      <c r="BU61" s="205">
        <f t="shared" si="83"/>
        <v>1072.5086353536867</v>
      </c>
      <c r="BV61" s="205">
        <f t="shared" si="83"/>
        <v>1085.5175696794729</v>
      </c>
      <c r="BW61" s="205">
        <f t="shared" si="83"/>
        <v>1098.5265040052591</v>
      </c>
      <c r="BX61" s="205">
        <f t="shared" si="83"/>
        <v>1111.535438331045</v>
      </c>
      <c r="BY61" s="205">
        <f t="shared" si="83"/>
        <v>1124.5443726568312</v>
      </c>
      <c r="BZ61" s="205">
        <f t="shared" si="83"/>
        <v>1137.5533069826174</v>
      </c>
      <c r="CA61" s="205">
        <f t="shared" si="83"/>
        <v>1150.5622413084034</v>
      </c>
      <c r="CB61" s="205">
        <f t="shared" si="83"/>
        <v>1163.5711756341896</v>
      </c>
      <c r="CC61" s="205">
        <f t="shared" si="83"/>
        <v>1176.5801099599757</v>
      </c>
      <c r="CD61" s="205">
        <f t="shared" si="83"/>
        <v>1189.5890442857617</v>
      </c>
      <c r="CE61" s="205">
        <f t="shared" si="83"/>
        <v>1202.5979786115479</v>
      </c>
      <c r="CF61" s="205">
        <f t="shared" si="83"/>
        <v>1215.6069129373341</v>
      </c>
      <c r="CG61" s="205">
        <f t="shared" si="83"/>
        <v>1228.61584726312</v>
      </c>
      <c r="CH61" s="205">
        <f t="shared" si="83"/>
        <v>1241.6247815889062</v>
      </c>
      <c r="CI61" s="205">
        <f t="shared" si="83"/>
        <v>1254.6337159146924</v>
      </c>
      <c r="CJ61" s="205">
        <f t="shared" si="83"/>
        <v>1267.6426502404784</v>
      </c>
      <c r="CK61" s="205">
        <f t="shared" si="83"/>
        <v>1280.6515845662645</v>
      </c>
      <c r="CL61" s="205">
        <f t="shared" si="83"/>
        <v>1293.6605188920507</v>
      </c>
      <c r="CM61" s="205">
        <f t="shared" si="83"/>
        <v>1306.6694532178367</v>
      </c>
      <c r="CN61" s="205">
        <f t="shared" si="83"/>
        <v>1319.6783875436229</v>
      </c>
      <c r="CO61" s="205">
        <f t="shared" si="83"/>
        <v>1332.6873218694088</v>
      </c>
      <c r="CP61" s="205">
        <f t="shared" si="83"/>
        <v>1345.696256195195</v>
      </c>
      <c r="CQ61" s="205">
        <f t="shared" si="83"/>
        <v>1358.7051905209812</v>
      </c>
      <c r="CR61" s="205">
        <f t="shared" si="83"/>
        <v>1300.199673984642</v>
      </c>
      <c r="CS61" s="205">
        <f t="shared" si="83"/>
        <v>1170.1797065861779</v>
      </c>
      <c r="CT61" s="205">
        <f t="shared" si="83"/>
        <v>1040.1597391877135</v>
      </c>
      <c r="CU61" s="205">
        <f t="shared" si="83"/>
        <v>910.13977178924938</v>
      </c>
      <c r="CV61" s="205">
        <f t="shared" si="83"/>
        <v>780.11980439078525</v>
      </c>
      <c r="CW61" s="205">
        <f t="shared" si="83"/>
        <v>650.099836992321</v>
      </c>
      <c r="CX61" s="205">
        <f t="shared" si="83"/>
        <v>520.07986959385676</v>
      </c>
      <c r="CY61" s="205">
        <f t="shared" si="83"/>
        <v>390.05990219539251</v>
      </c>
      <c r="CZ61" s="205">
        <f t="shared" si="83"/>
        <v>260.03993479692826</v>
      </c>
      <c r="DA61" s="205">
        <f t="shared" si="83"/>
        <v>130.01996739846413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6300</v>
      </c>
      <c r="G63" s="205">
        <f t="shared" si="87"/>
        <v>6300</v>
      </c>
      <c r="H63" s="205">
        <f t="shared" si="87"/>
        <v>6300</v>
      </c>
      <c r="I63" s="205">
        <f t="shared" si="87"/>
        <v>6300</v>
      </c>
      <c r="J63" s="205">
        <f t="shared" si="87"/>
        <v>6300</v>
      </c>
      <c r="K63" s="205">
        <f t="shared" si="87"/>
        <v>6300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6300</v>
      </c>
      <c r="M63" s="205">
        <f t="shared" si="87"/>
        <v>6300</v>
      </c>
      <c r="N63" s="205">
        <f t="shared" si="87"/>
        <v>6300</v>
      </c>
      <c r="O63" s="205">
        <f t="shared" si="87"/>
        <v>6300</v>
      </c>
      <c r="P63" s="205">
        <f t="shared" si="87"/>
        <v>6300</v>
      </c>
      <c r="Q63" s="205">
        <f t="shared" si="87"/>
        <v>6300</v>
      </c>
      <c r="R63" s="205">
        <f t="shared" si="87"/>
        <v>6300</v>
      </c>
      <c r="S63" s="205">
        <f t="shared" si="87"/>
        <v>6300</v>
      </c>
      <c r="T63" s="205">
        <f t="shared" si="87"/>
        <v>6300</v>
      </c>
      <c r="U63" s="205">
        <f t="shared" si="87"/>
        <v>6300</v>
      </c>
      <c r="V63" s="205">
        <f t="shared" si="87"/>
        <v>6300</v>
      </c>
      <c r="W63" s="205">
        <f t="shared" si="87"/>
        <v>6300</v>
      </c>
      <c r="X63" s="205">
        <f t="shared" si="87"/>
        <v>6300</v>
      </c>
      <c r="Y63" s="205">
        <f t="shared" si="87"/>
        <v>6300</v>
      </c>
      <c r="Z63" s="205">
        <f t="shared" si="87"/>
        <v>6300</v>
      </c>
      <c r="AA63" s="205">
        <f t="shared" si="87"/>
        <v>6391.1392405063289</v>
      </c>
      <c r="AB63" s="205">
        <f t="shared" si="87"/>
        <v>6482.2784810126586</v>
      </c>
      <c r="AC63" s="205">
        <f t="shared" si="87"/>
        <v>6573.4177215189875</v>
      </c>
      <c r="AD63" s="205">
        <f t="shared" si="87"/>
        <v>6664.5569620253164</v>
      </c>
      <c r="AE63" s="205">
        <f t="shared" si="87"/>
        <v>6755.6962025316461</v>
      </c>
      <c r="AF63" s="205">
        <f t="shared" si="87"/>
        <v>6846.835443037975</v>
      </c>
      <c r="AG63" s="205">
        <f t="shared" si="87"/>
        <v>6937.9746835443038</v>
      </c>
      <c r="AH63" s="205">
        <f t="shared" si="87"/>
        <v>7029.1139240506336</v>
      </c>
      <c r="AI63" s="205">
        <f t="shared" si="87"/>
        <v>7120.2531645569625</v>
      </c>
      <c r="AJ63" s="205">
        <f t="shared" si="87"/>
        <v>7211.3924050632913</v>
      </c>
      <c r="AK63" s="205">
        <f t="shared" si="87"/>
        <v>7302.5316455696211</v>
      </c>
      <c r="AL63" s="205">
        <f t="shared" si="87"/>
        <v>7393.67088607595</v>
      </c>
      <c r="AM63" s="205">
        <f t="shared" si="87"/>
        <v>7484.8101265822788</v>
      </c>
      <c r="AN63" s="205">
        <f t="shared" si="87"/>
        <v>7575.9493670886077</v>
      </c>
      <c r="AO63" s="205">
        <f t="shared" si="87"/>
        <v>7667.0886075949375</v>
      </c>
      <c r="AP63" s="205">
        <f t="shared" si="87"/>
        <v>7758.2278481012663</v>
      </c>
      <c r="AQ63" s="205">
        <f t="shared" si="87"/>
        <v>7849.3670886075961</v>
      </c>
      <c r="AR63" s="205">
        <f t="shared" si="87"/>
        <v>7940.5063291139249</v>
      </c>
      <c r="AS63" s="205">
        <f t="shared" si="87"/>
        <v>8031.6455696202538</v>
      </c>
      <c r="AT63" s="205">
        <f t="shared" si="87"/>
        <v>8122.7848101265827</v>
      </c>
      <c r="AU63" s="205">
        <f t="shared" si="87"/>
        <v>8213.9240506329115</v>
      </c>
      <c r="AV63" s="205">
        <f t="shared" si="87"/>
        <v>8305.0632911392422</v>
      </c>
      <c r="AW63" s="205">
        <f t="shared" si="87"/>
        <v>8396.2025316455711</v>
      </c>
      <c r="AX63" s="205">
        <f t="shared" si="87"/>
        <v>8487.3417721518999</v>
      </c>
      <c r="AY63" s="205">
        <f t="shared" si="87"/>
        <v>8578.4810126582288</v>
      </c>
      <c r="AZ63" s="205">
        <f t="shared" si="87"/>
        <v>8669.6202531645577</v>
      </c>
      <c r="BA63" s="205">
        <f t="shared" si="87"/>
        <v>8760.7594936708883</v>
      </c>
      <c r="BB63" s="205">
        <f t="shared" si="87"/>
        <v>8851.8987341772154</v>
      </c>
      <c r="BC63" s="205">
        <f t="shared" si="87"/>
        <v>8943.0379746835461</v>
      </c>
      <c r="BD63" s="205">
        <f t="shared" si="87"/>
        <v>9034.1772151898749</v>
      </c>
      <c r="BE63" s="205">
        <f t="shared" si="87"/>
        <v>9125.3164556962038</v>
      </c>
      <c r="BF63" s="205">
        <f t="shared" si="87"/>
        <v>9216.4556962025326</v>
      </c>
      <c r="BG63" s="205">
        <f t="shared" si="87"/>
        <v>9307.5949367088615</v>
      </c>
      <c r="BH63" s="205">
        <f t="shared" si="87"/>
        <v>9398.7341772151922</v>
      </c>
      <c r="BI63" s="205">
        <f t="shared" si="87"/>
        <v>9489.873417721521</v>
      </c>
      <c r="BJ63" s="205">
        <f t="shared" si="87"/>
        <v>9581.0126582278499</v>
      </c>
      <c r="BK63" s="205">
        <f t="shared" si="87"/>
        <v>9672.1518987341788</v>
      </c>
      <c r="BL63" s="205">
        <f t="shared" si="87"/>
        <v>9763.2911392405076</v>
      </c>
      <c r="BM63" s="205">
        <f t="shared" si="87"/>
        <v>9854.4303797468383</v>
      </c>
      <c r="BN63" s="205">
        <f t="shared" si="87"/>
        <v>9980.7142857142881</v>
      </c>
      <c r="BO63" s="205">
        <f t="shared" si="87"/>
        <v>10142.142857142859</v>
      </c>
      <c r="BP63" s="205">
        <f t="shared" si="87"/>
        <v>10303.571428571431</v>
      </c>
      <c r="BQ63" s="205">
        <f t="shared" si="87"/>
        <v>10465.000000000002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10626.428571428572</v>
      </c>
      <c r="BS63" s="205">
        <f t="shared" si="89"/>
        <v>10787.857142857145</v>
      </c>
      <c r="BT63" s="205">
        <f t="shared" si="89"/>
        <v>10949.285714285716</v>
      </c>
      <c r="BU63" s="205">
        <f t="shared" si="89"/>
        <v>11110.714285714286</v>
      </c>
      <c r="BV63" s="205">
        <f t="shared" si="89"/>
        <v>11272.142857142859</v>
      </c>
      <c r="BW63" s="205">
        <f t="shared" si="89"/>
        <v>11433.571428571429</v>
      </c>
      <c r="BX63" s="205">
        <f t="shared" si="89"/>
        <v>11595.000000000002</v>
      </c>
      <c r="BY63" s="205">
        <f t="shared" si="89"/>
        <v>11756.428571428572</v>
      </c>
      <c r="BZ63" s="205">
        <f t="shared" si="89"/>
        <v>11917.857142857145</v>
      </c>
      <c r="CA63" s="205">
        <f t="shared" si="89"/>
        <v>12079.285714285716</v>
      </c>
      <c r="CB63" s="205">
        <f t="shared" si="89"/>
        <v>12240.714285714286</v>
      </c>
      <c r="CC63" s="205">
        <f t="shared" si="89"/>
        <v>12402.142857142859</v>
      </c>
      <c r="CD63" s="205">
        <f t="shared" si="89"/>
        <v>12563.571428571429</v>
      </c>
      <c r="CE63" s="205">
        <f t="shared" si="89"/>
        <v>12725</v>
      </c>
      <c r="CF63" s="205">
        <f t="shared" si="89"/>
        <v>12886.428571428572</v>
      </c>
      <c r="CG63" s="205">
        <f t="shared" si="89"/>
        <v>13047.857142857145</v>
      </c>
      <c r="CH63" s="205">
        <f t="shared" si="89"/>
        <v>13209.285714285716</v>
      </c>
      <c r="CI63" s="205">
        <f t="shared" si="89"/>
        <v>13370.714285714286</v>
      </c>
      <c r="CJ63" s="205">
        <f t="shared" si="89"/>
        <v>13532.142857142859</v>
      </c>
      <c r="CK63" s="205">
        <f t="shared" si="89"/>
        <v>13693.571428571429</v>
      </c>
      <c r="CL63" s="205">
        <f t="shared" si="89"/>
        <v>13855</v>
      </c>
      <c r="CM63" s="205">
        <f t="shared" si="89"/>
        <v>14016.428571428572</v>
      </c>
      <c r="CN63" s="205">
        <f t="shared" si="89"/>
        <v>14177.857142857145</v>
      </c>
      <c r="CO63" s="205">
        <f t="shared" si="89"/>
        <v>14339.285714285714</v>
      </c>
      <c r="CP63" s="205">
        <f t="shared" si="89"/>
        <v>14500.714285714286</v>
      </c>
      <c r="CQ63" s="205">
        <f t="shared" si="89"/>
        <v>14662.142857142859</v>
      </c>
      <c r="CR63" s="205">
        <f t="shared" si="89"/>
        <v>14040.816326530612</v>
      </c>
      <c r="CS63" s="205">
        <f t="shared" si="89"/>
        <v>12636.734693877552</v>
      </c>
      <c r="CT63" s="205">
        <f t="shared" si="89"/>
        <v>11232.65306122449</v>
      </c>
      <c r="CU63" s="205">
        <f t="shared" si="89"/>
        <v>9828.5714285714294</v>
      </c>
      <c r="CV63" s="205">
        <f t="shared" si="89"/>
        <v>8424.4897959183672</v>
      </c>
      <c r="CW63" s="205">
        <f t="shared" si="89"/>
        <v>7020.4081632653069</v>
      </c>
      <c r="CX63" s="205">
        <f t="shared" si="89"/>
        <v>5616.3265306122448</v>
      </c>
      <c r="CY63" s="205">
        <f t="shared" si="89"/>
        <v>4212.2448979591845</v>
      </c>
      <c r="CZ63" s="205">
        <f t="shared" si="89"/>
        <v>2808.1632653061224</v>
      </c>
      <c r="DA63" s="205">
        <f t="shared" si="89"/>
        <v>1404.0816326530621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77.029781048251095</v>
      </c>
      <c r="G64" s="205">
        <f t="shared" si="90"/>
        <v>77.029781048251095</v>
      </c>
      <c r="H64" s="205">
        <f t="shared" si="90"/>
        <v>77.029781048251095</v>
      </c>
      <c r="I64" s="205">
        <f t="shared" si="90"/>
        <v>77.029781048251095</v>
      </c>
      <c r="J64" s="205">
        <f t="shared" si="90"/>
        <v>77.029781048251095</v>
      </c>
      <c r="K64" s="205">
        <f t="shared" si="90"/>
        <v>77.029781048251095</v>
      </c>
      <c r="L64" s="205">
        <f t="shared" si="88"/>
        <v>77.029781048251095</v>
      </c>
      <c r="M64" s="205">
        <f t="shared" si="90"/>
        <v>77.029781048251095</v>
      </c>
      <c r="N64" s="205">
        <f t="shared" si="90"/>
        <v>77.029781048251095</v>
      </c>
      <c r="O64" s="205">
        <f t="shared" si="90"/>
        <v>77.029781048251095</v>
      </c>
      <c r="P64" s="205">
        <f t="shared" si="90"/>
        <v>77.029781048251095</v>
      </c>
      <c r="Q64" s="205">
        <f t="shared" si="90"/>
        <v>77.029781048251095</v>
      </c>
      <c r="R64" s="205">
        <f t="shared" si="90"/>
        <v>77.029781048251095</v>
      </c>
      <c r="S64" s="205">
        <f t="shared" si="90"/>
        <v>77.029781048251095</v>
      </c>
      <c r="T64" s="205">
        <f t="shared" si="90"/>
        <v>77.029781048251095</v>
      </c>
      <c r="U64" s="205">
        <f t="shared" si="90"/>
        <v>77.029781048251095</v>
      </c>
      <c r="V64" s="205">
        <f t="shared" si="90"/>
        <v>77.029781048251095</v>
      </c>
      <c r="W64" s="205">
        <f t="shared" si="90"/>
        <v>77.029781048251095</v>
      </c>
      <c r="X64" s="205">
        <f t="shared" si="90"/>
        <v>77.029781048251095</v>
      </c>
      <c r="Y64" s="205">
        <f t="shared" si="90"/>
        <v>77.029781048251095</v>
      </c>
      <c r="Z64" s="205">
        <f t="shared" si="90"/>
        <v>77.029781048251095</v>
      </c>
      <c r="AA64" s="205">
        <f t="shared" si="90"/>
        <v>77.029781048251095</v>
      </c>
      <c r="AB64" s="205">
        <f t="shared" si="90"/>
        <v>77.029781048251095</v>
      </c>
      <c r="AC64" s="205">
        <f t="shared" si="90"/>
        <v>77.029781048251095</v>
      </c>
      <c r="AD64" s="205">
        <f t="shared" si="90"/>
        <v>77.029781048251095</v>
      </c>
      <c r="AE64" s="205">
        <f t="shared" si="90"/>
        <v>77.029781048251095</v>
      </c>
      <c r="AF64" s="205">
        <f t="shared" si="90"/>
        <v>77.029781048251095</v>
      </c>
      <c r="AG64" s="205">
        <f t="shared" si="90"/>
        <v>77.029781048251095</v>
      </c>
      <c r="AH64" s="205">
        <f t="shared" si="90"/>
        <v>77.029781048251095</v>
      </c>
      <c r="AI64" s="205">
        <f t="shared" si="90"/>
        <v>77.029781048251095</v>
      </c>
      <c r="AJ64" s="205">
        <f t="shared" si="90"/>
        <v>77.029781048251095</v>
      </c>
      <c r="AK64" s="205">
        <f t="shared" si="90"/>
        <v>77.029781048251095</v>
      </c>
      <c r="AL64" s="205">
        <f t="shared" si="90"/>
        <v>77.029781048251095</v>
      </c>
      <c r="AM64" s="205">
        <f t="shared" si="90"/>
        <v>77.029781048251095</v>
      </c>
      <c r="AN64" s="205">
        <f t="shared" si="90"/>
        <v>77.029781048251095</v>
      </c>
      <c r="AO64" s="205">
        <f t="shared" si="90"/>
        <v>77.029781048251095</v>
      </c>
      <c r="AP64" s="205">
        <f t="shared" si="90"/>
        <v>77.029781048251095</v>
      </c>
      <c r="AQ64" s="205">
        <f t="shared" si="90"/>
        <v>77.029781048251095</v>
      </c>
      <c r="AR64" s="205">
        <f t="shared" si="90"/>
        <v>77.029781048251095</v>
      </c>
      <c r="AS64" s="205">
        <f t="shared" si="90"/>
        <v>77.029781048251095</v>
      </c>
      <c r="AT64" s="205">
        <f t="shared" si="90"/>
        <v>77.029781048251095</v>
      </c>
      <c r="AU64" s="205">
        <f t="shared" si="90"/>
        <v>77.029781048251095</v>
      </c>
      <c r="AV64" s="205">
        <f t="shared" si="90"/>
        <v>77.029781048251095</v>
      </c>
      <c r="AW64" s="205">
        <f t="shared" si="90"/>
        <v>77.029781048251095</v>
      </c>
      <c r="AX64" s="205">
        <f t="shared" si="90"/>
        <v>77.029781048251095</v>
      </c>
      <c r="AY64" s="205">
        <f t="shared" si="90"/>
        <v>77.029781048251095</v>
      </c>
      <c r="AZ64" s="205">
        <f t="shared" si="90"/>
        <v>77.029781048251095</v>
      </c>
      <c r="BA64" s="205">
        <f t="shared" si="90"/>
        <v>77.029781048251095</v>
      </c>
      <c r="BB64" s="205">
        <f t="shared" si="90"/>
        <v>77.029781048251095</v>
      </c>
      <c r="BC64" s="205">
        <f t="shared" si="90"/>
        <v>77.029781048251095</v>
      </c>
      <c r="BD64" s="205">
        <f t="shared" si="90"/>
        <v>77.029781048251095</v>
      </c>
      <c r="BE64" s="205">
        <f t="shared" si="90"/>
        <v>77.029781048251095</v>
      </c>
      <c r="BF64" s="205">
        <f t="shared" si="90"/>
        <v>77.029781048251095</v>
      </c>
      <c r="BG64" s="205">
        <f t="shared" si="90"/>
        <v>77.029781048251095</v>
      </c>
      <c r="BH64" s="205">
        <f t="shared" si="90"/>
        <v>77.029781048251095</v>
      </c>
      <c r="BI64" s="205">
        <f t="shared" si="90"/>
        <v>77.029781048251095</v>
      </c>
      <c r="BJ64" s="205">
        <f t="shared" si="90"/>
        <v>77.029781048251095</v>
      </c>
      <c r="BK64" s="205">
        <f t="shared" si="90"/>
        <v>77.029781048251095</v>
      </c>
      <c r="BL64" s="205">
        <f t="shared" si="90"/>
        <v>77.029781048251095</v>
      </c>
      <c r="BM64" s="205">
        <f t="shared" si="90"/>
        <v>77.029781048251095</v>
      </c>
      <c r="BN64" s="205">
        <f t="shared" si="90"/>
        <v>77.702263263751703</v>
      </c>
      <c r="BO64" s="205">
        <f t="shared" si="90"/>
        <v>79.047227694752905</v>
      </c>
      <c r="BP64" s="205">
        <f t="shared" si="90"/>
        <v>80.392192125754121</v>
      </c>
      <c r="BQ64" s="205">
        <f t="shared" si="90"/>
        <v>81.737156556755323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83.082120987756539</v>
      </c>
      <c r="BS64" s="205">
        <f t="shared" si="91"/>
        <v>84.427085418757741</v>
      </c>
      <c r="BT64" s="205">
        <f t="shared" si="91"/>
        <v>85.772049849758957</v>
      </c>
      <c r="BU64" s="205">
        <f t="shared" si="91"/>
        <v>87.117014280760174</v>
      </c>
      <c r="BV64" s="205">
        <f t="shared" si="91"/>
        <v>88.461978711761375</v>
      </c>
      <c r="BW64" s="205">
        <f t="shared" si="91"/>
        <v>89.806943142762577</v>
      </c>
      <c r="BX64" s="205">
        <f t="shared" si="91"/>
        <v>91.151907573763793</v>
      </c>
      <c r="BY64" s="205">
        <f t="shared" si="91"/>
        <v>92.496872004765009</v>
      </c>
      <c r="BZ64" s="205">
        <f t="shared" si="91"/>
        <v>93.841836435766211</v>
      </c>
      <c r="CA64" s="205">
        <f t="shared" si="91"/>
        <v>95.186800866767427</v>
      </c>
      <c r="CB64" s="205">
        <f t="shared" si="91"/>
        <v>96.531765297768629</v>
      </c>
      <c r="CC64" s="205">
        <f t="shared" si="91"/>
        <v>97.876729728769845</v>
      </c>
      <c r="CD64" s="205">
        <f t="shared" si="91"/>
        <v>99.221694159771047</v>
      </c>
      <c r="CE64" s="205">
        <f t="shared" si="91"/>
        <v>100.56665859077226</v>
      </c>
      <c r="CF64" s="205">
        <f t="shared" si="91"/>
        <v>101.91162302177347</v>
      </c>
      <c r="CG64" s="205">
        <f t="shared" si="91"/>
        <v>103.25658745277468</v>
      </c>
      <c r="CH64" s="205">
        <f t="shared" si="91"/>
        <v>104.6015518837759</v>
      </c>
      <c r="CI64" s="205">
        <f t="shared" si="91"/>
        <v>105.9465163147771</v>
      </c>
      <c r="CJ64" s="205">
        <f t="shared" si="91"/>
        <v>107.2914807457783</v>
      </c>
      <c r="CK64" s="205">
        <f t="shared" si="91"/>
        <v>108.63644517677952</v>
      </c>
      <c r="CL64" s="205">
        <f t="shared" si="91"/>
        <v>109.98140960778073</v>
      </c>
      <c r="CM64" s="205">
        <f t="shared" si="91"/>
        <v>111.32637403878194</v>
      </c>
      <c r="CN64" s="205">
        <f t="shared" si="91"/>
        <v>112.67133846978314</v>
      </c>
      <c r="CO64" s="205">
        <f t="shared" si="91"/>
        <v>114.01630290078435</v>
      </c>
      <c r="CP64" s="205">
        <f t="shared" si="91"/>
        <v>115.36126733178557</v>
      </c>
      <c r="CQ64" s="205">
        <f t="shared" si="91"/>
        <v>116.70623176278677</v>
      </c>
      <c r="CR64" s="205">
        <f t="shared" si="91"/>
        <v>111.78925140789275</v>
      </c>
      <c r="CS64" s="205">
        <f t="shared" si="91"/>
        <v>100.61032626710346</v>
      </c>
      <c r="CT64" s="205">
        <f t="shared" si="91"/>
        <v>89.431401126314199</v>
      </c>
      <c r="CU64" s="205">
        <f t="shared" si="91"/>
        <v>78.25247598552491</v>
      </c>
      <c r="CV64" s="205">
        <f t="shared" si="91"/>
        <v>67.073550844735649</v>
      </c>
      <c r="CW64" s="205">
        <f t="shared" si="91"/>
        <v>55.894625703946367</v>
      </c>
      <c r="CX64" s="205">
        <f t="shared" si="91"/>
        <v>44.7157005631571</v>
      </c>
      <c r="CY64" s="205">
        <f t="shared" si="91"/>
        <v>33.536775422367811</v>
      </c>
      <c r="CZ64" s="205">
        <f t="shared" si="91"/>
        <v>22.35785028157855</v>
      </c>
      <c r="DA64" s="205">
        <f t="shared" si="91"/>
        <v>11.178925140789261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1620</v>
      </c>
      <c r="G65" s="205">
        <f t="shared" si="92"/>
        <v>1620</v>
      </c>
      <c r="H65" s="205">
        <f t="shared" si="92"/>
        <v>1620</v>
      </c>
      <c r="I65" s="205">
        <f t="shared" si="92"/>
        <v>1620</v>
      </c>
      <c r="J65" s="205">
        <f t="shared" si="92"/>
        <v>1620</v>
      </c>
      <c r="K65" s="205">
        <f t="shared" si="92"/>
        <v>1620</v>
      </c>
      <c r="L65" s="205">
        <f t="shared" si="88"/>
        <v>1620</v>
      </c>
      <c r="M65" s="205">
        <f t="shared" si="92"/>
        <v>1620</v>
      </c>
      <c r="N65" s="205">
        <f t="shared" si="92"/>
        <v>1620</v>
      </c>
      <c r="O65" s="205">
        <f t="shared" si="92"/>
        <v>1620</v>
      </c>
      <c r="P65" s="205">
        <f t="shared" si="92"/>
        <v>1620</v>
      </c>
      <c r="Q65" s="205">
        <f t="shared" si="92"/>
        <v>1620</v>
      </c>
      <c r="R65" s="205">
        <f t="shared" si="92"/>
        <v>1620</v>
      </c>
      <c r="S65" s="205">
        <f t="shared" si="92"/>
        <v>1620</v>
      </c>
      <c r="T65" s="205">
        <f t="shared" si="92"/>
        <v>1620</v>
      </c>
      <c r="U65" s="205">
        <f t="shared" si="92"/>
        <v>1620</v>
      </c>
      <c r="V65" s="205">
        <f t="shared" si="92"/>
        <v>1620</v>
      </c>
      <c r="W65" s="205">
        <f t="shared" si="92"/>
        <v>1620</v>
      </c>
      <c r="X65" s="205">
        <f t="shared" si="92"/>
        <v>1620</v>
      </c>
      <c r="Y65" s="205">
        <f t="shared" si="92"/>
        <v>1620</v>
      </c>
      <c r="Z65" s="205">
        <f t="shared" si="92"/>
        <v>1620</v>
      </c>
      <c r="AA65" s="205">
        <f t="shared" si="92"/>
        <v>1606.3291139240507</v>
      </c>
      <c r="AB65" s="205">
        <f t="shared" si="92"/>
        <v>1592.6582278481012</v>
      </c>
      <c r="AC65" s="205">
        <f t="shared" si="92"/>
        <v>1578.9873417721519</v>
      </c>
      <c r="AD65" s="205">
        <f t="shared" si="92"/>
        <v>1565.3164556962026</v>
      </c>
      <c r="AE65" s="205">
        <f t="shared" si="92"/>
        <v>1551.6455696202531</v>
      </c>
      <c r="AF65" s="205">
        <f t="shared" si="92"/>
        <v>1537.9746835443038</v>
      </c>
      <c r="AG65" s="205">
        <f t="shared" si="92"/>
        <v>1524.3037974683543</v>
      </c>
      <c r="AH65" s="205">
        <f t="shared" si="92"/>
        <v>1510.632911392405</v>
      </c>
      <c r="AI65" s="205">
        <f t="shared" si="92"/>
        <v>1496.9620253164558</v>
      </c>
      <c r="AJ65" s="205">
        <f t="shared" si="92"/>
        <v>1483.2911392405063</v>
      </c>
      <c r="AK65" s="205">
        <f t="shared" si="92"/>
        <v>1469.620253164557</v>
      </c>
      <c r="AL65" s="205">
        <f t="shared" si="92"/>
        <v>1455.9493670886077</v>
      </c>
      <c r="AM65" s="205">
        <f t="shared" si="92"/>
        <v>1442.2784810126582</v>
      </c>
      <c r="AN65" s="205">
        <f t="shared" si="92"/>
        <v>1428.6075949367089</v>
      </c>
      <c r="AO65" s="205">
        <f t="shared" si="92"/>
        <v>1414.9367088607596</v>
      </c>
      <c r="AP65" s="205">
        <f t="shared" si="92"/>
        <v>1401.2658227848101</v>
      </c>
      <c r="AQ65" s="205">
        <f t="shared" si="92"/>
        <v>1387.5949367088608</v>
      </c>
      <c r="AR65" s="205">
        <f t="shared" si="92"/>
        <v>1373.9240506329113</v>
      </c>
      <c r="AS65" s="205">
        <f t="shared" si="92"/>
        <v>1360.253164556962</v>
      </c>
      <c r="AT65" s="205">
        <f t="shared" si="92"/>
        <v>1346.5822784810127</v>
      </c>
      <c r="AU65" s="205">
        <f t="shared" si="92"/>
        <v>1332.9113924050632</v>
      </c>
      <c r="AV65" s="205">
        <f t="shared" si="92"/>
        <v>1319.2405063291139</v>
      </c>
      <c r="AW65" s="205">
        <f t="shared" si="92"/>
        <v>1305.5696202531644</v>
      </c>
      <c r="AX65" s="205">
        <f t="shared" si="92"/>
        <v>1291.8987341772151</v>
      </c>
      <c r="AY65" s="205">
        <f t="shared" si="92"/>
        <v>1278.2278481012659</v>
      </c>
      <c r="AZ65" s="205">
        <f t="shared" si="92"/>
        <v>1264.5569620253164</v>
      </c>
      <c r="BA65" s="205">
        <f t="shared" si="92"/>
        <v>1250.8860759493671</v>
      </c>
      <c r="BB65" s="205">
        <f t="shared" si="92"/>
        <v>1237.2151898734178</v>
      </c>
      <c r="BC65" s="205">
        <f t="shared" si="92"/>
        <v>1223.5443037974683</v>
      </c>
      <c r="BD65" s="205">
        <f t="shared" si="92"/>
        <v>1209.873417721519</v>
      </c>
      <c r="BE65" s="205">
        <f t="shared" si="92"/>
        <v>1196.2025316455697</v>
      </c>
      <c r="BF65" s="205">
        <f t="shared" si="92"/>
        <v>1182.5316455696202</v>
      </c>
      <c r="BG65" s="205">
        <f t="shared" si="92"/>
        <v>1168.8607594936709</v>
      </c>
      <c r="BH65" s="205">
        <f t="shared" si="92"/>
        <v>1155.1898734177216</v>
      </c>
      <c r="BI65" s="205">
        <f t="shared" si="92"/>
        <v>1141.5189873417721</v>
      </c>
      <c r="BJ65" s="205">
        <f t="shared" si="92"/>
        <v>1127.8481012658228</v>
      </c>
      <c r="BK65" s="205">
        <f t="shared" si="92"/>
        <v>1114.1772151898736</v>
      </c>
      <c r="BL65" s="205">
        <f t="shared" si="92"/>
        <v>1100.506329113924</v>
      </c>
      <c r="BM65" s="205">
        <f t="shared" si="92"/>
        <v>1086.8354430379745</v>
      </c>
      <c r="BN65" s="205">
        <f t="shared" si="92"/>
        <v>1062</v>
      </c>
      <c r="BO65" s="205">
        <f t="shared" si="92"/>
        <v>1026</v>
      </c>
      <c r="BP65" s="205">
        <f t="shared" si="92"/>
        <v>990</v>
      </c>
      <c r="BQ65" s="205">
        <f t="shared" si="92"/>
        <v>954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918</v>
      </c>
      <c r="BS65" s="205">
        <f t="shared" si="93"/>
        <v>882</v>
      </c>
      <c r="BT65" s="205">
        <f t="shared" si="93"/>
        <v>846</v>
      </c>
      <c r="BU65" s="205">
        <f t="shared" si="93"/>
        <v>810</v>
      </c>
      <c r="BV65" s="205">
        <f t="shared" si="93"/>
        <v>774</v>
      </c>
      <c r="BW65" s="205">
        <f t="shared" si="93"/>
        <v>738</v>
      </c>
      <c r="BX65" s="205">
        <f t="shared" si="93"/>
        <v>702</v>
      </c>
      <c r="BY65" s="205">
        <f t="shared" si="93"/>
        <v>666</v>
      </c>
      <c r="BZ65" s="205">
        <f t="shared" si="93"/>
        <v>630</v>
      </c>
      <c r="CA65" s="205">
        <f t="shared" si="93"/>
        <v>594</v>
      </c>
      <c r="CB65" s="205">
        <f t="shared" si="93"/>
        <v>558</v>
      </c>
      <c r="CC65" s="205">
        <f t="shared" si="93"/>
        <v>522</v>
      </c>
      <c r="CD65" s="205">
        <f t="shared" si="93"/>
        <v>486</v>
      </c>
      <c r="CE65" s="205">
        <f t="shared" si="93"/>
        <v>450</v>
      </c>
      <c r="CF65" s="205">
        <f t="shared" si="93"/>
        <v>414</v>
      </c>
      <c r="CG65" s="205">
        <f t="shared" si="93"/>
        <v>378</v>
      </c>
      <c r="CH65" s="205">
        <f t="shared" si="93"/>
        <v>342</v>
      </c>
      <c r="CI65" s="205">
        <f t="shared" si="93"/>
        <v>306</v>
      </c>
      <c r="CJ65" s="205">
        <f t="shared" si="93"/>
        <v>270</v>
      </c>
      <c r="CK65" s="205">
        <f t="shared" si="93"/>
        <v>234</v>
      </c>
      <c r="CL65" s="205">
        <f t="shared" si="93"/>
        <v>198</v>
      </c>
      <c r="CM65" s="205">
        <f t="shared" si="93"/>
        <v>162</v>
      </c>
      <c r="CN65" s="205">
        <f t="shared" si="93"/>
        <v>126</v>
      </c>
      <c r="CO65" s="205">
        <f t="shared" si="93"/>
        <v>90</v>
      </c>
      <c r="CP65" s="205">
        <f t="shared" si="93"/>
        <v>54</v>
      </c>
      <c r="CQ65" s="205">
        <f t="shared" si="93"/>
        <v>18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0</v>
      </c>
      <c r="BE66" s="205">
        <f t="shared" si="94"/>
        <v>0</v>
      </c>
      <c r="BF66" s="205">
        <f t="shared" si="94"/>
        <v>0</v>
      </c>
      <c r="BG66" s="205">
        <f t="shared" si="94"/>
        <v>0</v>
      </c>
      <c r="BH66" s="205">
        <f t="shared" si="94"/>
        <v>0</v>
      </c>
      <c r="BI66" s="205">
        <f t="shared" si="94"/>
        <v>0</v>
      </c>
      <c r="BJ66" s="205">
        <f t="shared" si="94"/>
        <v>0</v>
      </c>
      <c r="BK66" s="205">
        <f t="shared" si="94"/>
        <v>0</v>
      </c>
      <c r="BL66" s="205">
        <f t="shared" si="94"/>
        <v>0</v>
      </c>
      <c r="BM66" s="205">
        <f t="shared" si="94"/>
        <v>0</v>
      </c>
      <c r="BN66" s="205">
        <f t="shared" si="94"/>
        <v>841.14285714285711</v>
      </c>
      <c r="BO66" s="205">
        <f t="shared" si="94"/>
        <v>2523.4285714285716</v>
      </c>
      <c r="BP66" s="205">
        <f t="shared" si="94"/>
        <v>4205.7142857142853</v>
      </c>
      <c r="BQ66" s="205">
        <f t="shared" si="94"/>
        <v>5888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7570.2857142857138</v>
      </c>
      <c r="BS66" s="205">
        <f t="shared" si="95"/>
        <v>9252.5714285714275</v>
      </c>
      <c r="BT66" s="205">
        <f t="shared" si="95"/>
        <v>10934.857142857143</v>
      </c>
      <c r="BU66" s="205">
        <f t="shared" si="95"/>
        <v>12617.142857142857</v>
      </c>
      <c r="BV66" s="205">
        <f t="shared" si="95"/>
        <v>14299.428571428571</v>
      </c>
      <c r="BW66" s="205">
        <f t="shared" si="95"/>
        <v>15981.714285714284</v>
      </c>
      <c r="BX66" s="205">
        <f t="shared" si="95"/>
        <v>17664</v>
      </c>
      <c r="BY66" s="205">
        <f t="shared" si="95"/>
        <v>19346.285714285714</v>
      </c>
      <c r="BZ66" s="205">
        <f t="shared" si="95"/>
        <v>21028.571428571428</v>
      </c>
      <c r="CA66" s="205">
        <f t="shared" si="95"/>
        <v>22710.857142857141</v>
      </c>
      <c r="CB66" s="205">
        <f t="shared" si="95"/>
        <v>24393.142857142855</v>
      </c>
      <c r="CC66" s="205">
        <f t="shared" si="95"/>
        <v>26075.428571428569</v>
      </c>
      <c r="CD66" s="205">
        <f t="shared" si="95"/>
        <v>27757.714285714286</v>
      </c>
      <c r="CE66" s="205">
        <f t="shared" si="95"/>
        <v>29440</v>
      </c>
      <c r="CF66" s="205">
        <f t="shared" si="95"/>
        <v>31122.285714285714</v>
      </c>
      <c r="CG66" s="205">
        <f t="shared" si="95"/>
        <v>32804.571428571428</v>
      </c>
      <c r="CH66" s="205">
        <f t="shared" si="95"/>
        <v>34486.857142857145</v>
      </c>
      <c r="CI66" s="205">
        <f t="shared" si="95"/>
        <v>36169.142857142855</v>
      </c>
      <c r="CJ66" s="205">
        <f t="shared" si="95"/>
        <v>37851.428571428572</v>
      </c>
      <c r="CK66" s="205">
        <f t="shared" si="95"/>
        <v>39533.714285714283</v>
      </c>
      <c r="CL66" s="205">
        <f t="shared" si="95"/>
        <v>41216</v>
      </c>
      <c r="CM66" s="205">
        <f t="shared" si="95"/>
        <v>42898.28571428571</v>
      </c>
      <c r="CN66" s="205">
        <f t="shared" si="95"/>
        <v>44580.571428571428</v>
      </c>
      <c r="CO66" s="205">
        <f t="shared" si="95"/>
        <v>46262.857142857138</v>
      </c>
      <c r="CP66" s="205">
        <f t="shared" si="95"/>
        <v>47945.142857142855</v>
      </c>
      <c r="CQ66" s="205">
        <f t="shared" si="95"/>
        <v>49627.428571428572</v>
      </c>
      <c r="CR66" s="205">
        <f t="shared" si="95"/>
        <v>48065.306122448979</v>
      </c>
      <c r="CS66" s="205">
        <f t="shared" si="95"/>
        <v>43258.775510204083</v>
      </c>
      <c r="CT66" s="205">
        <f t="shared" si="95"/>
        <v>38452.244897959186</v>
      </c>
      <c r="CU66" s="205">
        <f t="shared" si="95"/>
        <v>33645.714285714283</v>
      </c>
      <c r="CV66" s="205">
        <f t="shared" si="95"/>
        <v>28839.183673469386</v>
      </c>
      <c r="CW66" s="205">
        <f t="shared" si="95"/>
        <v>24032.653061224486</v>
      </c>
      <c r="CX66" s="205">
        <f t="shared" si="95"/>
        <v>19226.12244897959</v>
      </c>
      <c r="CY66" s="205">
        <f t="shared" si="95"/>
        <v>14419.591836734689</v>
      </c>
      <c r="CZ66" s="205">
        <f t="shared" si="95"/>
        <v>9613.0612244897929</v>
      </c>
      <c r="DA66" s="205">
        <f t="shared" si="95"/>
        <v>4806.5306122448965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0</v>
      </c>
      <c r="CX67" s="205">
        <f t="shared" si="97"/>
        <v>0</v>
      </c>
      <c r="CY67" s="205">
        <f t="shared" si="97"/>
        <v>0</v>
      </c>
      <c r="CZ67" s="205">
        <f t="shared" si="97"/>
        <v>0</v>
      </c>
      <c r="DA67" s="205">
        <f t="shared" si="97"/>
        <v>0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70.886075949367083</v>
      </c>
      <c r="AB68" s="205">
        <f t="shared" si="98"/>
        <v>141.77215189873417</v>
      </c>
      <c r="AC68" s="205">
        <f t="shared" si="98"/>
        <v>212.65822784810126</v>
      </c>
      <c r="AD68" s="205">
        <f t="shared" si="98"/>
        <v>283.54430379746833</v>
      </c>
      <c r="AE68" s="205">
        <f t="shared" si="98"/>
        <v>354.4303797468354</v>
      </c>
      <c r="AF68" s="205">
        <f t="shared" si="98"/>
        <v>425.31645569620252</v>
      </c>
      <c r="AG68" s="205">
        <f t="shared" si="98"/>
        <v>496.20253164556959</v>
      </c>
      <c r="AH68" s="205">
        <f t="shared" si="98"/>
        <v>567.08860759493666</v>
      </c>
      <c r="AI68" s="205">
        <f t="shared" si="98"/>
        <v>637.97468354430373</v>
      </c>
      <c r="AJ68" s="205">
        <f t="shared" si="98"/>
        <v>708.8607594936708</v>
      </c>
      <c r="AK68" s="205">
        <f t="shared" si="98"/>
        <v>779.74683544303787</v>
      </c>
      <c r="AL68" s="205">
        <f t="shared" si="98"/>
        <v>850.63291139240505</v>
      </c>
      <c r="AM68" s="205">
        <f t="shared" si="98"/>
        <v>921.51898734177212</v>
      </c>
      <c r="AN68" s="205">
        <f t="shared" si="98"/>
        <v>992.40506329113919</v>
      </c>
      <c r="AO68" s="205">
        <f t="shared" si="98"/>
        <v>1063.2911392405063</v>
      </c>
      <c r="AP68" s="205">
        <f t="shared" si="98"/>
        <v>1134.1772151898733</v>
      </c>
      <c r="AQ68" s="205">
        <f t="shared" si="98"/>
        <v>1205.0632911392404</v>
      </c>
      <c r="AR68" s="205">
        <f t="shared" si="98"/>
        <v>1275.9493670886075</v>
      </c>
      <c r="AS68" s="205">
        <f t="shared" si="98"/>
        <v>1346.8354430379745</v>
      </c>
      <c r="AT68" s="205">
        <f t="shared" si="98"/>
        <v>1417.7215189873416</v>
      </c>
      <c r="AU68" s="205">
        <f t="shared" si="98"/>
        <v>1488.6075949367087</v>
      </c>
      <c r="AV68" s="205">
        <f t="shared" si="98"/>
        <v>1559.4936708860757</v>
      </c>
      <c r="AW68" s="205">
        <f t="shared" si="98"/>
        <v>1630.3797468354428</v>
      </c>
      <c r="AX68" s="205">
        <f t="shared" si="98"/>
        <v>1701.2658227848101</v>
      </c>
      <c r="AY68" s="205">
        <f t="shared" si="98"/>
        <v>1772.1518987341772</v>
      </c>
      <c r="AZ68" s="205">
        <f t="shared" si="98"/>
        <v>1843.0379746835442</v>
      </c>
      <c r="BA68" s="205">
        <f t="shared" si="98"/>
        <v>1913.9240506329113</v>
      </c>
      <c r="BB68" s="205">
        <f t="shared" si="98"/>
        <v>1984.8101265822784</v>
      </c>
      <c r="BC68" s="205">
        <f t="shared" si="98"/>
        <v>2055.6962025316452</v>
      </c>
      <c r="BD68" s="205">
        <f t="shared" si="98"/>
        <v>2126.5822784810125</v>
      </c>
      <c r="BE68" s="205">
        <f t="shared" si="98"/>
        <v>2197.4683544303793</v>
      </c>
      <c r="BF68" s="205">
        <f t="shared" si="98"/>
        <v>2268.3544303797466</v>
      </c>
      <c r="BG68" s="205">
        <f t="shared" si="98"/>
        <v>2339.2405063291139</v>
      </c>
      <c r="BH68" s="205">
        <f t="shared" si="98"/>
        <v>2410.1265822784808</v>
      </c>
      <c r="BI68" s="205">
        <f t="shared" si="98"/>
        <v>2481.0126582278481</v>
      </c>
      <c r="BJ68" s="205">
        <f t="shared" si="98"/>
        <v>2551.8987341772149</v>
      </c>
      <c r="BK68" s="205">
        <f t="shared" si="98"/>
        <v>2622.7848101265822</v>
      </c>
      <c r="BL68" s="205">
        <f t="shared" si="98"/>
        <v>2693.6708860759491</v>
      </c>
      <c r="BM68" s="205">
        <f t="shared" si="98"/>
        <v>2764.5569620253164</v>
      </c>
      <c r="BN68" s="205">
        <f t="shared" si="98"/>
        <v>2753.3333333333335</v>
      </c>
      <c r="BO68" s="205">
        <f t="shared" si="98"/>
        <v>2660</v>
      </c>
      <c r="BP68" s="205">
        <f t="shared" si="98"/>
        <v>2566.6666666666665</v>
      </c>
      <c r="BQ68" s="205">
        <f t="shared" si="98"/>
        <v>2473.3333333333335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2380</v>
      </c>
      <c r="BS68" s="205">
        <f t="shared" si="99"/>
        <v>2286.666666666667</v>
      </c>
      <c r="BT68" s="205">
        <f t="shared" si="99"/>
        <v>2193.3333333333335</v>
      </c>
      <c r="BU68" s="205">
        <f t="shared" si="99"/>
        <v>2100</v>
      </c>
      <c r="BV68" s="205">
        <f t="shared" si="99"/>
        <v>2006.6666666666667</v>
      </c>
      <c r="BW68" s="205">
        <f t="shared" si="99"/>
        <v>1913.3333333333335</v>
      </c>
      <c r="BX68" s="205">
        <f t="shared" si="99"/>
        <v>1820</v>
      </c>
      <c r="BY68" s="205">
        <f t="shared" si="99"/>
        <v>1726.6666666666667</v>
      </c>
      <c r="BZ68" s="205">
        <f t="shared" si="99"/>
        <v>1633.3333333333335</v>
      </c>
      <c r="CA68" s="205">
        <f t="shared" si="99"/>
        <v>1540</v>
      </c>
      <c r="CB68" s="205">
        <f t="shared" si="99"/>
        <v>1446.6666666666667</v>
      </c>
      <c r="CC68" s="205">
        <f t="shared" si="99"/>
        <v>1353.3333333333335</v>
      </c>
      <c r="CD68" s="205">
        <f t="shared" si="99"/>
        <v>1260</v>
      </c>
      <c r="CE68" s="205">
        <f t="shared" si="99"/>
        <v>1166.6666666666667</v>
      </c>
      <c r="CF68" s="205">
        <f t="shared" si="99"/>
        <v>1073.3333333333335</v>
      </c>
      <c r="CG68" s="205">
        <f t="shared" si="99"/>
        <v>980</v>
      </c>
      <c r="CH68" s="205">
        <f t="shared" si="99"/>
        <v>886.66666666666674</v>
      </c>
      <c r="CI68" s="205">
        <f t="shared" si="99"/>
        <v>793.33333333333348</v>
      </c>
      <c r="CJ68" s="205">
        <f t="shared" si="99"/>
        <v>700</v>
      </c>
      <c r="CK68" s="205">
        <f t="shared" si="99"/>
        <v>606.66666666666697</v>
      </c>
      <c r="CL68" s="205">
        <f t="shared" si="99"/>
        <v>513.33333333333348</v>
      </c>
      <c r="CM68" s="205">
        <f t="shared" si="99"/>
        <v>420</v>
      </c>
      <c r="CN68" s="205">
        <f t="shared" si="99"/>
        <v>326.66666666666697</v>
      </c>
      <c r="CO68" s="205">
        <f t="shared" si="99"/>
        <v>233.33333333333348</v>
      </c>
      <c r="CP68" s="205">
        <f t="shared" si="99"/>
        <v>140</v>
      </c>
      <c r="CQ68" s="205">
        <f t="shared" si="99"/>
        <v>46.66666666666697</v>
      </c>
      <c r="CR68" s="205">
        <f t="shared" si="99"/>
        <v>0</v>
      </c>
      <c r="CS68" s="205">
        <f t="shared" si="99"/>
        <v>0</v>
      </c>
      <c r="CT68" s="205">
        <f t="shared" si="99"/>
        <v>0</v>
      </c>
      <c r="CU68" s="205">
        <f t="shared" si="99"/>
        <v>0</v>
      </c>
      <c r="CV68" s="205">
        <f t="shared" si="99"/>
        <v>0</v>
      </c>
      <c r="CW68" s="205">
        <f t="shared" si="99"/>
        <v>0</v>
      </c>
      <c r="CX68" s="205">
        <f t="shared" si="99"/>
        <v>0</v>
      </c>
      <c r="CY68" s="205">
        <f t="shared" si="99"/>
        <v>0</v>
      </c>
      <c r="CZ68" s="205">
        <f t="shared" si="99"/>
        <v>0</v>
      </c>
      <c r="DA68" s="205">
        <f t="shared" si="99"/>
        <v>0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1160.5485042918237</v>
      </c>
      <c r="G69" s="205">
        <f t="shared" si="100"/>
        <v>1160.5485042918237</v>
      </c>
      <c r="H69" s="205">
        <f t="shared" si="100"/>
        <v>1160.5485042918237</v>
      </c>
      <c r="I69" s="205">
        <f t="shared" si="100"/>
        <v>1160.5485042918237</v>
      </c>
      <c r="J69" s="205">
        <f t="shared" si="100"/>
        <v>1160.5485042918237</v>
      </c>
      <c r="K69" s="205">
        <f t="shared" si="100"/>
        <v>1160.5485042918237</v>
      </c>
      <c r="L69" s="205">
        <f t="shared" si="88"/>
        <v>1160.5485042918237</v>
      </c>
      <c r="M69" s="205">
        <f t="shared" si="100"/>
        <v>1160.5485042918237</v>
      </c>
      <c r="N69" s="205">
        <f t="shared" si="100"/>
        <v>1160.5485042918237</v>
      </c>
      <c r="O69" s="205">
        <f t="shared" si="100"/>
        <v>1160.5485042918237</v>
      </c>
      <c r="P69" s="205">
        <f t="shared" si="100"/>
        <v>1160.5485042918237</v>
      </c>
      <c r="Q69" s="205">
        <f t="shared" si="100"/>
        <v>1160.5485042918237</v>
      </c>
      <c r="R69" s="205">
        <f t="shared" si="100"/>
        <v>1160.5485042918237</v>
      </c>
      <c r="S69" s="205">
        <f t="shared" si="100"/>
        <v>1160.5485042918237</v>
      </c>
      <c r="T69" s="205">
        <f t="shared" si="100"/>
        <v>1160.5485042918237</v>
      </c>
      <c r="U69" s="205">
        <f t="shared" si="100"/>
        <v>1160.5485042918237</v>
      </c>
      <c r="V69" s="205">
        <f t="shared" si="100"/>
        <v>1160.5485042918237</v>
      </c>
      <c r="W69" s="205">
        <f t="shared" si="100"/>
        <v>1160.5485042918237</v>
      </c>
      <c r="X69" s="205">
        <f t="shared" si="100"/>
        <v>1160.5485042918237</v>
      </c>
      <c r="Y69" s="205">
        <f t="shared" si="100"/>
        <v>1160.5485042918237</v>
      </c>
      <c r="Z69" s="205">
        <f t="shared" si="100"/>
        <v>1160.5485042918237</v>
      </c>
      <c r="AA69" s="205">
        <f t="shared" si="100"/>
        <v>1160.5485042918237</v>
      </c>
      <c r="AB69" s="205">
        <f t="shared" si="100"/>
        <v>1160.5485042918237</v>
      </c>
      <c r="AC69" s="205">
        <f t="shared" si="100"/>
        <v>1160.5485042918237</v>
      </c>
      <c r="AD69" s="205">
        <f t="shared" si="100"/>
        <v>1160.5485042918237</v>
      </c>
      <c r="AE69" s="205">
        <f t="shared" si="100"/>
        <v>1160.5485042918237</v>
      </c>
      <c r="AF69" s="205">
        <f t="shared" si="100"/>
        <v>1160.5485042918237</v>
      </c>
      <c r="AG69" s="205">
        <f t="shared" si="100"/>
        <v>1160.5485042918237</v>
      </c>
      <c r="AH69" s="205">
        <f t="shared" si="100"/>
        <v>1160.5485042918237</v>
      </c>
      <c r="AI69" s="205">
        <f t="shared" si="100"/>
        <v>1160.5485042918237</v>
      </c>
      <c r="AJ69" s="205">
        <f t="shared" si="100"/>
        <v>1160.5485042918237</v>
      </c>
      <c r="AK69" s="205">
        <f t="shared" si="100"/>
        <v>1160.5485042918237</v>
      </c>
      <c r="AL69" s="205">
        <f t="shared" si="100"/>
        <v>1160.5485042918237</v>
      </c>
      <c r="AM69" s="205">
        <f t="shared" si="100"/>
        <v>1160.5485042918237</v>
      </c>
      <c r="AN69" s="205">
        <f t="shared" si="100"/>
        <v>1160.5485042918237</v>
      </c>
      <c r="AO69" s="205">
        <f t="shared" si="100"/>
        <v>1160.5485042918237</v>
      </c>
      <c r="AP69" s="205">
        <f t="shared" si="100"/>
        <v>1160.5485042918237</v>
      </c>
      <c r="AQ69" s="205">
        <f t="shared" si="100"/>
        <v>1160.5485042918237</v>
      </c>
      <c r="AR69" s="205">
        <f t="shared" si="100"/>
        <v>1160.5485042918237</v>
      </c>
      <c r="AS69" s="205">
        <f t="shared" si="100"/>
        <v>1160.5485042918237</v>
      </c>
      <c r="AT69" s="205">
        <f t="shared" si="100"/>
        <v>1160.5485042918237</v>
      </c>
      <c r="AU69" s="205">
        <f t="shared" si="100"/>
        <v>1160.5485042918237</v>
      </c>
      <c r="AV69" s="205">
        <f t="shared" si="100"/>
        <v>1160.5485042918237</v>
      </c>
      <c r="AW69" s="205">
        <f t="shared" si="100"/>
        <v>1160.5485042918237</v>
      </c>
      <c r="AX69" s="205">
        <f t="shared" si="100"/>
        <v>1160.5485042918237</v>
      </c>
      <c r="AY69" s="205">
        <f t="shared" si="100"/>
        <v>1160.5485042918237</v>
      </c>
      <c r="AZ69" s="205">
        <f t="shared" si="100"/>
        <v>1160.5485042918237</v>
      </c>
      <c r="BA69" s="205">
        <f t="shared" si="100"/>
        <v>1160.5485042918237</v>
      </c>
      <c r="BB69" s="205">
        <f t="shared" si="100"/>
        <v>1160.5485042918237</v>
      </c>
      <c r="BC69" s="205">
        <f t="shared" si="100"/>
        <v>1160.5485042918237</v>
      </c>
      <c r="BD69" s="205">
        <f t="shared" si="100"/>
        <v>1160.5485042918237</v>
      </c>
      <c r="BE69" s="205">
        <f t="shared" si="100"/>
        <v>1160.5485042918237</v>
      </c>
      <c r="BF69" s="205">
        <f t="shared" si="100"/>
        <v>1160.5485042918237</v>
      </c>
      <c r="BG69" s="205">
        <f t="shared" si="100"/>
        <v>1160.5485042918237</v>
      </c>
      <c r="BH69" s="205">
        <f t="shared" si="100"/>
        <v>1160.5485042918237</v>
      </c>
      <c r="BI69" s="205">
        <f t="shared" si="100"/>
        <v>1160.5485042918237</v>
      </c>
      <c r="BJ69" s="205">
        <f t="shared" si="100"/>
        <v>1160.5485042918237</v>
      </c>
      <c r="BK69" s="205">
        <f t="shared" si="100"/>
        <v>1160.5485042918237</v>
      </c>
      <c r="BL69" s="205">
        <f t="shared" si="100"/>
        <v>1160.5485042918237</v>
      </c>
      <c r="BM69" s="205">
        <f t="shared" si="100"/>
        <v>1160.5485042918237</v>
      </c>
      <c r="BN69" s="205">
        <f t="shared" si="100"/>
        <v>1158.8905778571211</v>
      </c>
      <c r="BO69" s="205">
        <f t="shared" si="100"/>
        <v>1155.5747249877159</v>
      </c>
      <c r="BP69" s="205">
        <f t="shared" si="100"/>
        <v>1152.2588721183106</v>
      </c>
      <c r="BQ69" s="205">
        <f t="shared" si="100"/>
        <v>1148.9430192489056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1145.6271663795003</v>
      </c>
      <c r="BS69" s="205">
        <f t="shared" si="101"/>
        <v>1142.311313510095</v>
      </c>
      <c r="BT69" s="205">
        <f t="shared" si="101"/>
        <v>1138.9954606406898</v>
      </c>
      <c r="BU69" s="205">
        <f t="shared" si="101"/>
        <v>1135.6796077712847</v>
      </c>
      <c r="BV69" s="205">
        <f t="shared" si="101"/>
        <v>1132.3637549018795</v>
      </c>
      <c r="BW69" s="205">
        <f t="shared" si="101"/>
        <v>1129.0479020324742</v>
      </c>
      <c r="BX69" s="205">
        <f t="shared" si="101"/>
        <v>1125.732049163069</v>
      </c>
      <c r="BY69" s="205">
        <f t="shared" si="101"/>
        <v>1122.4161962936637</v>
      </c>
      <c r="BZ69" s="205">
        <f t="shared" si="101"/>
        <v>1119.1003434242584</v>
      </c>
      <c r="CA69" s="205">
        <f t="shared" si="101"/>
        <v>1115.7844905548534</v>
      </c>
      <c r="CB69" s="205">
        <f t="shared" si="101"/>
        <v>1112.4686376854481</v>
      </c>
      <c r="CC69" s="205">
        <f t="shared" si="101"/>
        <v>1109.1527848160429</v>
      </c>
      <c r="CD69" s="205">
        <f t="shared" si="101"/>
        <v>1105.8369319466376</v>
      </c>
      <c r="CE69" s="205">
        <f t="shared" si="101"/>
        <v>1102.5210790772326</v>
      </c>
      <c r="CF69" s="205">
        <f t="shared" si="101"/>
        <v>1099.2052262078273</v>
      </c>
      <c r="CG69" s="205">
        <f t="shared" si="101"/>
        <v>1095.889373338422</v>
      </c>
      <c r="CH69" s="205">
        <f t="shared" si="101"/>
        <v>1092.5735204690168</v>
      </c>
      <c r="CI69" s="205">
        <f t="shared" si="101"/>
        <v>1089.2576675996115</v>
      </c>
      <c r="CJ69" s="205">
        <f t="shared" si="101"/>
        <v>1085.9418147302063</v>
      </c>
      <c r="CK69" s="205">
        <f t="shared" si="101"/>
        <v>1082.6259618608012</v>
      </c>
      <c r="CL69" s="205">
        <f t="shared" si="101"/>
        <v>1079.310108991396</v>
      </c>
      <c r="CM69" s="205">
        <f t="shared" si="101"/>
        <v>1075.9942561219907</v>
      </c>
      <c r="CN69" s="205">
        <f t="shared" si="101"/>
        <v>1072.6784032525854</v>
      </c>
      <c r="CO69" s="205">
        <f t="shared" si="101"/>
        <v>1069.3625503831804</v>
      </c>
      <c r="CP69" s="205">
        <f t="shared" si="101"/>
        <v>1066.0466975137751</v>
      </c>
      <c r="CQ69" s="205">
        <f t="shared" si="101"/>
        <v>1062.7308446443699</v>
      </c>
      <c r="CR69" s="205">
        <f t="shared" si="101"/>
        <v>1010.5456363901593</v>
      </c>
      <c r="CS69" s="205">
        <f t="shared" si="101"/>
        <v>909.49107275114329</v>
      </c>
      <c r="CT69" s="205">
        <f t="shared" si="101"/>
        <v>808.4365091121274</v>
      </c>
      <c r="CU69" s="205">
        <f t="shared" si="101"/>
        <v>707.3819454731115</v>
      </c>
      <c r="CV69" s="205">
        <f t="shared" si="101"/>
        <v>606.3273818340956</v>
      </c>
      <c r="CW69" s="205">
        <f t="shared" si="101"/>
        <v>505.27281819507971</v>
      </c>
      <c r="CX69" s="205">
        <f t="shared" si="101"/>
        <v>404.2182545560637</v>
      </c>
      <c r="CY69" s="205">
        <f t="shared" si="101"/>
        <v>303.1636909170478</v>
      </c>
      <c r="CZ69" s="205">
        <f t="shared" si="101"/>
        <v>202.10912727803191</v>
      </c>
      <c r="DA69" s="205">
        <f t="shared" si="101"/>
        <v>101.05456363901601</v>
      </c>
    </row>
    <row r="70" spans="1:105" s="205" customFormat="1">
      <c r="A70" s="205" t="str">
        <f>Income!A85</f>
        <v>Cash transfer - official</v>
      </c>
      <c r="F70" s="205">
        <f t="shared" si="100"/>
        <v>21444</v>
      </c>
      <c r="G70" s="205">
        <f t="shared" si="100"/>
        <v>21444</v>
      </c>
      <c r="H70" s="205">
        <f t="shared" si="100"/>
        <v>21444</v>
      </c>
      <c r="I70" s="205">
        <f t="shared" si="100"/>
        <v>21444</v>
      </c>
      <c r="J70" s="205">
        <f t="shared" si="100"/>
        <v>21444</v>
      </c>
      <c r="K70" s="205">
        <f t="shared" si="100"/>
        <v>21444</v>
      </c>
      <c r="L70" s="205">
        <f t="shared" si="100"/>
        <v>21444</v>
      </c>
      <c r="M70" s="205">
        <f t="shared" si="100"/>
        <v>21444</v>
      </c>
      <c r="N70" s="205">
        <f t="shared" si="100"/>
        <v>21444</v>
      </c>
      <c r="O70" s="205">
        <f t="shared" si="100"/>
        <v>21444</v>
      </c>
      <c r="P70" s="205">
        <f t="shared" si="100"/>
        <v>21444</v>
      </c>
      <c r="Q70" s="205">
        <f t="shared" si="100"/>
        <v>21444</v>
      </c>
      <c r="R70" s="205">
        <f t="shared" si="100"/>
        <v>21444</v>
      </c>
      <c r="S70" s="205">
        <f t="shared" si="100"/>
        <v>21444</v>
      </c>
      <c r="T70" s="205">
        <f t="shared" si="100"/>
        <v>21444</v>
      </c>
      <c r="U70" s="205">
        <f t="shared" si="100"/>
        <v>21444</v>
      </c>
      <c r="V70" s="205">
        <f t="shared" si="100"/>
        <v>21444</v>
      </c>
      <c r="W70" s="205">
        <f t="shared" si="100"/>
        <v>21444</v>
      </c>
      <c r="X70" s="205">
        <f t="shared" si="100"/>
        <v>21444</v>
      </c>
      <c r="Y70" s="205">
        <f t="shared" si="100"/>
        <v>21444</v>
      </c>
      <c r="Z70" s="205">
        <f t="shared" si="100"/>
        <v>21444</v>
      </c>
      <c r="AA70" s="205">
        <f t="shared" si="100"/>
        <v>21447.493670886077</v>
      </c>
      <c r="AB70" s="205">
        <f t="shared" si="100"/>
        <v>21450.98734177215</v>
      </c>
      <c r="AC70" s="205">
        <f t="shared" si="100"/>
        <v>21454.481012658227</v>
      </c>
      <c r="AD70" s="205">
        <f t="shared" si="100"/>
        <v>21457.974683544304</v>
      </c>
      <c r="AE70" s="205">
        <f t="shared" si="100"/>
        <v>21461.468354430381</v>
      </c>
      <c r="AF70" s="205">
        <f t="shared" si="100"/>
        <v>21464.962025316454</v>
      </c>
      <c r="AG70" s="205">
        <f t="shared" si="100"/>
        <v>21468.455696202531</v>
      </c>
      <c r="AH70" s="205">
        <f t="shared" si="100"/>
        <v>21471.949367088608</v>
      </c>
      <c r="AI70" s="205">
        <f t="shared" si="100"/>
        <v>21475.443037974685</v>
      </c>
      <c r="AJ70" s="205">
        <f t="shared" si="100"/>
        <v>21478.936708860758</v>
      </c>
      <c r="AK70" s="205">
        <f t="shared" si="100"/>
        <v>21482.430379746835</v>
      </c>
      <c r="AL70" s="205">
        <f t="shared" si="100"/>
        <v>21485.924050632912</v>
      </c>
      <c r="AM70" s="205">
        <f t="shared" si="100"/>
        <v>21489.417721518988</v>
      </c>
      <c r="AN70" s="205">
        <f t="shared" si="100"/>
        <v>21492.911392405062</v>
      </c>
      <c r="AO70" s="205">
        <f t="shared" si="100"/>
        <v>21496.405063291139</v>
      </c>
      <c r="AP70" s="205">
        <f t="shared" si="100"/>
        <v>21499.898734177215</v>
      </c>
      <c r="AQ70" s="205">
        <f t="shared" si="100"/>
        <v>21503.392405063292</v>
      </c>
      <c r="AR70" s="205">
        <f t="shared" si="100"/>
        <v>21506.886075949365</v>
      </c>
      <c r="AS70" s="205">
        <f t="shared" si="100"/>
        <v>21510.379746835442</v>
      </c>
      <c r="AT70" s="205">
        <f t="shared" si="100"/>
        <v>21513.873417721519</v>
      </c>
      <c r="AU70" s="205">
        <f t="shared" si="100"/>
        <v>21517.367088607596</v>
      </c>
      <c r="AV70" s="205">
        <f t="shared" si="100"/>
        <v>21520.860759493669</v>
      </c>
      <c r="AW70" s="205">
        <f t="shared" si="100"/>
        <v>21524.354430379746</v>
      </c>
      <c r="AX70" s="205">
        <f t="shared" si="100"/>
        <v>21527.848101265823</v>
      </c>
      <c r="AY70" s="205">
        <f t="shared" si="100"/>
        <v>21531.3417721519</v>
      </c>
      <c r="AZ70" s="205">
        <f t="shared" si="100"/>
        <v>21534.835443037973</v>
      </c>
      <c r="BA70" s="205">
        <f t="shared" si="100"/>
        <v>21538.32911392405</v>
      </c>
      <c r="BB70" s="205">
        <f t="shared" si="100"/>
        <v>21541.822784810127</v>
      </c>
      <c r="BC70" s="205">
        <f t="shared" si="100"/>
        <v>21545.316455696204</v>
      </c>
      <c r="BD70" s="205">
        <f t="shared" si="100"/>
        <v>21548.810126582277</v>
      </c>
      <c r="BE70" s="205">
        <f t="shared" si="100"/>
        <v>21552.303797468354</v>
      </c>
      <c r="BF70" s="205">
        <f t="shared" si="100"/>
        <v>21555.797468354431</v>
      </c>
      <c r="BG70" s="205">
        <f t="shared" si="100"/>
        <v>21559.291139240508</v>
      </c>
      <c r="BH70" s="205">
        <f t="shared" si="100"/>
        <v>21562.784810126581</v>
      </c>
      <c r="BI70" s="205">
        <f t="shared" si="100"/>
        <v>21566.278481012658</v>
      </c>
      <c r="BJ70" s="205">
        <f t="shared" si="100"/>
        <v>21569.772151898735</v>
      </c>
      <c r="BK70" s="205">
        <f t="shared" si="100"/>
        <v>21573.265822784811</v>
      </c>
      <c r="BL70" s="205">
        <f t="shared" si="100"/>
        <v>21576.759493670885</v>
      </c>
      <c r="BM70" s="205">
        <f t="shared" si="100"/>
        <v>21580.253164556962</v>
      </c>
      <c r="BN70" s="205">
        <f t="shared" si="100"/>
        <v>21601.957142857143</v>
      </c>
      <c r="BO70" s="205">
        <f t="shared" si="100"/>
        <v>21641.87142857143</v>
      </c>
      <c r="BP70" s="205">
        <f t="shared" si="100"/>
        <v>21681.785714285714</v>
      </c>
      <c r="BQ70" s="205">
        <f t="shared" si="100"/>
        <v>21721.7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21761.614285714284</v>
      </c>
      <c r="BS70" s="205">
        <f t="shared" si="102"/>
        <v>21801.528571428571</v>
      </c>
      <c r="BT70" s="205">
        <f t="shared" si="102"/>
        <v>21841.442857142858</v>
      </c>
      <c r="BU70" s="205">
        <f t="shared" si="102"/>
        <v>21881.357142857145</v>
      </c>
      <c r="BV70" s="205">
        <f t="shared" si="102"/>
        <v>21921.271428571428</v>
      </c>
      <c r="BW70" s="205">
        <f t="shared" si="102"/>
        <v>21961.185714285715</v>
      </c>
      <c r="BX70" s="205">
        <f t="shared" si="102"/>
        <v>22001.1</v>
      </c>
      <c r="BY70" s="205">
        <f t="shared" si="102"/>
        <v>22041.014285714286</v>
      </c>
      <c r="BZ70" s="205">
        <f t="shared" si="102"/>
        <v>22080.928571428572</v>
      </c>
      <c r="CA70" s="205">
        <f t="shared" si="102"/>
        <v>22120.842857142859</v>
      </c>
      <c r="CB70" s="205">
        <f t="shared" si="102"/>
        <v>22160.757142857143</v>
      </c>
      <c r="CC70" s="205">
        <f t="shared" si="102"/>
        <v>22200.67142857143</v>
      </c>
      <c r="CD70" s="205">
        <f t="shared" si="102"/>
        <v>22240.585714285713</v>
      </c>
      <c r="CE70" s="205">
        <f t="shared" si="102"/>
        <v>22280.5</v>
      </c>
      <c r="CF70" s="205">
        <f t="shared" si="102"/>
        <v>22320.414285714287</v>
      </c>
      <c r="CG70" s="205">
        <f t="shared" si="102"/>
        <v>22360.328571428574</v>
      </c>
      <c r="CH70" s="205">
        <f t="shared" si="102"/>
        <v>22400.242857142857</v>
      </c>
      <c r="CI70" s="205">
        <f t="shared" si="102"/>
        <v>22440.157142857144</v>
      </c>
      <c r="CJ70" s="205">
        <f t="shared" si="102"/>
        <v>22480.071428571428</v>
      </c>
      <c r="CK70" s="205">
        <f t="shared" si="102"/>
        <v>22519.985714285714</v>
      </c>
      <c r="CL70" s="205">
        <f t="shared" si="102"/>
        <v>22559.9</v>
      </c>
      <c r="CM70" s="205">
        <f t="shared" si="102"/>
        <v>22599.814285714285</v>
      </c>
      <c r="CN70" s="205">
        <f t="shared" si="102"/>
        <v>22639.728571428572</v>
      </c>
      <c r="CO70" s="205">
        <f t="shared" si="102"/>
        <v>22679.642857142859</v>
      </c>
      <c r="CP70" s="205">
        <f t="shared" si="102"/>
        <v>22719.557142857142</v>
      </c>
      <c r="CQ70" s="205">
        <f t="shared" si="102"/>
        <v>22759.471428571429</v>
      </c>
      <c r="CR70" s="205">
        <f t="shared" si="102"/>
        <v>21694.693877551021</v>
      </c>
      <c r="CS70" s="205">
        <f t="shared" si="102"/>
        <v>19525.224489795917</v>
      </c>
      <c r="CT70" s="205">
        <f t="shared" si="102"/>
        <v>17355.755102040817</v>
      </c>
      <c r="CU70" s="205">
        <f t="shared" si="102"/>
        <v>15186.285714285714</v>
      </c>
      <c r="CV70" s="205">
        <f t="shared" si="102"/>
        <v>13016.816326530612</v>
      </c>
      <c r="CW70" s="205">
        <f t="shared" si="102"/>
        <v>10847.34693877551</v>
      </c>
      <c r="CX70" s="205">
        <f t="shared" si="102"/>
        <v>8677.8775510204086</v>
      </c>
      <c r="CY70" s="205">
        <f t="shared" si="102"/>
        <v>6508.4081632653069</v>
      </c>
      <c r="CZ70" s="205">
        <f t="shared" si="102"/>
        <v>4338.9387755102034</v>
      </c>
      <c r="DA70" s="205">
        <f t="shared" si="102"/>
        <v>2169.4693877551035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0</v>
      </c>
      <c r="V71" s="205">
        <f t="shared" si="103"/>
        <v>0</v>
      </c>
      <c r="W71" s="205">
        <f t="shared" si="103"/>
        <v>0</v>
      </c>
      <c r="X71" s="205">
        <f t="shared" si="103"/>
        <v>0</v>
      </c>
      <c r="Y71" s="205">
        <f t="shared" si="103"/>
        <v>0</v>
      </c>
      <c r="Z71" s="205">
        <f t="shared" si="103"/>
        <v>0</v>
      </c>
      <c r="AA71" s="205">
        <f t="shared" si="103"/>
        <v>0</v>
      </c>
      <c r="AB71" s="205">
        <f t="shared" si="103"/>
        <v>0</v>
      </c>
      <c r="AC71" s="205">
        <f t="shared" si="103"/>
        <v>0</v>
      </c>
      <c r="AD71" s="205">
        <f t="shared" si="103"/>
        <v>0</v>
      </c>
      <c r="AE71" s="205">
        <f t="shared" si="103"/>
        <v>0</v>
      </c>
      <c r="AF71" s="205">
        <f t="shared" si="103"/>
        <v>0</v>
      </c>
      <c r="AG71" s="205">
        <f t="shared" si="103"/>
        <v>0</v>
      </c>
      <c r="AH71" s="205">
        <f t="shared" si="103"/>
        <v>0</v>
      </c>
      <c r="AI71" s="205">
        <f t="shared" si="103"/>
        <v>0</v>
      </c>
      <c r="AJ71" s="205">
        <f t="shared" si="103"/>
        <v>0</v>
      </c>
      <c r="AK71" s="205">
        <f t="shared" si="103"/>
        <v>0</v>
      </c>
      <c r="AL71" s="205">
        <f t="shared" si="103"/>
        <v>0</v>
      </c>
      <c r="AM71" s="205">
        <f t="shared" si="103"/>
        <v>0</v>
      </c>
      <c r="AN71" s="205">
        <f t="shared" si="103"/>
        <v>0</v>
      </c>
      <c r="AO71" s="205">
        <f t="shared" si="103"/>
        <v>0</v>
      </c>
      <c r="AP71" s="205">
        <f t="shared" si="103"/>
        <v>0</v>
      </c>
      <c r="AQ71" s="205">
        <f t="shared" si="103"/>
        <v>0</v>
      </c>
      <c r="AR71" s="205">
        <f t="shared" si="103"/>
        <v>0</v>
      </c>
      <c r="AS71" s="205">
        <f t="shared" si="103"/>
        <v>0</v>
      </c>
      <c r="AT71" s="205">
        <f t="shared" si="103"/>
        <v>0</v>
      </c>
      <c r="AU71" s="205">
        <f t="shared" si="103"/>
        <v>0</v>
      </c>
      <c r="AV71" s="205">
        <f t="shared" si="103"/>
        <v>0</v>
      </c>
      <c r="AW71" s="205">
        <f t="shared" si="103"/>
        <v>0</v>
      </c>
      <c r="AX71" s="205">
        <f t="shared" si="103"/>
        <v>0</v>
      </c>
      <c r="AY71" s="205">
        <f t="shared" si="103"/>
        <v>0</v>
      </c>
      <c r="AZ71" s="205">
        <f t="shared" si="103"/>
        <v>0</v>
      </c>
      <c r="BA71" s="205">
        <f t="shared" si="103"/>
        <v>0</v>
      </c>
      <c r="BB71" s="205">
        <f t="shared" si="103"/>
        <v>0</v>
      </c>
      <c r="BC71" s="205">
        <f t="shared" si="103"/>
        <v>0</v>
      </c>
      <c r="BD71" s="205">
        <f t="shared" si="103"/>
        <v>0</v>
      </c>
      <c r="BE71" s="205">
        <f t="shared" si="103"/>
        <v>0</v>
      </c>
      <c r="BF71" s="205">
        <f t="shared" si="103"/>
        <v>0</v>
      </c>
      <c r="BG71" s="205">
        <f t="shared" si="103"/>
        <v>0</v>
      </c>
      <c r="BH71" s="205">
        <f t="shared" si="103"/>
        <v>0</v>
      </c>
      <c r="BI71" s="205">
        <f t="shared" si="103"/>
        <v>0</v>
      </c>
      <c r="BJ71" s="205">
        <f t="shared" si="103"/>
        <v>0</v>
      </c>
      <c r="BK71" s="205">
        <f t="shared" si="103"/>
        <v>0</v>
      </c>
      <c r="BL71" s="205">
        <f t="shared" si="103"/>
        <v>0</v>
      </c>
      <c r="BM71" s="205">
        <f t="shared" si="103"/>
        <v>0</v>
      </c>
      <c r="BN71" s="205">
        <f t="shared" si="103"/>
        <v>0</v>
      </c>
      <c r="BO71" s="205">
        <f t="shared" si="103"/>
        <v>0</v>
      </c>
      <c r="BP71" s="205">
        <f t="shared" si="103"/>
        <v>0</v>
      </c>
      <c r="BQ71" s="205">
        <f t="shared" si="103"/>
        <v>0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5">
        <f t="shared" si="104"/>
        <v>0</v>
      </c>
      <c r="BW71" s="205">
        <f t="shared" si="104"/>
        <v>0</v>
      </c>
      <c r="BX71" s="205">
        <f t="shared" si="104"/>
        <v>0</v>
      </c>
      <c r="BY71" s="205">
        <f t="shared" si="104"/>
        <v>0</v>
      </c>
      <c r="BZ71" s="205">
        <f t="shared" si="104"/>
        <v>0</v>
      </c>
      <c r="CA71" s="205">
        <f t="shared" si="104"/>
        <v>0</v>
      </c>
      <c r="CB71" s="205">
        <f t="shared" si="104"/>
        <v>0</v>
      </c>
      <c r="CC71" s="205">
        <f t="shared" si="104"/>
        <v>0</v>
      </c>
      <c r="CD71" s="205">
        <f t="shared" si="104"/>
        <v>0</v>
      </c>
      <c r="CE71" s="205">
        <f t="shared" si="104"/>
        <v>0</v>
      </c>
      <c r="CF71" s="205">
        <f t="shared" si="104"/>
        <v>0</v>
      </c>
      <c r="CG71" s="205">
        <f t="shared" si="104"/>
        <v>0</v>
      </c>
      <c r="CH71" s="205">
        <f t="shared" si="104"/>
        <v>0</v>
      </c>
      <c r="CI71" s="205">
        <f t="shared" si="104"/>
        <v>0</v>
      </c>
      <c r="CJ71" s="205">
        <f t="shared" si="104"/>
        <v>0</v>
      </c>
      <c r="CK71" s="205">
        <f t="shared" si="104"/>
        <v>0</v>
      </c>
      <c r="CL71" s="205">
        <f t="shared" si="104"/>
        <v>0</v>
      </c>
      <c r="CM71" s="205">
        <f t="shared" si="104"/>
        <v>0</v>
      </c>
      <c r="CN71" s="205">
        <f t="shared" si="104"/>
        <v>0</v>
      </c>
      <c r="CO71" s="205">
        <f t="shared" si="104"/>
        <v>0</v>
      </c>
      <c r="CP71" s="205">
        <f t="shared" si="104"/>
        <v>0</v>
      </c>
      <c r="CQ71" s="205">
        <f t="shared" si="104"/>
        <v>0</v>
      </c>
      <c r="CR71" s="205">
        <f t="shared" si="104"/>
        <v>0</v>
      </c>
      <c r="CS71" s="205">
        <f t="shared" si="104"/>
        <v>0</v>
      </c>
      <c r="CT71" s="205">
        <f t="shared" si="104"/>
        <v>0</v>
      </c>
      <c r="CU71" s="205">
        <f t="shared" si="104"/>
        <v>0</v>
      </c>
      <c r="CV71" s="205">
        <f t="shared" si="104"/>
        <v>0</v>
      </c>
      <c r="CW71" s="205">
        <f t="shared" si="104"/>
        <v>0</v>
      </c>
      <c r="CX71" s="205">
        <f t="shared" si="104"/>
        <v>0</v>
      </c>
      <c r="CY71" s="205">
        <f t="shared" si="104"/>
        <v>0</v>
      </c>
      <c r="CZ71" s="205">
        <f t="shared" si="104"/>
        <v>0</v>
      </c>
      <c r="DA71" s="205">
        <f t="shared" si="104"/>
        <v>0</v>
      </c>
    </row>
    <row r="72" spans="1:105" s="205" customFormat="1">
      <c r="A72" s="205" t="str">
        <f>Income!A88</f>
        <v>TOTAL</v>
      </c>
      <c r="F72" s="205">
        <f>SUM(F59:F71)</f>
        <v>39286.118076441846</v>
      </c>
      <c r="G72" s="205">
        <f t="shared" ref="G72:BR72" si="105">SUM(G59:G71)</f>
        <v>38945.858076441844</v>
      </c>
      <c r="H72" s="205">
        <f t="shared" si="105"/>
        <v>38605.598076441849</v>
      </c>
      <c r="I72" s="205">
        <f t="shared" si="105"/>
        <v>38265.338076441847</v>
      </c>
      <c r="J72" s="205">
        <f t="shared" si="105"/>
        <v>37925.078076441845</v>
      </c>
      <c r="K72" s="205">
        <f t="shared" si="105"/>
        <v>37584.81807644185</v>
      </c>
      <c r="L72" s="205">
        <f t="shared" si="105"/>
        <v>37244.558076441848</v>
      </c>
      <c r="M72" s="205">
        <f t="shared" si="105"/>
        <v>36904.298076441846</v>
      </c>
      <c r="N72" s="205">
        <f t="shared" si="105"/>
        <v>36564.038076441851</v>
      </c>
      <c r="O72" s="205">
        <f t="shared" si="105"/>
        <v>36223.778076441849</v>
      </c>
      <c r="P72" s="205">
        <f t="shared" si="105"/>
        <v>35883.518076441847</v>
      </c>
      <c r="Q72" s="205">
        <f t="shared" si="105"/>
        <v>35543.258076441845</v>
      </c>
      <c r="R72" s="205">
        <f t="shared" si="105"/>
        <v>35202.998076441851</v>
      </c>
      <c r="S72" s="205">
        <f t="shared" si="105"/>
        <v>34862.738076441849</v>
      </c>
      <c r="T72" s="205">
        <f t="shared" si="105"/>
        <v>34522.478076441846</v>
      </c>
      <c r="U72" s="205">
        <f t="shared" si="105"/>
        <v>34182.218076441844</v>
      </c>
      <c r="V72" s="205">
        <f t="shared" si="105"/>
        <v>33841.95807644185</v>
      </c>
      <c r="W72" s="205">
        <f t="shared" si="105"/>
        <v>33501.698076441848</v>
      </c>
      <c r="X72" s="205">
        <f t="shared" si="105"/>
        <v>33161.438076441846</v>
      </c>
      <c r="Y72" s="205">
        <f t="shared" si="105"/>
        <v>32821.178076441851</v>
      </c>
      <c r="Z72" s="205">
        <f t="shared" si="105"/>
        <v>32480.918076441849</v>
      </c>
      <c r="AA72" s="205">
        <f t="shared" si="105"/>
        <v>32662.607611830572</v>
      </c>
      <c r="AB72" s="205">
        <f t="shared" si="105"/>
        <v>32844.297147219295</v>
      </c>
      <c r="AC72" s="205">
        <f t="shared" si="105"/>
        <v>33025.986682608018</v>
      </c>
      <c r="AD72" s="205">
        <f t="shared" si="105"/>
        <v>33207.676217996741</v>
      </c>
      <c r="AE72" s="205">
        <f t="shared" si="105"/>
        <v>33389.365753385471</v>
      </c>
      <c r="AF72" s="205">
        <f t="shared" si="105"/>
        <v>33571.055288774187</v>
      </c>
      <c r="AG72" s="205">
        <f t="shared" si="105"/>
        <v>33752.74482416291</v>
      </c>
      <c r="AH72" s="205">
        <f t="shared" si="105"/>
        <v>33934.43435955164</v>
      </c>
      <c r="AI72" s="205">
        <f t="shared" si="105"/>
        <v>34116.123894940363</v>
      </c>
      <c r="AJ72" s="205">
        <f t="shared" si="105"/>
        <v>34297.813430329086</v>
      </c>
      <c r="AK72" s="205">
        <f t="shared" si="105"/>
        <v>34479.502965717809</v>
      </c>
      <c r="AL72" s="205">
        <f t="shared" si="105"/>
        <v>34661.192501106532</v>
      </c>
      <c r="AM72" s="205">
        <f t="shared" si="105"/>
        <v>34842.882036495255</v>
      </c>
      <c r="AN72" s="205">
        <f t="shared" si="105"/>
        <v>35024.571571883978</v>
      </c>
      <c r="AO72" s="205">
        <f t="shared" si="105"/>
        <v>35206.261107272701</v>
      </c>
      <c r="AP72" s="205">
        <f t="shared" si="105"/>
        <v>35387.950642661424</v>
      </c>
      <c r="AQ72" s="205">
        <f t="shared" si="105"/>
        <v>35569.640178050147</v>
      </c>
      <c r="AR72" s="205">
        <f t="shared" si="105"/>
        <v>35751.32971343887</v>
      </c>
      <c r="AS72" s="205">
        <f t="shared" si="105"/>
        <v>35933.019248827593</v>
      </c>
      <c r="AT72" s="205">
        <f t="shared" si="105"/>
        <v>36114.708784216324</v>
      </c>
      <c r="AU72" s="205">
        <f t="shared" si="105"/>
        <v>36296.398319605047</v>
      </c>
      <c r="AV72" s="205">
        <f t="shared" si="105"/>
        <v>36478.087854993762</v>
      </c>
      <c r="AW72" s="205">
        <f t="shared" si="105"/>
        <v>36659.777390382493</v>
      </c>
      <c r="AX72" s="205">
        <f t="shared" si="105"/>
        <v>36841.466925771216</v>
      </c>
      <c r="AY72" s="205">
        <f t="shared" si="105"/>
        <v>37023.156461159939</v>
      </c>
      <c r="AZ72" s="205">
        <f t="shared" si="105"/>
        <v>37204.845996548662</v>
      </c>
      <c r="BA72" s="205">
        <f t="shared" si="105"/>
        <v>37386.535531937392</v>
      </c>
      <c r="BB72" s="205">
        <f t="shared" si="105"/>
        <v>37568.225067326108</v>
      </c>
      <c r="BC72" s="205">
        <f t="shared" si="105"/>
        <v>37749.914602714838</v>
      </c>
      <c r="BD72" s="205">
        <f t="shared" si="105"/>
        <v>37931.604138103554</v>
      </c>
      <c r="BE72" s="205">
        <f t="shared" si="105"/>
        <v>38113.293673492284</v>
      </c>
      <c r="BF72" s="205">
        <f t="shared" si="105"/>
        <v>38294.983208881007</v>
      </c>
      <c r="BG72" s="205">
        <f t="shared" si="105"/>
        <v>38476.67274426973</v>
      </c>
      <c r="BH72" s="205">
        <f t="shared" si="105"/>
        <v>38658.362279658453</v>
      </c>
      <c r="BI72" s="205">
        <f t="shared" si="105"/>
        <v>38840.051815047176</v>
      </c>
      <c r="BJ72" s="205">
        <f t="shared" si="105"/>
        <v>39021.741350435899</v>
      </c>
      <c r="BK72" s="205">
        <f t="shared" si="105"/>
        <v>39203.430885824622</v>
      </c>
      <c r="BL72" s="205">
        <f t="shared" si="105"/>
        <v>39385.120421213345</v>
      </c>
      <c r="BM72" s="205">
        <f t="shared" si="105"/>
        <v>39566.809956602068</v>
      </c>
      <c r="BN72" s="205">
        <f t="shared" si="105"/>
        <v>40536.745190540067</v>
      </c>
      <c r="BO72" s="205">
        <f t="shared" si="105"/>
        <v>42294.926123027341</v>
      </c>
      <c r="BP72" s="205">
        <f t="shared" si="105"/>
        <v>44053.107055514614</v>
      </c>
      <c r="BQ72" s="205">
        <f t="shared" si="105"/>
        <v>45811.287988001881</v>
      </c>
      <c r="BR72" s="205">
        <f t="shared" si="105"/>
        <v>47569.468920489147</v>
      </c>
      <c r="BS72" s="205">
        <f t="shared" ref="BS72:DA72" si="106">SUM(BS59:BS71)</f>
        <v>49327.649852976421</v>
      </c>
      <c r="BT72" s="205">
        <f t="shared" si="106"/>
        <v>51085.830785463695</v>
      </c>
      <c r="BU72" s="205">
        <f t="shared" si="106"/>
        <v>52844.011717950969</v>
      </c>
      <c r="BV72" s="205">
        <f t="shared" si="106"/>
        <v>54602.192650438243</v>
      </c>
      <c r="BW72" s="205">
        <f t="shared" si="106"/>
        <v>56360.373582925502</v>
      </c>
      <c r="BX72" s="205">
        <f t="shared" si="106"/>
        <v>58118.554515412776</v>
      </c>
      <c r="BY72" s="205">
        <f t="shared" si="106"/>
        <v>59876.73544790005</v>
      </c>
      <c r="BZ72" s="205">
        <f t="shared" si="106"/>
        <v>61634.916380387331</v>
      </c>
      <c r="CA72" s="205">
        <f t="shared" si="106"/>
        <v>63393.097312874597</v>
      </c>
      <c r="CB72" s="205">
        <f t="shared" si="106"/>
        <v>65151.278245361871</v>
      </c>
      <c r="CC72" s="205">
        <f t="shared" si="106"/>
        <v>66909.45917784913</v>
      </c>
      <c r="CD72" s="205">
        <f t="shared" si="106"/>
        <v>68667.640110336404</v>
      </c>
      <c r="CE72" s="205">
        <f t="shared" si="106"/>
        <v>70425.821042823678</v>
      </c>
      <c r="CF72" s="205">
        <f t="shared" si="106"/>
        <v>72184.001975310952</v>
      </c>
      <c r="CG72" s="205">
        <f t="shared" si="106"/>
        <v>73942.18290779824</v>
      </c>
      <c r="CH72" s="205">
        <f t="shared" si="106"/>
        <v>75700.363840285485</v>
      </c>
      <c r="CI72" s="205">
        <f t="shared" si="106"/>
        <v>77458.544772772759</v>
      </c>
      <c r="CJ72" s="205">
        <f t="shared" si="106"/>
        <v>79216.725705260033</v>
      </c>
      <c r="CK72" s="205">
        <f t="shared" si="106"/>
        <v>80974.906637747306</v>
      </c>
      <c r="CL72" s="205">
        <f t="shared" si="106"/>
        <v>82733.08757023458</v>
      </c>
      <c r="CM72" s="205">
        <f t="shared" si="106"/>
        <v>84491.268502721854</v>
      </c>
      <c r="CN72" s="205">
        <f t="shared" si="106"/>
        <v>86249.449435209113</v>
      </c>
      <c r="CO72" s="205">
        <f t="shared" si="106"/>
        <v>88007.630367696387</v>
      </c>
      <c r="CP72" s="205">
        <f t="shared" si="106"/>
        <v>89765.811300183675</v>
      </c>
      <c r="CQ72" s="205">
        <f t="shared" si="106"/>
        <v>91523.992232670935</v>
      </c>
      <c r="CR72" s="205">
        <f t="shared" si="106"/>
        <v>88002.935903728168</v>
      </c>
      <c r="CS72" s="205">
        <f t="shared" si="106"/>
        <v>79202.642313355347</v>
      </c>
      <c r="CT72" s="205">
        <f t="shared" si="106"/>
        <v>70402.34872298254</v>
      </c>
      <c r="CU72" s="205">
        <f t="shared" si="106"/>
        <v>61602.055132609719</v>
      </c>
      <c r="CV72" s="205">
        <f t="shared" si="106"/>
        <v>52801.761542236898</v>
      </c>
      <c r="CW72" s="205">
        <f t="shared" si="106"/>
        <v>44001.467951864077</v>
      </c>
      <c r="CX72" s="205">
        <f t="shared" si="106"/>
        <v>35201.174361491263</v>
      </c>
      <c r="CY72" s="205">
        <f t="shared" si="106"/>
        <v>26400.880771118445</v>
      </c>
      <c r="CZ72" s="205">
        <f t="shared" si="106"/>
        <v>17600.587180745628</v>
      </c>
      <c r="DA72" s="205">
        <f t="shared" si="106"/>
        <v>8800.2935903728176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40</v>
      </c>
      <c r="D107" s="215">
        <f>C23</f>
        <v>79</v>
      </c>
      <c r="E107" s="215">
        <f>D23</f>
        <v>100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12.902861522504333</v>
      </c>
      <c r="D108" s="213">
        <f>BU42</f>
        <v>-6.7713991143963614</v>
      </c>
      <c r="E108" s="213">
        <f>CR42</f>
        <v>-163.80884167754027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3.6708860759493671</v>
      </c>
      <c r="D109" s="213">
        <f t="shared" ref="D109:D120" si="108">BU43</f>
        <v>-0.38095238095238054</v>
      </c>
      <c r="E109" s="213">
        <f t="shared" ref="E109:E120" si="109">CR43</f>
        <v>-14.14965986394558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13.267686524447138</v>
      </c>
      <c r="D110" s="213">
        <f t="shared" si="108"/>
        <v>13.008934325786106</v>
      </c>
      <c r="E110" s="213">
        <f t="shared" si="109"/>
        <v>-130.01996739846422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-15242.912243034514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-0.87585898364763404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91.139240506329159</v>
      </c>
      <c r="D112" s="213">
        <f t="shared" si="108"/>
        <v>161.42857142857139</v>
      </c>
      <c r="E112" s="213">
        <f t="shared" si="109"/>
        <v>-1404.0816326530612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0</v>
      </c>
      <c r="D113" s="213">
        <f t="shared" si="108"/>
        <v>1.3449644310012094</v>
      </c>
      <c r="E113" s="213">
        <f t="shared" si="109"/>
        <v>-11.178925140789275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-13.670886075949367</v>
      </c>
      <c r="D114" s="213">
        <f t="shared" si="108"/>
        <v>-36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1682.2857142857142</v>
      </c>
      <c r="E115" s="213">
        <f t="shared" si="109"/>
        <v>-4806.5306122448983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70.886075949367083</v>
      </c>
      <c r="D117" s="213">
        <f t="shared" si="108"/>
        <v>-93.333333333333329</v>
      </c>
      <c r="E117" s="213">
        <f t="shared" si="109"/>
        <v>0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0</v>
      </c>
      <c r="D118" s="213">
        <f t="shared" si="108"/>
        <v>-3.3158528694052167</v>
      </c>
      <c r="E118" s="213">
        <f t="shared" si="109"/>
        <v>-101.05456363901592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3.4936708860759493</v>
      </c>
      <c r="D119" s="213">
        <f t="shared" si="108"/>
        <v>39.914285714285747</v>
      </c>
      <c r="E119" s="213">
        <f t="shared" si="109"/>
        <v>-2169.4693877551022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0</v>
      </c>
      <c r="E120" s="213">
        <f t="shared" si="109"/>
        <v>0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2016-05-04T09:54:47Z</dcterms:modified>
  <cp:category/>
</cp:coreProperties>
</file>