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3460" windowHeight="1322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35" i="7" l="1"/>
  <c r="J635" i="7"/>
  <c r="I635" i="7"/>
  <c r="H635" i="7"/>
  <c r="I634" i="7"/>
  <c r="K634" i="7"/>
  <c r="J634" i="7"/>
  <c r="H634" i="7"/>
  <c r="I622" i="7"/>
  <c r="K622" i="7"/>
  <c r="K623" i="7"/>
  <c r="J622" i="7"/>
  <c r="J623" i="7"/>
  <c r="I623" i="7"/>
  <c r="H622" i="7"/>
  <c r="H623" i="7"/>
  <c r="I616" i="7"/>
  <c r="K616" i="7"/>
  <c r="K617" i="7"/>
  <c r="J616" i="7"/>
  <c r="J617" i="7"/>
  <c r="I617" i="7"/>
  <c r="H616" i="7"/>
  <c r="H617" i="7"/>
  <c r="I610" i="7"/>
  <c r="K610" i="7"/>
  <c r="K611" i="7"/>
  <c r="J610" i="7"/>
  <c r="J611" i="7"/>
  <c r="I611" i="7"/>
  <c r="H610" i="7"/>
  <c r="H611" i="7"/>
  <c r="I604" i="7"/>
  <c r="K604" i="7"/>
  <c r="K605" i="7"/>
  <c r="J604" i="7"/>
  <c r="J605" i="7"/>
  <c r="I605" i="7"/>
  <c r="H604" i="7"/>
  <c r="H605" i="7"/>
  <c r="I591" i="7"/>
  <c r="K591" i="7"/>
  <c r="K592" i="7"/>
  <c r="J591" i="7"/>
  <c r="J592" i="7"/>
  <c r="I592" i="7"/>
  <c r="H591" i="7"/>
  <c r="H592" i="7"/>
  <c r="I585" i="7"/>
  <c r="K585" i="7"/>
  <c r="K586" i="7"/>
  <c r="J585" i="7"/>
  <c r="J586" i="7"/>
  <c r="I586" i="7"/>
  <c r="H585" i="7"/>
  <c r="H586" i="7"/>
  <c r="I579" i="7"/>
  <c r="K579" i="7"/>
  <c r="K580" i="7"/>
  <c r="J579" i="7"/>
  <c r="J580" i="7"/>
  <c r="I580" i="7"/>
  <c r="H579" i="7"/>
  <c r="H580" i="7"/>
  <c r="I573" i="7"/>
  <c r="K573" i="7"/>
  <c r="K574" i="7"/>
  <c r="J573" i="7"/>
  <c r="J574" i="7"/>
  <c r="I574" i="7"/>
  <c r="H573" i="7"/>
  <c r="H574" i="7"/>
  <c r="I567" i="7"/>
  <c r="K567" i="7"/>
  <c r="K568" i="7"/>
  <c r="J567" i="7"/>
  <c r="J568" i="7"/>
  <c r="I568" i="7"/>
  <c r="H567" i="7"/>
  <c r="H568" i="7"/>
  <c r="I561" i="7"/>
  <c r="K561" i="7"/>
  <c r="K562" i="7"/>
  <c r="J561" i="7"/>
  <c r="J562" i="7"/>
  <c r="I562" i="7"/>
  <c r="H561" i="7"/>
  <c r="H562" i="7"/>
  <c r="K556" i="7"/>
  <c r="J556" i="7"/>
  <c r="I556" i="7"/>
  <c r="H556" i="7"/>
  <c r="I555" i="7"/>
  <c r="K555" i="7"/>
  <c r="J555" i="7"/>
  <c r="H555" i="7"/>
  <c r="I549" i="7"/>
  <c r="K549" i="7"/>
  <c r="K550" i="7"/>
  <c r="J549" i="7"/>
  <c r="J550" i="7"/>
  <c r="I550" i="7"/>
  <c r="H549" i="7"/>
  <c r="H550" i="7"/>
  <c r="K544" i="7"/>
  <c r="J544" i="7"/>
  <c r="I544" i="7"/>
  <c r="H544" i="7"/>
  <c r="I543" i="7"/>
  <c r="K543" i="7"/>
  <c r="J543" i="7"/>
  <c r="H543" i="7"/>
  <c r="K538" i="7"/>
  <c r="J538" i="7"/>
  <c r="I538" i="7"/>
  <c r="H538" i="7"/>
  <c r="I537" i="7"/>
  <c r="K537" i="7"/>
  <c r="J537" i="7"/>
  <c r="H537" i="7"/>
  <c r="K532" i="7"/>
  <c r="J532" i="7"/>
  <c r="I532" i="7"/>
  <c r="H532" i="7"/>
  <c r="I531" i="7"/>
  <c r="K531" i="7"/>
  <c r="J531" i="7"/>
  <c r="H531" i="7"/>
  <c r="I525" i="7"/>
  <c r="K525" i="7"/>
  <c r="K526" i="7"/>
  <c r="J525" i="7"/>
  <c r="J526" i="7"/>
  <c r="I526" i="7"/>
  <c r="H525" i="7"/>
  <c r="H526" i="7"/>
  <c r="K520" i="7"/>
  <c r="J520" i="7"/>
  <c r="I520" i="7"/>
  <c r="H520" i="7"/>
  <c r="I519" i="7"/>
  <c r="K519" i="7"/>
  <c r="J519" i="7"/>
  <c r="H519" i="7"/>
  <c r="K514" i="7"/>
  <c r="J514" i="7"/>
  <c r="I514" i="7"/>
  <c r="H514" i="7"/>
  <c r="I513" i="7"/>
  <c r="K513" i="7"/>
  <c r="J513" i="7"/>
  <c r="H513" i="7"/>
  <c r="I507" i="7"/>
  <c r="K507" i="7"/>
  <c r="K508" i="7"/>
  <c r="J507" i="7"/>
  <c r="J508" i="7"/>
  <c r="I508" i="7"/>
  <c r="H507" i="7"/>
  <c r="H508" i="7"/>
  <c r="I501" i="7"/>
  <c r="K501" i="7"/>
  <c r="K502" i="7"/>
  <c r="J501" i="7"/>
  <c r="J502" i="7"/>
  <c r="I502" i="7"/>
  <c r="H501" i="7"/>
  <c r="H502" i="7"/>
  <c r="I492" i="7"/>
  <c r="K492" i="7"/>
  <c r="K493" i="7"/>
  <c r="J492" i="7"/>
  <c r="J493" i="7"/>
  <c r="I493" i="7"/>
  <c r="H492" i="7"/>
  <c r="H493" i="7"/>
  <c r="I483" i="7"/>
  <c r="K483" i="7"/>
  <c r="K484" i="7"/>
  <c r="J483" i="7"/>
  <c r="J484" i="7"/>
  <c r="I484" i="7"/>
  <c r="H483" i="7"/>
  <c r="H484" i="7"/>
  <c r="I474" i="7"/>
  <c r="K474" i="7"/>
  <c r="K475" i="7"/>
  <c r="J474" i="7"/>
  <c r="J475" i="7"/>
  <c r="I475" i="7"/>
  <c r="H474" i="7"/>
  <c r="H475" i="7"/>
  <c r="H473" i="7"/>
  <c r="I473" i="7"/>
  <c r="J473" i="7"/>
  <c r="K473" i="7"/>
  <c r="K1" i="3"/>
  <c r="K1" i="7"/>
  <c r="G1" i="3"/>
  <c r="P1" i="7"/>
  <c r="C183" i="7"/>
  <c r="D183" i="7"/>
  <c r="F183" i="7"/>
  <c r="E183" i="7"/>
  <c r="I180" i="7"/>
  <c r="J180" i="7"/>
  <c r="K180" i="7"/>
  <c r="H180" i="7"/>
  <c r="I183" i="7"/>
  <c r="J183" i="7"/>
  <c r="K183" i="7"/>
  <c r="H183" i="7"/>
  <c r="C180" i="7"/>
  <c r="D180" i="7"/>
  <c r="E180" i="7"/>
  <c r="F18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77" i="7"/>
  <c r="C828" i="7"/>
  <c r="D177" i="7"/>
  <c r="D828" i="7"/>
  <c r="E177" i="7"/>
  <c r="E828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D1056" i="7"/>
  <c r="E1056" i="7"/>
  <c r="F1056" i="7"/>
  <c r="H1056" i="7"/>
  <c r="I1056" i="7"/>
  <c r="J1056" i="7"/>
  <c r="K1056" i="7"/>
  <c r="R105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C208" i="7"/>
  <c r="BV211" i="3"/>
  <c r="BW211" i="3"/>
  <c r="BX211" i="3"/>
  <c r="BY211" i="3"/>
  <c r="C211" i="7"/>
  <c r="C205" i="7"/>
  <c r="H205" i="7"/>
  <c r="C206" i="7"/>
  <c r="H207" i="7"/>
  <c r="H926" i="7"/>
  <c r="D17" i="8"/>
  <c r="D18" i="8"/>
  <c r="D208" i="7"/>
  <c r="D211" i="7"/>
  <c r="D205" i="7"/>
  <c r="I205" i="7"/>
  <c r="D206" i="7"/>
  <c r="I207" i="7"/>
  <c r="I926" i="7"/>
  <c r="E17" i="8"/>
  <c r="E18" i="8"/>
  <c r="E208" i="7"/>
  <c r="E211" i="7"/>
  <c r="E205" i="7"/>
  <c r="J205" i="7"/>
  <c r="E206" i="7"/>
  <c r="J207" i="7"/>
  <c r="J926" i="7"/>
  <c r="F17" i="8"/>
  <c r="F18" i="8"/>
  <c r="F208" i="7"/>
  <c r="F211" i="7"/>
  <c r="F205" i="7"/>
  <c r="K205" i="7"/>
  <c r="F206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S917" i="7"/>
  <c r="C224" i="7"/>
  <c r="C226" i="7"/>
  <c r="C918" i="7"/>
  <c r="D224" i="7"/>
  <c r="D226" i="7"/>
  <c r="D918" i="7"/>
  <c r="E224" i="7"/>
  <c r="E226" i="7"/>
  <c r="E918" i="7"/>
  <c r="S918" i="7"/>
  <c r="S919" i="7"/>
  <c r="S920" i="7"/>
  <c r="S921" i="7"/>
  <c r="S922" i="7"/>
  <c r="S923" i="7"/>
  <c r="S924" i="7"/>
  <c r="S925" i="7"/>
  <c r="C207" i="7"/>
  <c r="C926" i="7"/>
  <c r="D207" i="7"/>
  <c r="D926" i="7"/>
  <c r="E207" i="7"/>
  <c r="E926" i="7"/>
  <c r="F207" i="7"/>
  <c r="F926" i="7"/>
  <c r="S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S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C215" i="7"/>
  <c r="C217" i="7"/>
  <c r="C929" i="7"/>
  <c r="H217" i="7"/>
  <c r="H929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A1072" i="7"/>
  <c r="A205" i="7"/>
  <c r="A926" i="7"/>
  <c r="A1073" i="7"/>
  <c r="A1074" i="7"/>
  <c r="A1075" i="7"/>
  <c r="A1076" i="7"/>
  <c r="A1077" i="7"/>
  <c r="A1078" i="7"/>
  <c r="A1079" i="7"/>
  <c r="A1080" i="7"/>
  <c r="A1081" i="7"/>
  <c r="A1082" i="7"/>
  <c r="A1083" i="7"/>
  <c r="R1083" i="7"/>
  <c r="A1084" i="7"/>
  <c r="R1084" i="7"/>
  <c r="A1085" i="7"/>
  <c r="R1085" i="7"/>
  <c r="A1086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R1094" i="7"/>
  <c r="R1095" i="7"/>
  <c r="A1096" i="7"/>
  <c r="R1096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H445" i="7"/>
  <c r="I445" i="7"/>
  <c r="H447" i="7"/>
  <c r="I447" i="7"/>
  <c r="C800" i="7"/>
  <c r="BV995" i="3"/>
  <c r="C799" i="7"/>
  <c r="C995" i="7"/>
  <c r="BY493" i="3"/>
  <c r="BX493" i="3"/>
  <c r="E492" i="7"/>
  <c r="E487" i="7"/>
  <c r="E488" i="7"/>
  <c r="E493" i="7"/>
  <c r="D474" i="7"/>
  <c r="D469" i="7"/>
  <c r="D468" i="7"/>
  <c r="D470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79" i="7"/>
  <c r="C484" i="7"/>
  <c r="C492" i="7"/>
  <c r="C493" i="7"/>
  <c r="C501" i="7"/>
  <c r="C502" i="7"/>
  <c r="C634" i="7"/>
  <c r="C631" i="7"/>
  <c r="C635" i="7"/>
  <c r="C988" i="7"/>
  <c r="B52" i="8"/>
  <c r="G52" i="8"/>
  <c r="F46" i="7"/>
  <c r="K46" i="7"/>
  <c r="K470" i="7"/>
  <c r="K469" i="7"/>
  <c r="K471" i="7"/>
  <c r="P475" i="7"/>
  <c r="B54" i="8"/>
  <c r="G54" i="8"/>
  <c r="D477" i="7"/>
  <c r="F479" i="7"/>
  <c r="K479" i="7"/>
  <c r="K478" i="7"/>
  <c r="K480" i="7"/>
  <c r="D483" i="7"/>
  <c r="F483" i="7"/>
  <c r="F478" i="7"/>
  <c r="F484" i="7"/>
  <c r="P484" i="7"/>
  <c r="B50" i="8"/>
  <c r="G50" i="8"/>
  <c r="F488" i="7"/>
  <c r="K488" i="7"/>
  <c r="D486" i="7"/>
  <c r="K487" i="7"/>
  <c r="K489" i="7"/>
  <c r="H50" i="8"/>
  <c r="D492" i="7"/>
  <c r="F492" i="7"/>
  <c r="F487" i="7"/>
  <c r="F493" i="7"/>
  <c r="P493" i="7"/>
  <c r="B51" i="8"/>
  <c r="G51" i="8"/>
  <c r="D497" i="7"/>
  <c r="C497" i="7"/>
  <c r="E497" i="7"/>
  <c r="F497" i="7"/>
  <c r="I497" i="7"/>
  <c r="K497" i="7"/>
  <c r="D495" i="7"/>
  <c r="K496" i="7"/>
  <c r="K498" i="7"/>
  <c r="H51" i="8"/>
  <c r="D501" i="7"/>
  <c r="F501" i="7"/>
  <c r="F502" i="7"/>
  <c r="P502" i="7"/>
  <c r="B67" i="8"/>
  <c r="G67" i="8"/>
  <c r="K631" i="7"/>
  <c r="D634" i="7"/>
  <c r="F634" i="7"/>
  <c r="F631" i="7"/>
  <c r="F635" i="7"/>
  <c r="P635" i="7"/>
  <c r="P988" i="7"/>
  <c r="B61" i="8"/>
  <c r="G61" i="8"/>
  <c r="D504" i="7"/>
  <c r="C504" i="7"/>
  <c r="E504" i="7"/>
  <c r="F504" i="7"/>
  <c r="I504" i="7"/>
  <c r="K504" i="7"/>
  <c r="K503" i="7"/>
  <c r="H61" i="8"/>
  <c r="D507" i="7"/>
  <c r="F507" i="7"/>
  <c r="F508" i="7"/>
  <c r="P508" i="7"/>
  <c r="B62" i="8"/>
  <c r="G62" i="8"/>
  <c r="D510" i="7"/>
  <c r="I510" i="7"/>
  <c r="K510" i="7"/>
  <c r="K509" i="7"/>
  <c r="D513" i="7"/>
  <c r="F513" i="7"/>
  <c r="F509" i="7"/>
  <c r="F510" i="7"/>
  <c r="F514" i="7"/>
  <c r="P514" i="7"/>
  <c r="B53" i="8"/>
  <c r="G53" i="8"/>
  <c r="D516" i="7"/>
  <c r="I516" i="7"/>
  <c r="K516" i="7"/>
  <c r="K515" i="7"/>
  <c r="D519" i="7"/>
  <c r="F519" i="7"/>
  <c r="F515" i="7"/>
  <c r="F516" i="7"/>
  <c r="F520" i="7"/>
  <c r="P520" i="7"/>
  <c r="B44" i="8"/>
  <c r="G44" i="8"/>
  <c r="D522" i="7"/>
  <c r="C522" i="7"/>
  <c r="E522" i="7"/>
  <c r="F522" i="7"/>
  <c r="I522" i="7"/>
  <c r="K522" i="7"/>
  <c r="K521" i="7"/>
  <c r="H44" i="8"/>
  <c r="D525" i="7"/>
  <c r="F525" i="7"/>
  <c r="F526" i="7"/>
  <c r="P526" i="7"/>
  <c r="B45" i="8"/>
  <c r="G45" i="8"/>
  <c r="K528" i="7"/>
  <c r="D531" i="7"/>
  <c r="F531" i="7"/>
  <c r="F528" i="7"/>
  <c r="F532" i="7"/>
  <c r="P532" i="7"/>
  <c r="B46" i="8"/>
  <c r="G46" i="8"/>
  <c r="K534" i="7"/>
  <c r="D537" i="7"/>
  <c r="F537" i="7"/>
  <c r="F534" i="7"/>
  <c r="F538" i="7"/>
  <c r="P538" i="7"/>
  <c r="B47" i="8"/>
  <c r="G47" i="8"/>
  <c r="D540" i="7"/>
  <c r="I540" i="7"/>
  <c r="K540" i="7"/>
  <c r="K539" i="7"/>
  <c r="D543" i="7"/>
  <c r="F543" i="7"/>
  <c r="F539" i="7"/>
  <c r="F540" i="7"/>
  <c r="F544" i="7"/>
  <c r="P544" i="7"/>
  <c r="B48" i="8"/>
  <c r="G48" i="8"/>
  <c r="K546" i="7"/>
  <c r="H48" i="8"/>
  <c r="D549" i="7"/>
  <c r="F549" i="7"/>
  <c r="F550" i="7"/>
  <c r="P550" i="7"/>
  <c r="B49" i="8"/>
  <c r="G49" i="8"/>
  <c r="K552" i="7"/>
  <c r="D555" i="7"/>
  <c r="F555" i="7"/>
  <c r="F556" i="7"/>
  <c r="P556" i="7"/>
  <c r="B55" i="8"/>
  <c r="G55" i="8"/>
  <c r="K558" i="7"/>
  <c r="H55" i="8"/>
  <c r="D561" i="7"/>
  <c r="F561" i="7"/>
  <c r="F562" i="7"/>
  <c r="P562" i="7"/>
  <c r="B56" i="8"/>
  <c r="G56" i="8"/>
  <c r="K564" i="7"/>
  <c r="H56" i="8"/>
  <c r="D567" i="7"/>
  <c r="F567" i="7"/>
  <c r="F568" i="7"/>
  <c r="P568" i="7"/>
  <c r="B57" i="8"/>
  <c r="G57" i="8"/>
  <c r="K570" i="7"/>
  <c r="H57" i="8"/>
  <c r="D573" i="7"/>
  <c r="F573" i="7"/>
  <c r="F574" i="7"/>
  <c r="P574" i="7"/>
  <c r="B58" i="8"/>
  <c r="G58" i="8"/>
  <c r="D576" i="7"/>
  <c r="C576" i="7"/>
  <c r="E576" i="7"/>
  <c r="F576" i="7"/>
  <c r="I576" i="7"/>
  <c r="K576" i="7"/>
  <c r="K575" i="7"/>
  <c r="H58" i="8"/>
  <c r="D579" i="7"/>
  <c r="F579" i="7"/>
  <c r="F580" i="7"/>
  <c r="P580" i="7"/>
  <c r="B59" i="8"/>
  <c r="G59" i="8"/>
  <c r="D582" i="7"/>
  <c r="I582" i="7"/>
  <c r="K582" i="7"/>
  <c r="K581" i="7"/>
  <c r="H59" i="8"/>
  <c r="D585" i="7"/>
  <c r="F585" i="7"/>
  <c r="F586" i="7"/>
  <c r="P586" i="7"/>
  <c r="B60" i="8"/>
  <c r="G60" i="8"/>
  <c r="D588" i="7"/>
  <c r="I588" i="7"/>
  <c r="K588" i="7"/>
  <c r="K587" i="7"/>
  <c r="H60" i="8"/>
  <c r="D591" i="7"/>
  <c r="F591" i="7"/>
  <c r="F592" i="7"/>
  <c r="P592" i="7"/>
  <c r="B63" i="8"/>
  <c r="G63" i="8"/>
  <c r="K601" i="7"/>
  <c r="D604" i="7"/>
  <c r="F604" i="7"/>
  <c r="F605" i="7"/>
  <c r="P605" i="7"/>
  <c r="B64" i="8"/>
  <c r="G64" i="8"/>
  <c r="K607" i="7"/>
  <c r="D610" i="7"/>
  <c r="F610" i="7"/>
  <c r="F611" i="7"/>
  <c r="P611" i="7"/>
  <c r="B43" i="8"/>
  <c r="G43" i="8"/>
  <c r="K619" i="7"/>
  <c r="D622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D616" i="7"/>
  <c r="F616" i="7"/>
  <c r="F617" i="7"/>
  <c r="P617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F70" i="7"/>
  <c r="P72" i="7"/>
  <c r="P904" i="7"/>
  <c r="F78" i="7"/>
  <c r="P80" i="7"/>
  <c r="P905" i="7"/>
  <c r="F86" i="7"/>
  <c r="P88" i="7"/>
  <c r="P906" i="7"/>
  <c r="F97" i="7"/>
  <c r="P99" i="7"/>
  <c r="P907" i="7"/>
  <c r="F105" i="7"/>
  <c r="P107" i="7"/>
  <c r="P908" i="7"/>
  <c r="F113" i="7"/>
  <c r="P115" i="7"/>
  <c r="P909" i="7"/>
  <c r="F124" i="7"/>
  <c r="P126" i="7"/>
  <c r="P910" i="7"/>
  <c r="F133" i="7"/>
  <c r="P135" i="7"/>
  <c r="P911" i="7"/>
  <c r="F141" i="7"/>
  <c r="P143" i="7"/>
  <c r="P912" i="7"/>
  <c r="F152" i="7"/>
  <c r="P154" i="7"/>
  <c r="P913" i="7"/>
  <c r="F161" i="7"/>
  <c r="P163" i="7"/>
  <c r="P914" i="7"/>
  <c r="F169" i="7"/>
  <c r="P171" i="7"/>
  <c r="P915" i="7"/>
  <c r="F51" i="7"/>
  <c r="K51" i="7"/>
  <c r="P189" i="7"/>
  <c r="P921" i="7"/>
  <c r="F52" i="7"/>
  <c r="K52" i="7"/>
  <c r="F178" i="7"/>
  <c r="F191" i="7"/>
  <c r="F192" i="7"/>
  <c r="F195" i="7"/>
  <c r="F198" i="7"/>
  <c r="F199" i="7"/>
  <c r="F200" i="7"/>
  <c r="P200" i="7"/>
  <c r="P924" i="7"/>
  <c r="F54" i="7"/>
  <c r="K54" i="7"/>
  <c r="F55" i="7"/>
  <c r="K55" i="7"/>
  <c r="F181" i="7"/>
  <c r="F202" i="7"/>
  <c r="P207" i="7"/>
  <c r="P926" i="7"/>
  <c r="F239" i="7"/>
  <c r="F237" i="7"/>
  <c r="F242" i="7"/>
  <c r="F240" i="7"/>
  <c r="F241" i="7"/>
  <c r="P241" i="7"/>
  <c r="P932" i="7"/>
  <c r="F246" i="7"/>
  <c r="P248" i="7"/>
  <c r="P933" i="7"/>
  <c r="F253" i="7"/>
  <c r="P255" i="7"/>
  <c r="P934" i="7"/>
  <c r="F260" i="7"/>
  <c r="P262" i="7"/>
  <c r="P935" i="7"/>
  <c r="F267" i="7"/>
  <c r="P269" i="7"/>
  <c r="P936" i="7"/>
  <c r="F274" i="7"/>
  <c r="F272" i="7"/>
  <c r="F277" i="7"/>
  <c r="F275" i="7"/>
  <c r="F276" i="7"/>
  <c r="P276" i="7"/>
  <c r="P937" i="7"/>
  <c r="F281" i="7"/>
  <c r="P283" i="7"/>
  <c r="P938" i="7"/>
  <c r="F288" i="7"/>
  <c r="F286" i="7"/>
  <c r="F291" i="7"/>
  <c r="F289" i="7"/>
  <c r="F290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P337" i="7"/>
  <c r="P944" i="7"/>
  <c r="F345" i="7"/>
  <c r="P347" i="7"/>
  <c r="P945" i="7"/>
  <c r="F355" i="7"/>
  <c r="P357" i="7"/>
  <c r="P946" i="7"/>
  <c r="F366" i="7"/>
  <c r="F361" i="7"/>
  <c r="F363" i="7"/>
  <c r="F364" i="7"/>
  <c r="F369" i="7"/>
  <c r="F367" i="7"/>
  <c r="F368" i="7"/>
  <c r="P368" i="7"/>
  <c r="P947" i="7"/>
  <c r="F377" i="7"/>
  <c r="P379" i="7"/>
  <c r="P948" i="7"/>
  <c r="F708" i="7"/>
  <c r="P708" i="7"/>
  <c r="P965" i="7"/>
  <c r="F714" i="7"/>
  <c r="P714" i="7"/>
  <c r="P966" i="7"/>
  <c r="F720" i="7"/>
  <c r="P720" i="7"/>
  <c r="P967" i="7"/>
  <c r="F721" i="7"/>
  <c r="F722" i="7"/>
  <c r="K722" i="7"/>
  <c r="F723" i="7"/>
  <c r="K723" i="7"/>
  <c r="F724" i="7"/>
  <c r="P724" i="7"/>
  <c r="P969" i="7"/>
  <c r="F733" i="7"/>
  <c r="F734" i="7"/>
  <c r="K734" i="7"/>
  <c r="F735" i="7"/>
  <c r="K735" i="7"/>
  <c r="F736" i="7"/>
  <c r="F737" i="7"/>
  <c r="P737" i="7"/>
  <c r="P970" i="7"/>
  <c r="F729" i="7"/>
  <c r="K729" i="7"/>
  <c r="P732" i="7"/>
  <c r="P972" i="7"/>
  <c r="F755" i="7"/>
  <c r="P755" i="7"/>
  <c r="P973" i="7"/>
  <c r="F757" i="7"/>
  <c r="K757" i="7"/>
  <c r="P760" i="7"/>
  <c r="P975" i="7"/>
  <c r="F740" i="7"/>
  <c r="K740" i="7"/>
  <c r="P743" i="7"/>
  <c r="P977" i="7"/>
  <c r="F746" i="7"/>
  <c r="K746" i="7"/>
  <c r="P749" i="7"/>
  <c r="P979" i="7"/>
  <c r="F762" i="7"/>
  <c r="P765" i="7"/>
  <c r="P981" i="7"/>
  <c r="F725" i="7"/>
  <c r="F726" i="7"/>
  <c r="K726" i="7"/>
  <c r="F727" i="7"/>
  <c r="P727" i="7"/>
  <c r="P983" i="7"/>
  <c r="K186" i="7"/>
  <c r="P186" i="7"/>
  <c r="P920" i="7"/>
  <c r="K197" i="7"/>
  <c r="P197" i="7"/>
  <c r="P923" i="7"/>
  <c r="K204" i="7"/>
  <c r="P204" i="7"/>
  <c r="P925" i="7"/>
  <c r="P210" i="7"/>
  <c r="P927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P770" i="7"/>
  <c r="P982" i="7"/>
  <c r="P985" i="7"/>
  <c r="P1002" i="7"/>
  <c r="E46" i="7"/>
  <c r="J46" i="7"/>
  <c r="J470" i="7"/>
  <c r="J469" i="7"/>
  <c r="J471" i="7"/>
  <c r="O475" i="7"/>
  <c r="E479" i="7"/>
  <c r="J479" i="7"/>
  <c r="J478" i="7"/>
  <c r="J480" i="7"/>
  <c r="E483" i="7"/>
  <c r="E478" i="7"/>
  <c r="E484" i="7"/>
  <c r="O484" i="7"/>
  <c r="J488" i="7"/>
  <c r="J487" i="7"/>
  <c r="J489" i="7"/>
  <c r="O493" i="7"/>
  <c r="J497" i="7"/>
  <c r="J496" i="7"/>
  <c r="J498" i="7"/>
  <c r="E501" i="7"/>
  <c r="E502" i="7"/>
  <c r="O502" i="7"/>
  <c r="J631" i="7"/>
  <c r="E634" i="7"/>
  <c r="E631" i="7"/>
  <c r="E635" i="7"/>
  <c r="O635" i="7"/>
  <c r="O988" i="7"/>
  <c r="J504" i="7"/>
  <c r="J503" i="7"/>
  <c r="E507" i="7"/>
  <c r="E508" i="7"/>
  <c r="O508" i="7"/>
  <c r="J510" i="7"/>
  <c r="J509" i="7"/>
  <c r="E513" i="7"/>
  <c r="E509" i="7"/>
  <c r="E510" i="7"/>
  <c r="E514" i="7"/>
  <c r="O514" i="7"/>
  <c r="J516" i="7"/>
  <c r="J515" i="7"/>
  <c r="E519" i="7"/>
  <c r="E515" i="7"/>
  <c r="E516" i="7"/>
  <c r="E520" i="7"/>
  <c r="O520" i="7"/>
  <c r="J522" i="7"/>
  <c r="J521" i="7"/>
  <c r="E525" i="7"/>
  <c r="E526" i="7"/>
  <c r="O526" i="7"/>
  <c r="J528" i="7"/>
  <c r="E531" i="7"/>
  <c r="E528" i="7"/>
  <c r="E532" i="7"/>
  <c r="O532" i="7"/>
  <c r="J534" i="7"/>
  <c r="E537" i="7"/>
  <c r="E534" i="7"/>
  <c r="E538" i="7"/>
  <c r="O538" i="7"/>
  <c r="J540" i="7"/>
  <c r="J539" i="7"/>
  <c r="E543" i="7"/>
  <c r="E539" i="7"/>
  <c r="E540" i="7"/>
  <c r="E544" i="7"/>
  <c r="O544" i="7"/>
  <c r="J546" i="7"/>
  <c r="E549" i="7"/>
  <c r="E550" i="7"/>
  <c r="O550" i="7"/>
  <c r="J552" i="7"/>
  <c r="E555" i="7"/>
  <c r="E556" i="7"/>
  <c r="O556" i="7"/>
  <c r="J558" i="7"/>
  <c r="E561" i="7"/>
  <c r="E562" i="7"/>
  <c r="O562" i="7"/>
  <c r="J564" i="7"/>
  <c r="E567" i="7"/>
  <c r="E568" i="7"/>
  <c r="O568" i="7"/>
  <c r="J570" i="7"/>
  <c r="E573" i="7"/>
  <c r="E574" i="7"/>
  <c r="O574" i="7"/>
  <c r="J576" i="7"/>
  <c r="J575" i="7"/>
  <c r="E579" i="7"/>
  <c r="E580" i="7"/>
  <c r="O580" i="7"/>
  <c r="J582" i="7"/>
  <c r="J581" i="7"/>
  <c r="E585" i="7"/>
  <c r="E586" i="7"/>
  <c r="O586" i="7"/>
  <c r="J588" i="7"/>
  <c r="J587" i="7"/>
  <c r="E591" i="7"/>
  <c r="E592" i="7"/>
  <c r="O592" i="7"/>
  <c r="J601" i="7"/>
  <c r="E604" i="7"/>
  <c r="E605" i="7"/>
  <c r="O605" i="7"/>
  <c r="J607" i="7"/>
  <c r="E610" i="7"/>
  <c r="E611" i="7"/>
  <c r="O611" i="7"/>
  <c r="J619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E616" i="7"/>
  <c r="E617" i="7"/>
  <c r="O617" i="7"/>
  <c r="J625" i="7"/>
  <c r="J629" i="7"/>
  <c r="E628" i="7"/>
  <c r="E629" i="7"/>
  <c r="O629" i="7"/>
  <c r="O990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E70" i="7"/>
  <c r="O72" i="7"/>
  <c r="O904" i="7"/>
  <c r="E78" i="7"/>
  <c r="O80" i="7"/>
  <c r="O905" i="7"/>
  <c r="E86" i="7"/>
  <c r="O88" i="7"/>
  <c r="O906" i="7"/>
  <c r="E97" i="7"/>
  <c r="O99" i="7"/>
  <c r="O907" i="7"/>
  <c r="E105" i="7"/>
  <c r="O107" i="7"/>
  <c r="O908" i="7"/>
  <c r="E113" i="7"/>
  <c r="O115" i="7"/>
  <c r="O909" i="7"/>
  <c r="E124" i="7"/>
  <c r="O126" i="7"/>
  <c r="O910" i="7"/>
  <c r="E133" i="7"/>
  <c r="O135" i="7"/>
  <c r="O911" i="7"/>
  <c r="E141" i="7"/>
  <c r="O143" i="7"/>
  <c r="O912" i="7"/>
  <c r="E152" i="7"/>
  <c r="O154" i="7"/>
  <c r="O913" i="7"/>
  <c r="E161" i="7"/>
  <c r="O163" i="7"/>
  <c r="O914" i="7"/>
  <c r="E169" i="7"/>
  <c r="O171" i="7"/>
  <c r="O915" i="7"/>
  <c r="E51" i="7"/>
  <c r="J51" i="7"/>
  <c r="O189" i="7"/>
  <c r="O921" i="7"/>
  <c r="E52" i="7"/>
  <c r="J52" i="7"/>
  <c r="E178" i="7"/>
  <c r="E191" i="7"/>
  <c r="E192" i="7"/>
  <c r="E195" i="7"/>
  <c r="E198" i="7"/>
  <c r="E199" i="7"/>
  <c r="E200" i="7"/>
  <c r="O200" i="7"/>
  <c r="O924" i="7"/>
  <c r="E54" i="7"/>
  <c r="J54" i="7"/>
  <c r="E55" i="7"/>
  <c r="J55" i="7"/>
  <c r="E181" i="7"/>
  <c r="E202" i="7"/>
  <c r="O207" i="7"/>
  <c r="O926" i="7"/>
  <c r="E239" i="7"/>
  <c r="E237" i="7"/>
  <c r="E242" i="7"/>
  <c r="E240" i="7"/>
  <c r="E241" i="7"/>
  <c r="O241" i="7"/>
  <c r="O932" i="7"/>
  <c r="E246" i="7"/>
  <c r="O248" i="7"/>
  <c r="O933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O283" i="7"/>
  <c r="O938" i="7"/>
  <c r="E288" i="7"/>
  <c r="E286" i="7"/>
  <c r="E291" i="7"/>
  <c r="E289" i="7"/>
  <c r="E290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O337" i="7"/>
  <c r="O944" i="7"/>
  <c r="E345" i="7"/>
  <c r="O347" i="7"/>
  <c r="O945" i="7"/>
  <c r="E355" i="7"/>
  <c r="O357" i="7"/>
  <c r="O946" i="7"/>
  <c r="E366" i="7"/>
  <c r="E361" i="7"/>
  <c r="E363" i="7"/>
  <c r="E364" i="7"/>
  <c r="E369" i="7"/>
  <c r="E367" i="7"/>
  <c r="E368" i="7"/>
  <c r="O368" i="7"/>
  <c r="O947" i="7"/>
  <c r="E377" i="7"/>
  <c r="O379" i="7"/>
  <c r="O948" i="7"/>
  <c r="E708" i="7"/>
  <c r="O708" i="7"/>
  <c r="O965" i="7"/>
  <c r="E714" i="7"/>
  <c r="O714" i="7"/>
  <c r="O966" i="7"/>
  <c r="E720" i="7"/>
  <c r="O720" i="7"/>
  <c r="O967" i="7"/>
  <c r="E721" i="7"/>
  <c r="E722" i="7"/>
  <c r="J722" i="7"/>
  <c r="E723" i="7"/>
  <c r="J723" i="7"/>
  <c r="E724" i="7"/>
  <c r="O724" i="7"/>
  <c r="O969" i="7"/>
  <c r="E733" i="7"/>
  <c r="E734" i="7"/>
  <c r="J734" i="7"/>
  <c r="E735" i="7"/>
  <c r="J735" i="7"/>
  <c r="E736" i="7"/>
  <c r="E737" i="7"/>
  <c r="O737" i="7"/>
  <c r="O970" i="7"/>
  <c r="E729" i="7"/>
  <c r="J729" i="7"/>
  <c r="O732" i="7"/>
  <c r="O972" i="7"/>
  <c r="E755" i="7"/>
  <c r="O755" i="7"/>
  <c r="O973" i="7"/>
  <c r="E757" i="7"/>
  <c r="J757" i="7"/>
  <c r="O760" i="7"/>
  <c r="O975" i="7"/>
  <c r="E740" i="7"/>
  <c r="J740" i="7"/>
  <c r="O743" i="7"/>
  <c r="O977" i="7"/>
  <c r="E746" i="7"/>
  <c r="J746" i="7"/>
  <c r="O749" i="7"/>
  <c r="O979" i="7"/>
  <c r="E762" i="7"/>
  <c r="O765" i="7"/>
  <c r="O981" i="7"/>
  <c r="E725" i="7"/>
  <c r="E726" i="7"/>
  <c r="J726" i="7"/>
  <c r="E727" i="7"/>
  <c r="O727" i="7"/>
  <c r="O983" i="7"/>
  <c r="J186" i="7"/>
  <c r="O186" i="7"/>
  <c r="O920" i="7"/>
  <c r="J197" i="7"/>
  <c r="O197" i="7"/>
  <c r="O923" i="7"/>
  <c r="J204" i="7"/>
  <c r="O204" i="7"/>
  <c r="O925" i="7"/>
  <c r="O210" i="7"/>
  <c r="O927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O770" i="7"/>
  <c r="O982" i="7"/>
  <c r="O985" i="7"/>
  <c r="O1002" i="7"/>
  <c r="D46" i="7"/>
  <c r="I46" i="7"/>
  <c r="I470" i="7"/>
  <c r="I469" i="7"/>
  <c r="I471" i="7"/>
  <c r="N475" i="7"/>
  <c r="D479" i="7"/>
  <c r="I479" i="7"/>
  <c r="I478" i="7"/>
  <c r="I480" i="7"/>
  <c r="D478" i="7"/>
  <c r="D484" i="7"/>
  <c r="N484" i="7"/>
  <c r="D488" i="7"/>
  <c r="C488" i="7"/>
  <c r="I488" i="7"/>
  <c r="I487" i="7"/>
  <c r="I489" i="7"/>
  <c r="D493" i="7"/>
  <c r="N493" i="7"/>
  <c r="I496" i="7"/>
  <c r="I498" i="7"/>
  <c r="D502" i="7"/>
  <c r="N502" i="7"/>
  <c r="I631" i="7"/>
  <c r="D631" i="7"/>
  <c r="D635" i="7"/>
  <c r="N635" i="7"/>
  <c r="N988" i="7"/>
  <c r="I503" i="7"/>
  <c r="D508" i="7"/>
  <c r="N508" i="7"/>
  <c r="I509" i="7"/>
  <c r="D509" i="7"/>
  <c r="D514" i="7"/>
  <c r="N514" i="7"/>
  <c r="I515" i="7"/>
  <c r="D515" i="7"/>
  <c r="D520" i="7"/>
  <c r="N520" i="7"/>
  <c r="I521" i="7"/>
  <c r="D526" i="7"/>
  <c r="N526" i="7"/>
  <c r="I528" i="7"/>
  <c r="D528" i="7"/>
  <c r="D532" i="7"/>
  <c r="N532" i="7"/>
  <c r="I534" i="7"/>
  <c r="D534" i="7"/>
  <c r="D538" i="7"/>
  <c r="N538" i="7"/>
  <c r="I539" i="7"/>
  <c r="D539" i="7"/>
  <c r="D544" i="7"/>
  <c r="N544" i="7"/>
  <c r="I546" i="7"/>
  <c r="D550" i="7"/>
  <c r="N550" i="7"/>
  <c r="I552" i="7"/>
  <c r="D552" i="7"/>
  <c r="D556" i="7"/>
  <c r="N556" i="7"/>
  <c r="I558" i="7"/>
  <c r="D562" i="7"/>
  <c r="N562" i="7"/>
  <c r="I564" i="7"/>
  <c r="D568" i="7"/>
  <c r="N568" i="7"/>
  <c r="I570" i="7"/>
  <c r="D574" i="7"/>
  <c r="N574" i="7"/>
  <c r="I575" i="7"/>
  <c r="D580" i="7"/>
  <c r="N580" i="7"/>
  <c r="I581" i="7"/>
  <c r="D586" i="7"/>
  <c r="N586" i="7"/>
  <c r="I587" i="7"/>
  <c r="D592" i="7"/>
  <c r="N592" i="7"/>
  <c r="I601" i="7"/>
  <c r="D605" i="7"/>
  <c r="N605" i="7"/>
  <c r="I607" i="7"/>
  <c r="D611" i="7"/>
  <c r="N611" i="7"/>
  <c r="I619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D617" i="7"/>
  <c r="N617" i="7"/>
  <c r="I625" i="7"/>
  <c r="I629" i="7"/>
  <c r="D629" i="7"/>
  <c r="N629" i="7"/>
  <c r="N990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D70" i="7"/>
  <c r="N72" i="7"/>
  <c r="N904" i="7"/>
  <c r="D78" i="7"/>
  <c r="N80" i="7"/>
  <c r="N905" i="7"/>
  <c r="D86" i="7"/>
  <c r="N88" i="7"/>
  <c r="N906" i="7"/>
  <c r="D97" i="7"/>
  <c r="N99" i="7"/>
  <c r="N907" i="7"/>
  <c r="D105" i="7"/>
  <c r="N107" i="7"/>
  <c r="N908" i="7"/>
  <c r="D113" i="7"/>
  <c r="N115" i="7"/>
  <c r="N909" i="7"/>
  <c r="D124" i="7"/>
  <c r="N126" i="7"/>
  <c r="N910" i="7"/>
  <c r="D133" i="7"/>
  <c r="N135" i="7"/>
  <c r="N911" i="7"/>
  <c r="D141" i="7"/>
  <c r="N143" i="7"/>
  <c r="N912" i="7"/>
  <c r="D152" i="7"/>
  <c r="N154" i="7"/>
  <c r="N913" i="7"/>
  <c r="D161" i="7"/>
  <c r="N163" i="7"/>
  <c r="N914" i="7"/>
  <c r="D169" i="7"/>
  <c r="N171" i="7"/>
  <c r="N915" i="7"/>
  <c r="D51" i="7"/>
  <c r="I51" i="7"/>
  <c r="N189" i="7"/>
  <c r="N921" i="7"/>
  <c r="D52" i="7"/>
  <c r="I52" i="7"/>
  <c r="D178" i="7"/>
  <c r="D191" i="7"/>
  <c r="D192" i="7"/>
  <c r="D195" i="7"/>
  <c r="D198" i="7"/>
  <c r="D199" i="7"/>
  <c r="D200" i="7"/>
  <c r="N200" i="7"/>
  <c r="N924" i="7"/>
  <c r="D54" i="7"/>
  <c r="I54" i="7"/>
  <c r="D55" i="7"/>
  <c r="I55" i="7"/>
  <c r="D181" i="7"/>
  <c r="D202" i="7"/>
  <c r="N207" i="7"/>
  <c r="N926" i="7"/>
  <c r="D239" i="7"/>
  <c r="D237" i="7"/>
  <c r="D242" i="7"/>
  <c r="D240" i="7"/>
  <c r="D241" i="7"/>
  <c r="N241" i="7"/>
  <c r="N932" i="7"/>
  <c r="D246" i="7"/>
  <c r="N248" i="7"/>
  <c r="N933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N283" i="7"/>
  <c r="N938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N337" i="7"/>
  <c r="N944" i="7"/>
  <c r="D345" i="7"/>
  <c r="N347" i="7"/>
  <c r="N945" i="7"/>
  <c r="D355" i="7"/>
  <c r="N357" i="7"/>
  <c r="N946" i="7"/>
  <c r="D366" i="7"/>
  <c r="D361" i="7"/>
  <c r="D363" i="7"/>
  <c r="D364" i="7"/>
  <c r="D369" i="7"/>
  <c r="D367" i="7"/>
  <c r="D368" i="7"/>
  <c r="N368" i="7"/>
  <c r="N947" i="7"/>
  <c r="D377" i="7"/>
  <c r="N379" i="7"/>
  <c r="N948" i="7"/>
  <c r="D708" i="7"/>
  <c r="N708" i="7"/>
  <c r="N965" i="7"/>
  <c r="D714" i="7"/>
  <c r="N714" i="7"/>
  <c r="N966" i="7"/>
  <c r="D720" i="7"/>
  <c r="N720" i="7"/>
  <c r="N967" i="7"/>
  <c r="D721" i="7"/>
  <c r="N724" i="7"/>
  <c r="N969" i="7"/>
  <c r="D734" i="7"/>
  <c r="I734" i="7"/>
  <c r="N737" i="7"/>
  <c r="N970" i="7"/>
  <c r="D729" i="7"/>
  <c r="I729" i="7"/>
  <c r="N732" i="7"/>
  <c r="N972" i="7"/>
  <c r="D755" i="7"/>
  <c r="N755" i="7"/>
  <c r="N973" i="7"/>
  <c r="D757" i="7"/>
  <c r="I757" i="7"/>
  <c r="N760" i="7"/>
  <c r="N975" i="7"/>
  <c r="D740" i="7"/>
  <c r="I740" i="7"/>
  <c r="N743" i="7"/>
  <c r="N977" i="7"/>
  <c r="D746" i="7"/>
  <c r="I746" i="7"/>
  <c r="N749" i="7"/>
  <c r="N979" i="7"/>
  <c r="D762" i="7"/>
  <c r="N765" i="7"/>
  <c r="N981" i="7"/>
  <c r="D725" i="7"/>
  <c r="N727" i="7"/>
  <c r="N983" i="7"/>
  <c r="D445" i="7"/>
  <c r="N445" i="7"/>
  <c r="N963" i="7"/>
  <c r="I186" i="7"/>
  <c r="N186" i="7"/>
  <c r="N920" i="7"/>
  <c r="I197" i="7"/>
  <c r="N197" i="7"/>
  <c r="N923" i="7"/>
  <c r="I204" i="7"/>
  <c r="N204" i="7"/>
  <c r="N925" i="7"/>
  <c r="N210" i="7"/>
  <c r="N927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N770" i="7"/>
  <c r="N982" i="7"/>
  <c r="N985" i="7"/>
  <c r="N1002" i="7"/>
  <c r="C46" i="7"/>
  <c r="H46" i="7"/>
  <c r="H470" i="7"/>
  <c r="H469" i="7"/>
  <c r="H471" i="7"/>
  <c r="M475" i="7"/>
  <c r="H479" i="7"/>
  <c r="H478" i="7"/>
  <c r="H480" i="7"/>
  <c r="M484" i="7"/>
  <c r="H488" i="7"/>
  <c r="H487" i="7"/>
  <c r="H489" i="7"/>
  <c r="M493" i="7"/>
  <c r="H497" i="7"/>
  <c r="H496" i="7"/>
  <c r="H498" i="7"/>
  <c r="M502" i="7"/>
  <c r="H631" i="7"/>
  <c r="M635" i="7"/>
  <c r="M988" i="7"/>
  <c r="H504" i="7"/>
  <c r="H503" i="7"/>
  <c r="C507" i="7"/>
  <c r="C508" i="7"/>
  <c r="M508" i="7"/>
  <c r="H510" i="7"/>
  <c r="H509" i="7"/>
  <c r="C513" i="7"/>
  <c r="C509" i="7"/>
  <c r="C510" i="7"/>
  <c r="C514" i="7"/>
  <c r="M514" i="7"/>
  <c r="H516" i="7"/>
  <c r="H515" i="7"/>
  <c r="C519" i="7"/>
  <c r="C515" i="7"/>
  <c r="C516" i="7"/>
  <c r="C520" i="7"/>
  <c r="M520" i="7"/>
  <c r="H522" i="7"/>
  <c r="H521" i="7"/>
  <c r="C525" i="7"/>
  <c r="C526" i="7"/>
  <c r="M526" i="7"/>
  <c r="H528" i="7"/>
  <c r="C531" i="7"/>
  <c r="C528" i="7"/>
  <c r="C532" i="7"/>
  <c r="M532" i="7"/>
  <c r="H534" i="7"/>
  <c r="C537" i="7"/>
  <c r="C534" i="7"/>
  <c r="C538" i="7"/>
  <c r="M538" i="7"/>
  <c r="H540" i="7"/>
  <c r="H539" i="7"/>
  <c r="C543" i="7"/>
  <c r="C539" i="7"/>
  <c r="C540" i="7"/>
  <c r="C544" i="7"/>
  <c r="M544" i="7"/>
  <c r="H546" i="7"/>
  <c r="C549" i="7"/>
  <c r="C550" i="7"/>
  <c r="M550" i="7"/>
  <c r="H552" i="7"/>
  <c r="C555" i="7"/>
  <c r="C552" i="7"/>
  <c r="C556" i="7"/>
  <c r="M556" i="7"/>
  <c r="H558" i="7"/>
  <c r="C561" i="7"/>
  <c r="C562" i="7"/>
  <c r="M562" i="7"/>
  <c r="H564" i="7"/>
  <c r="C567" i="7"/>
  <c r="C568" i="7"/>
  <c r="M568" i="7"/>
  <c r="H570" i="7"/>
  <c r="C573" i="7"/>
  <c r="C574" i="7"/>
  <c r="M574" i="7"/>
  <c r="H576" i="7"/>
  <c r="H575" i="7"/>
  <c r="C579" i="7"/>
  <c r="C580" i="7"/>
  <c r="M580" i="7"/>
  <c r="H582" i="7"/>
  <c r="H581" i="7"/>
  <c r="C585" i="7"/>
  <c r="C586" i="7"/>
  <c r="M586" i="7"/>
  <c r="H588" i="7"/>
  <c r="H587" i="7"/>
  <c r="C591" i="7"/>
  <c r="C592" i="7"/>
  <c r="M592" i="7"/>
  <c r="H601" i="7"/>
  <c r="C604" i="7"/>
  <c r="C605" i="7"/>
  <c r="M605" i="7"/>
  <c r="H607" i="7"/>
  <c r="C610" i="7"/>
  <c r="C611" i="7"/>
  <c r="M611" i="7"/>
  <c r="H619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C616" i="7"/>
  <c r="C617" i="7"/>
  <c r="M617" i="7"/>
  <c r="H625" i="7"/>
  <c r="H629" i="7"/>
  <c r="C628" i="7"/>
  <c r="C629" i="7"/>
  <c r="M629" i="7"/>
  <c r="M990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C70" i="7"/>
  <c r="M72" i="7"/>
  <c r="M904" i="7"/>
  <c r="C78" i="7"/>
  <c r="M80" i="7"/>
  <c r="M905" i="7"/>
  <c r="C86" i="7"/>
  <c r="M88" i="7"/>
  <c r="M906" i="7"/>
  <c r="C97" i="7"/>
  <c r="M99" i="7"/>
  <c r="M907" i="7"/>
  <c r="C105" i="7"/>
  <c r="M107" i="7"/>
  <c r="M908" i="7"/>
  <c r="C113" i="7"/>
  <c r="M115" i="7"/>
  <c r="M909" i="7"/>
  <c r="C124" i="7"/>
  <c r="M126" i="7"/>
  <c r="M910" i="7"/>
  <c r="C133" i="7"/>
  <c r="M135" i="7"/>
  <c r="M911" i="7"/>
  <c r="C141" i="7"/>
  <c r="M143" i="7"/>
  <c r="M912" i="7"/>
  <c r="C152" i="7"/>
  <c r="M154" i="7"/>
  <c r="M913" i="7"/>
  <c r="C161" i="7"/>
  <c r="M163" i="7"/>
  <c r="M914" i="7"/>
  <c r="C169" i="7"/>
  <c r="M171" i="7"/>
  <c r="M915" i="7"/>
  <c r="C51" i="7"/>
  <c r="H51" i="7"/>
  <c r="M189" i="7"/>
  <c r="M921" i="7"/>
  <c r="C52" i="7"/>
  <c r="H52" i="7"/>
  <c r="C178" i="7"/>
  <c r="C191" i="7"/>
  <c r="C192" i="7"/>
  <c r="C195" i="7"/>
  <c r="C198" i="7"/>
  <c r="C199" i="7"/>
  <c r="M200" i="7"/>
  <c r="M924" i="7"/>
  <c r="C54" i="7"/>
  <c r="H54" i="7"/>
  <c r="C55" i="7"/>
  <c r="H55" i="7"/>
  <c r="C181" i="7"/>
  <c r="C202" i="7"/>
  <c r="M207" i="7"/>
  <c r="M926" i="7"/>
  <c r="C239" i="7"/>
  <c r="M241" i="7"/>
  <c r="M932" i="7"/>
  <c r="C246" i="7"/>
  <c r="M248" i="7"/>
  <c r="M933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M283" i="7"/>
  <c r="M938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M337" i="7"/>
  <c r="M944" i="7"/>
  <c r="C345" i="7"/>
  <c r="M347" i="7"/>
  <c r="M945" i="7"/>
  <c r="C355" i="7"/>
  <c r="M357" i="7"/>
  <c r="M946" i="7"/>
  <c r="C366" i="7"/>
  <c r="M368" i="7"/>
  <c r="M947" i="7"/>
  <c r="C377" i="7"/>
  <c r="M379" i="7"/>
  <c r="M948" i="7"/>
  <c r="C708" i="7"/>
  <c r="M708" i="7"/>
  <c r="M965" i="7"/>
  <c r="C714" i="7"/>
  <c r="M714" i="7"/>
  <c r="M966" i="7"/>
  <c r="C720" i="7"/>
  <c r="M720" i="7"/>
  <c r="M967" i="7"/>
  <c r="C721" i="7"/>
  <c r="M724" i="7"/>
  <c r="M969" i="7"/>
  <c r="C734" i="7"/>
  <c r="H734" i="7"/>
  <c r="M737" i="7"/>
  <c r="M970" i="7"/>
  <c r="C729" i="7"/>
  <c r="H729" i="7"/>
  <c r="M732" i="7"/>
  <c r="M972" i="7"/>
  <c r="C755" i="7"/>
  <c r="M755" i="7"/>
  <c r="M973" i="7"/>
  <c r="C757" i="7"/>
  <c r="H757" i="7"/>
  <c r="M760" i="7"/>
  <c r="M975" i="7"/>
  <c r="C740" i="7"/>
  <c r="H740" i="7"/>
  <c r="M743" i="7"/>
  <c r="M977" i="7"/>
  <c r="C746" i="7"/>
  <c r="H746" i="7"/>
  <c r="M749" i="7"/>
  <c r="M979" i="7"/>
  <c r="C762" i="7"/>
  <c r="M765" i="7"/>
  <c r="M981" i="7"/>
  <c r="C725" i="7"/>
  <c r="M727" i="7"/>
  <c r="M983" i="7"/>
  <c r="C445" i="7"/>
  <c r="M445" i="7"/>
  <c r="M963" i="7"/>
  <c r="H186" i="7"/>
  <c r="M186" i="7"/>
  <c r="M920" i="7"/>
  <c r="H197" i="7"/>
  <c r="M197" i="7"/>
  <c r="M923" i="7"/>
  <c r="H204" i="7"/>
  <c r="M204" i="7"/>
  <c r="M925" i="7"/>
  <c r="M210" i="7"/>
  <c r="M927" i="7"/>
  <c r="M213" i="7"/>
  <c r="M928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9" i="7"/>
  <c r="K949" i="7"/>
  <c r="K957" i="7"/>
  <c r="K958" i="7"/>
  <c r="K959" i="7"/>
  <c r="K960" i="7"/>
  <c r="K962" i="7"/>
  <c r="K963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9" i="7"/>
  <c r="J949" i="7"/>
  <c r="J957" i="7"/>
  <c r="J958" i="7"/>
  <c r="J959" i="7"/>
  <c r="J960" i="7"/>
  <c r="J962" i="7"/>
  <c r="J963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63" i="7"/>
  <c r="I920" i="7"/>
  <c r="I923" i="7"/>
  <c r="I925" i="7"/>
  <c r="I929" i="7"/>
  <c r="I949" i="7"/>
  <c r="I957" i="7"/>
  <c r="I958" i="7"/>
  <c r="I959" i="7"/>
  <c r="I960" i="7"/>
  <c r="I96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63" i="7"/>
  <c r="H920" i="7"/>
  <c r="H923" i="7"/>
  <c r="H925" i="7"/>
  <c r="H949" i="7"/>
  <c r="H957" i="7"/>
  <c r="H958" i="7"/>
  <c r="H959" i="7"/>
  <c r="H960" i="7"/>
  <c r="H962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3" i="7"/>
  <c r="C364" i="7"/>
  <c r="C369" i="7"/>
  <c r="C365" i="7"/>
  <c r="D365" i="7"/>
  <c r="E365" i="7"/>
  <c r="F365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4" i="7"/>
  <c r="D334" i="7"/>
  <c r="E334" i="7"/>
  <c r="F334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7" i="7"/>
  <c r="F287" i="7"/>
  <c r="C279" i="7"/>
  <c r="D279" i="7"/>
  <c r="E279" i="7"/>
  <c r="F279" i="7"/>
  <c r="C272" i="7"/>
  <c r="C277" i="7"/>
  <c r="D272" i="7"/>
  <c r="D277" i="7"/>
  <c r="E272" i="7"/>
  <c r="E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852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C1094" i="7"/>
  <c r="D1094" i="7"/>
  <c r="E1094" i="7"/>
  <c r="F1094" i="7"/>
  <c r="H1094" i="7"/>
  <c r="I1094" i="7"/>
  <c r="J1094" i="7"/>
  <c r="K1094" i="7"/>
  <c r="A228" i="7"/>
  <c r="A830" i="7"/>
  <c r="A231" i="7"/>
  <c r="A831" i="7"/>
  <c r="A237" i="7"/>
  <c r="A832" i="7"/>
  <c r="A272" i="7"/>
  <c r="A837" i="7"/>
  <c r="A286" i="7"/>
  <c r="A839" i="7"/>
  <c r="R1050" i="7"/>
  <c r="A330" i="7"/>
  <c r="A844" i="7"/>
  <c r="R1051" i="7"/>
  <c r="A360" i="7"/>
  <c r="A847" i="7"/>
  <c r="R1052" i="7"/>
  <c r="R1053" i="7"/>
  <c r="R1044" i="7"/>
  <c r="R1045" i="7"/>
  <c r="R1046" i="7"/>
  <c r="R1047" i="7"/>
  <c r="R1048" i="7"/>
  <c r="R1049" i="7"/>
  <c r="R1054" i="7"/>
  <c r="R1055" i="7"/>
  <c r="M1094" i="7"/>
  <c r="C1095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215" i="7"/>
  <c r="F216" i="7"/>
  <c r="F217" i="7"/>
  <c r="F929" i="7"/>
  <c r="F234" i="7"/>
  <c r="F235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939" i="7"/>
  <c r="F297" i="7"/>
  <c r="F940" i="7"/>
  <c r="F307" i="7"/>
  <c r="F941" i="7"/>
  <c r="F317" i="7"/>
  <c r="F942" i="7"/>
  <c r="F327" i="7"/>
  <c r="F943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983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215" i="7"/>
  <c r="E216" i="7"/>
  <c r="E217" i="7"/>
  <c r="E929" i="7"/>
  <c r="E234" i="7"/>
  <c r="E235" i="7"/>
  <c r="E236" i="7"/>
  <c r="E931" i="7"/>
  <c r="E932" i="7"/>
  <c r="E248" i="7"/>
  <c r="E933" i="7"/>
  <c r="E255" i="7"/>
  <c r="E934" i="7"/>
  <c r="E262" i="7"/>
  <c r="E935" i="7"/>
  <c r="E269" i="7"/>
  <c r="E936" i="7"/>
  <c r="E276" i="7"/>
  <c r="E937" i="7"/>
  <c r="E283" i="7"/>
  <c r="E938" i="7"/>
  <c r="E939" i="7"/>
  <c r="E297" i="7"/>
  <c r="E940" i="7"/>
  <c r="E307" i="7"/>
  <c r="E941" i="7"/>
  <c r="E317" i="7"/>
  <c r="E942" i="7"/>
  <c r="E327" i="7"/>
  <c r="E943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983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BY472" i="3"/>
  <c r="F472" i="7"/>
  <c r="F473" i="7"/>
  <c r="P473" i="7"/>
  <c r="P861" i="7"/>
  <c r="BX472" i="3"/>
  <c r="E472" i="7"/>
  <c r="E473" i="7"/>
  <c r="O473" i="7"/>
  <c r="O861" i="7"/>
  <c r="D473" i="7"/>
  <c r="N473" i="7"/>
  <c r="N861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83" i="7"/>
  <c r="M177" i="7"/>
  <c r="N183" i="7"/>
  <c r="N177" i="7"/>
  <c r="O183" i="7"/>
  <c r="P180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P183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O580" i="3"/>
  <c r="BN580" i="3"/>
  <c r="BM580" i="3"/>
  <c r="BL580" i="3"/>
  <c r="BK580" i="3"/>
  <c r="BJ580" i="3"/>
  <c r="BI580" i="3"/>
  <c r="BG580" i="3"/>
  <c r="BF580" i="3"/>
  <c r="BE580" i="3"/>
  <c r="BD580" i="3"/>
  <c r="DJ580" i="3"/>
  <c r="AW580" i="3"/>
  <c r="AV580" i="3"/>
  <c r="AO580" i="3"/>
  <c r="AN580" i="3"/>
  <c r="AM580" i="3"/>
  <c r="AL580" i="3"/>
  <c r="DI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DH580" i="3"/>
  <c r="M580" i="3"/>
  <c r="L580" i="3"/>
  <c r="K580" i="3"/>
  <c r="J580" i="3"/>
  <c r="I580" i="3"/>
  <c r="H580" i="3"/>
  <c r="G580" i="3"/>
  <c r="F580" i="3"/>
  <c r="E580" i="3"/>
  <c r="C580" i="3"/>
  <c r="B580" i="3"/>
  <c r="DG580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O39" i="7"/>
  <c r="F802" i="7"/>
  <c r="D802" i="7"/>
  <c r="P38" i="7"/>
  <c r="N38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0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2" i="7"/>
  <c r="E1111" i="7"/>
  <c r="J83" i="7"/>
  <c r="K83" i="7"/>
  <c r="F138" i="7"/>
  <c r="F201" i="7"/>
  <c r="M701" i="7"/>
  <c r="M898" i="7"/>
  <c r="C1172" i="7"/>
  <c r="N701" i="7"/>
  <c r="N898" i="7"/>
  <c r="D1172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6" i="7"/>
  <c r="C216" i="7"/>
  <c r="A117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A1112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19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7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17" i="7"/>
  <c r="A1121" i="7"/>
  <c r="A1125" i="7"/>
  <c r="A1129" i="7"/>
  <c r="A1132" i="7"/>
  <c r="A1169" i="7"/>
  <c r="A119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1175" i="7"/>
  <c r="A1176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1" i="7"/>
  <c r="A1192" i="7"/>
  <c r="A1194" i="7"/>
  <c r="F1011" i="7"/>
  <c r="C1015" i="7"/>
  <c r="C1107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I1107" i="7"/>
  <c r="J1107" i="7"/>
  <c r="C1111" i="7"/>
  <c r="D1111" i="7"/>
  <c r="E1112" i="7"/>
  <c r="F1112" i="7"/>
  <c r="A1116" i="7"/>
  <c r="A1124" i="7"/>
  <c r="A1131" i="7"/>
  <c r="A1133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89" i="7"/>
  <c r="A119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5" i="7"/>
  <c r="A1123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5" i="7"/>
  <c r="A1183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1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27" i="7"/>
  <c r="A1118" i="7"/>
  <c r="A1114" i="7"/>
  <c r="J166" i="7"/>
  <c r="E83" i="7"/>
  <c r="P701" i="7"/>
  <c r="P898" i="7"/>
  <c r="F1172" i="7"/>
  <c r="P18" i="7"/>
  <c r="D110" i="7"/>
  <c r="I110" i="7"/>
  <c r="I111" i="7"/>
  <c r="I118" i="7"/>
  <c r="C166" i="7"/>
  <c r="H166" i="7"/>
  <c r="H167" i="7"/>
  <c r="H174" i="7"/>
  <c r="C1112" i="7"/>
  <c r="M1112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0" i="7"/>
  <c r="A1126" i="7"/>
  <c r="A1122" i="7"/>
  <c r="K190" i="7"/>
  <c r="P828" i="7"/>
  <c r="F1166" i="7"/>
  <c r="F1111" i="7"/>
  <c r="M1111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07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O38" i="7"/>
  <c r="DP23" i="6"/>
  <c r="DP25" i="6"/>
  <c r="DP41" i="6"/>
  <c r="DP43" i="6"/>
  <c r="BV19" i="3"/>
  <c r="M828" i="7"/>
  <c r="C116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1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O40" i="7"/>
  <c r="CM34" i="3"/>
  <c r="DH34" i="3"/>
  <c r="CA34" i="3"/>
  <c r="CH34" i="3"/>
  <c r="CJ34" i="3"/>
  <c r="CO34" i="3"/>
  <c r="CG34" i="3"/>
  <c r="CN34" i="3"/>
  <c r="CD34" i="3"/>
  <c r="E1172" i="7"/>
  <c r="O18" i="7"/>
  <c r="N828" i="7"/>
  <c r="D1166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66" i="7"/>
  <c r="BY23" i="3"/>
  <c r="DP46" i="5"/>
  <c r="DR46" i="5"/>
  <c r="DP74" i="6"/>
  <c r="DP85" i="5"/>
  <c r="N661" i="7"/>
  <c r="N856" i="7"/>
  <c r="D1169" i="7"/>
  <c r="N18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0" i="7"/>
  <c r="D1170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M18" i="7"/>
  <c r="J614" i="7"/>
  <c r="O37" i="7"/>
  <c r="AT19" i="3"/>
  <c r="AP19" i="3"/>
  <c r="AL19" i="3"/>
  <c r="AU14" i="3"/>
  <c r="AQ14" i="3"/>
  <c r="AM14" i="3"/>
  <c r="DI839" i="3"/>
  <c r="CB839" i="3"/>
  <c r="P40" i="7"/>
  <c r="DS46" i="5"/>
  <c r="DG524" i="3"/>
  <c r="BZ524" i="3"/>
  <c r="DG883" i="3"/>
  <c r="BZ883" i="3"/>
  <c r="N696" i="7"/>
  <c r="N897" i="7"/>
  <c r="D1171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A939" i="7"/>
  <c r="CE339" i="3"/>
  <c r="CJ339" i="3"/>
  <c r="A944" i="7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1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6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P11" i="7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2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N30" i="7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M29" i="7"/>
  <c r="P28" i="7"/>
  <c r="O28" i="7"/>
  <c r="N28" i="7"/>
  <c r="P27" i="7"/>
  <c r="O27" i="7"/>
  <c r="N27" i="7"/>
  <c r="M27" i="7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N29" i="7"/>
  <c r="BW327" i="4"/>
  <c r="BW749" i="3"/>
  <c r="P25" i="7"/>
  <c r="M25" i="7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N11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812" i="7"/>
  <c r="M243" i="7"/>
  <c r="M832" i="7"/>
  <c r="M11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O11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O12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1" i="7"/>
  <c r="CN849" i="3"/>
  <c r="CM843" i="3"/>
  <c r="N40" i="7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P39" i="7"/>
  <c r="P37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N41" i="7"/>
  <c r="N37" i="7"/>
  <c r="CE848" i="3"/>
  <c r="DH848" i="3"/>
  <c r="CA848" i="3"/>
  <c r="CJ848" i="3"/>
  <c r="CE846" i="3"/>
  <c r="DH846" i="3"/>
  <c r="CA846" i="3"/>
  <c r="CJ846" i="3"/>
  <c r="M23" i="7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M36" i="7"/>
  <c r="BX851" i="3"/>
  <c r="B19" i="3"/>
  <c r="DG852" i="3"/>
  <c r="BZ852" i="3"/>
  <c r="CN862" i="3"/>
  <c r="CL863" i="3"/>
  <c r="CP864" i="3"/>
  <c r="CX864" i="3"/>
  <c r="DF864" i="3"/>
  <c r="M12" i="7"/>
  <c r="O23" i="7"/>
  <c r="P23" i="7"/>
  <c r="BX852" i="3"/>
  <c r="P34" i="7"/>
  <c r="K812" i="7"/>
  <c r="O36" i="7"/>
  <c r="O41" i="7"/>
  <c r="N36" i="7"/>
  <c r="N39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N12" i="7"/>
  <c r="P12" i="7"/>
  <c r="CH863" i="3"/>
  <c r="CT864" i="3"/>
  <c r="DB864" i="3"/>
  <c r="P29" i="7"/>
  <c r="AE828" i="3"/>
  <c r="AE13" i="3"/>
  <c r="AE10" i="3"/>
  <c r="M828" i="3"/>
  <c r="AW828" i="3"/>
  <c r="CQ12" i="3"/>
  <c r="BM828" i="3"/>
  <c r="O25" i="7"/>
  <c r="M28" i="7"/>
  <c r="O29" i="7"/>
  <c r="DI14" i="3"/>
  <c r="CB14" i="3"/>
  <c r="BW851" i="3"/>
  <c r="BW14" i="3"/>
  <c r="BY851" i="3"/>
  <c r="P36" i="7"/>
  <c r="P41" i="7"/>
  <c r="O34" i="7"/>
  <c r="J812" i="7"/>
  <c r="N34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37" i="7"/>
  <c r="N655" i="7"/>
  <c r="N855" i="7"/>
  <c r="D1168" i="7"/>
  <c r="M35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O655" i="7"/>
  <c r="O855" i="7"/>
  <c r="E1168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M38" i="7"/>
  <c r="M39" i="7"/>
  <c r="M41" i="7"/>
  <c r="N649" i="7"/>
  <c r="N854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P649" i="7"/>
  <c r="P854" i="7"/>
  <c r="M661" i="7"/>
  <c r="M856" i="7"/>
  <c r="C1169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35" i="7"/>
  <c r="N812" i="7"/>
  <c r="O649" i="7"/>
  <c r="O854" i="7"/>
  <c r="P655" i="7"/>
  <c r="P855" i="7"/>
  <c r="F116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N23" i="7"/>
  <c r="P35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M30" i="7"/>
  <c r="O30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P30" i="7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M16" i="7"/>
  <c r="M40" i="7"/>
  <c r="K1067" i="7"/>
  <c r="P16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M649" i="7"/>
  <c r="M854" i="7"/>
  <c r="P661" i="7"/>
  <c r="P856" i="7"/>
  <c r="F1169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35" i="7"/>
  <c r="O812" i="7"/>
  <c r="M655" i="7"/>
  <c r="M855" i="7"/>
  <c r="C1168" i="7"/>
  <c r="O661" i="7"/>
  <c r="O856" i="7"/>
  <c r="E1169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N25" i="7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0" i="7"/>
  <c r="P447" i="7"/>
  <c r="P852" i="7"/>
  <c r="E1170" i="7"/>
  <c r="BV10" i="3"/>
  <c r="AM13" i="3"/>
  <c r="AM10" i="3"/>
  <c r="F900" i="7"/>
  <c r="J1100" i="7"/>
  <c r="BY10" i="3"/>
  <c r="M1168" i="7"/>
  <c r="H900" i="7"/>
  <c r="H901" i="7"/>
  <c r="C900" i="3"/>
  <c r="D900" i="7"/>
  <c r="E1100" i="7"/>
  <c r="E900" i="7"/>
  <c r="H1100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P19" i="7"/>
  <c r="N437" i="7"/>
  <c r="N851" i="7"/>
  <c r="BJ43" i="3"/>
  <c r="BJ42" i="3"/>
  <c r="BS5" i="4"/>
  <c r="BS5" i="5"/>
  <c r="BS5" i="6"/>
  <c r="BK5" i="3"/>
  <c r="BK5" i="4"/>
  <c r="BK5" i="5"/>
  <c r="BK5" i="6"/>
  <c r="N33" i="7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P13" i="7"/>
  <c r="N13" i="7"/>
  <c r="N22" i="7"/>
  <c r="E1167" i="7"/>
  <c r="O15" i="7"/>
  <c r="AA43" i="3"/>
  <c r="AA42" i="3"/>
  <c r="M1169" i="7"/>
  <c r="F1167" i="7"/>
  <c r="P15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0" i="7"/>
  <c r="M1170" i="7"/>
  <c r="M13" i="7"/>
  <c r="M21" i="7"/>
  <c r="N21" i="7"/>
  <c r="C1167" i="7"/>
  <c r="M15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M33" i="7"/>
  <c r="N26" i="7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0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O21" i="7"/>
  <c r="P21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16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O13" i="7"/>
  <c r="M22" i="7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16" i="7"/>
  <c r="O901" i="7"/>
  <c r="P24" i="7"/>
  <c r="B900" i="3"/>
  <c r="O19" i="7"/>
  <c r="N19" i="7"/>
  <c r="C10" i="3"/>
  <c r="M19" i="7"/>
  <c r="DG17" i="3"/>
  <c r="BZ17" i="3"/>
  <c r="DG862" i="3"/>
  <c r="BZ862" i="3"/>
  <c r="BD5" i="4"/>
  <c r="BD5" i="6"/>
  <c r="BD5" i="3"/>
  <c r="BD5" i="5"/>
  <c r="O24" i="7"/>
  <c r="N17" i="7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17" i="7"/>
  <c r="M901" i="7"/>
  <c r="J1038" i="7"/>
  <c r="H1038" i="7"/>
  <c r="C1038" i="7"/>
  <c r="D1108" i="7"/>
  <c r="M10" i="7"/>
  <c r="K1065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7" i="7"/>
  <c r="O10" i="7"/>
  <c r="P900" i="7"/>
  <c r="K1100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2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2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67" i="7"/>
  <c r="M900" i="7"/>
  <c r="D110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0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4" i="7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2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08" i="7"/>
  <c r="F110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2" i="7"/>
  <c r="C110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M1196" i="7"/>
  <c r="N1196" i="7"/>
  <c r="C1184" i="7"/>
  <c r="M1184" i="7"/>
  <c r="N1184" i="7"/>
  <c r="H1123" i="7"/>
  <c r="H1118" i="7"/>
  <c r="N1118" i="7"/>
  <c r="C1133" i="7"/>
  <c r="M1133" i="7"/>
  <c r="N1133" i="7"/>
  <c r="C1146" i="7"/>
  <c r="M1146" i="7"/>
  <c r="C1126" i="7"/>
  <c r="H1113" i="7"/>
  <c r="H1160" i="7"/>
  <c r="C1177" i="7"/>
  <c r="M1177" i="7"/>
  <c r="N1177" i="7"/>
  <c r="H1130" i="7"/>
  <c r="H1126" i="7"/>
  <c r="C1114" i="7"/>
  <c r="C1174" i="7"/>
  <c r="M1174" i="7"/>
  <c r="N1174" i="7"/>
  <c r="C1187" i="7"/>
  <c r="M1187" i="7"/>
  <c r="N1187" i="7"/>
  <c r="H1129" i="7"/>
  <c r="C1117" i="7"/>
  <c r="C1175" i="7"/>
  <c r="M1175" i="7"/>
  <c r="N1175" i="7"/>
  <c r="C1188" i="7"/>
  <c r="C1128" i="7"/>
  <c r="C1113" i="7"/>
  <c r="M1113" i="7"/>
  <c r="C1132" i="7"/>
  <c r="M1132" i="7"/>
  <c r="H1125" i="7"/>
  <c r="N1125" i="7"/>
  <c r="C1182" i="7"/>
  <c r="C1164" i="7"/>
  <c r="M1164" i="7"/>
  <c r="C1140" i="7"/>
  <c r="M1140" i="7"/>
  <c r="N1140" i="7"/>
  <c r="C1189" i="7"/>
  <c r="H1158" i="7"/>
  <c r="C1192" i="7"/>
  <c r="C1144" i="7"/>
  <c r="M1144" i="7"/>
  <c r="N1144" i="7"/>
  <c r="H1150" i="7"/>
  <c r="C1151" i="7"/>
  <c r="M1151" i="7"/>
  <c r="C1190" i="7"/>
  <c r="C1180" i="7"/>
  <c r="M1180" i="7"/>
  <c r="N1180" i="7"/>
  <c r="H1131" i="7"/>
  <c r="H1148" i="7"/>
  <c r="C1198" i="7"/>
  <c r="M1198" i="7"/>
  <c r="N1198" i="7"/>
  <c r="C1143" i="7"/>
  <c r="M1143" i="7"/>
  <c r="N1143" i="7"/>
  <c r="C1161" i="7"/>
  <c r="H1119" i="7"/>
  <c r="N1119" i="7"/>
  <c r="C1118" i="7"/>
  <c r="C1156" i="7"/>
  <c r="M1156" i="7"/>
  <c r="C1119" i="7"/>
  <c r="H1163" i="7"/>
  <c r="H1147" i="7"/>
  <c r="N1147" i="7"/>
  <c r="C1134" i="7"/>
  <c r="M1134" i="7"/>
  <c r="N1134" i="7"/>
  <c r="C1135" i="7"/>
  <c r="C1193" i="7"/>
  <c r="M1193" i="7"/>
  <c r="N1193" i="7"/>
  <c r="C1136" i="7"/>
  <c r="M1136" i="7"/>
  <c r="N1136" i="7"/>
  <c r="C1186" i="7"/>
  <c r="M1186" i="7"/>
  <c r="N1186" i="7"/>
  <c r="C1191" i="7"/>
  <c r="M1191" i="7"/>
  <c r="N1191" i="7"/>
  <c r="H1115" i="7"/>
  <c r="N1115" i="7"/>
  <c r="C1195" i="7"/>
  <c r="C1149" i="7"/>
  <c r="M1149" i="7"/>
  <c r="C1137" i="7"/>
  <c r="C1129" i="7"/>
  <c r="H1127" i="7"/>
  <c r="H1157" i="7"/>
  <c r="N1157" i="7"/>
  <c r="H1132" i="7"/>
  <c r="N1132" i="7"/>
  <c r="H1114" i="7"/>
  <c r="H1152" i="7"/>
  <c r="C1178" i="7"/>
  <c r="M1178" i="7"/>
  <c r="N1178" i="7"/>
  <c r="C1121" i="7"/>
  <c r="M1121" i="7"/>
  <c r="C1194" i="7"/>
  <c r="M1194" i="7"/>
  <c r="N1194" i="7"/>
  <c r="H1122" i="7"/>
  <c r="H1155" i="7"/>
  <c r="N1155" i="7"/>
  <c r="C1154" i="7"/>
  <c r="H1116" i="7"/>
  <c r="N1116" i="7"/>
  <c r="C1124" i="7"/>
  <c r="C1125" i="7"/>
  <c r="M1125" i="7"/>
  <c r="H1121" i="7"/>
  <c r="C1131" i="7"/>
  <c r="C1138" i="7"/>
  <c r="H1153" i="7"/>
  <c r="N1153" i="7"/>
  <c r="C1176" i="7"/>
  <c r="C1115" i="7"/>
  <c r="C1127" i="7"/>
  <c r="C1142" i="7"/>
  <c r="M1142" i="7"/>
  <c r="N1142" i="7"/>
  <c r="H1165" i="7"/>
  <c r="N1165" i="7"/>
  <c r="H1117" i="7"/>
  <c r="N1117" i="7"/>
  <c r="C1181" i="7"/>
  <c r="C1130" i="7"/>
  <c r="M1130" i="7"/>
  <c r="C1120" i="7"/>
  <c r="C1139" i="7"/>
  <c r="C1179" i="7"/>
  <c r="M1179" i="7"/>
  <c r="N1179" i="7"/>
  <c r="C1185" i="7"/>
  <c r="M1185" i="7"/>
  <c r="N1185" i="7"/>
  <c r="H1162" i="7"/>
  <c r="N1162" i="7"/>
  <c r="H1120" i="7"/>
  <c r="N1120" i="7"/>
  <c r="C1197" i="7"/>
  <c r="M1197" i="7"/>
  <c r="N1197" i="7"/>
  <c r="H1190" i="7"/>
  <c r="C1183" i="7"/>
  <c r="C1141" i="7"/>
  <c r="C1159" i="7"/>
  <c r="M1159" i="7"/>
  <c r="H1124" i="7"/>
  <c r="N1124" i="7"/>
  <c r="H1128" i="7"/>
  <c r="C1116" i="7"/>
  <c r="C1122" i="7"/>
  <c r="N32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2" i="7"/>
  <c r="BH42" i="3"/>
  <c r="BH43" i="3"/>
  <c r="K1004" i="7"/>
  <c r="D1102" i="7"/>
  <c r="B42" i="3"/>
  <c r="DG42" i="3"/>
  <c r="BZ42" i="3"/>
  <c r="DG20" i="3"/>
  <c r="BZ20" i="3"/>
  <c r="B43" i="3"/>
  <c r="DG43" i="3"/>
  <c r="BZ43" i="3"/>
  <c r="H1004" i="7"/>
  <c r="M1181" i="7"/>
  <c r="N1181" i="7"/>
  <c r="M1124" i="7"/>
  <c r="M1117" i="7"/>
  <c r="N1160" i="7"/>
  <c r="M1116" i="7"/>
  <c r="M1141" i="7"/>
  <c r="N1141" i="7"/>
  <c r="M1139" i="7"/>
  <c r="N1139" i="7"/>
  <c r="M1115" i="7"/>
  <c r="M1131" i="7"/>
  <c r="N1114" i="7"/>
  <c r="M1129" i="7"/>
  <c r="N1163" i="7"/>
  <c r="N1148" i="7"/>
  <c r="N1158" i="7"/>
  <c r="M1182" i="7"/>
  <c r="N1182" i="7"/>
  <c r="M1128" i="7"/>
  <c r="N1129" i="7"/>
  <c r="N1126" i="7"/>
  <c r="N1113" i="7"/>
  <c r="M1123" i="7"/>
  <c r="M1122" i="7"/>
  <c r="M1127" i="7"/>
  <c r="M1138" i="7"/>
  <c r="N1138" i="7"/>
  <c r="N1122" i="7"/>
  <c r="N1152" i="7"/>
  <c r="N1127" i="7"/>
  <c r="M1195" i="7"/>
  <c r="N1195" i="7"/>
  <c r="M1118" i="7"/>
  <c r="M1190" i="7"/>
  <c r="N1190" i="7"/>
  <c r="M1192" i="7"/>
  <c r="N1192" i="7"/>
  <c r="M1114" i="7"/>
  <c r="N1128" i="7"/>
  <c r="M1183" i="7"/>
  <c r="N1183" i="7"/>
  <c r="M1120" i="7"/>
  <c r="M1176" i="7"/>
  <c r="N1176" i="7"/>
  <c r="N1121" i="7"/>
  <c r="M1154" i="7"/>
  <c r="M1137" i="7"/>
  <c r="N1137" i="7"/>
  <c r="M1135" i="7"/>
  <c r="N1135" i="7"/>
  <c r="M1119" i="7"/>
  <c r="M1161" i="7"/>
  <c r="N1131" i="7"/>
  <c r="N1150" i="7"/>
  <c r="M1189" i="7"/>
  <c r="N1189" i="7"/>
  <c r="M1188" i="7"/>
  <c r="N1188" i="7"/>
  <c r="N1130" i="7"/>
  <c r="M1126" i="7"/>
  <c r="N1123" i="7"/>
  <c r="P1004" i="7"/>
  <c r="P32" i="7"/>
  <c r="P31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1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1" i="7"/>
  <c r="E1101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1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1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1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1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1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K1093" i="7"/>
  <c r="I1093" i="7"/>
  <c r="E1093" i="7"/>
  <c r="D1093" i="7"/>
  <c r="J1093" i="7"/>
  <c r="H1093" i="7"/>
  <c r="F1093" i="7"/>
  <c r="C1093" i="7"/>
  <c r="M1093" i="7"/>
  <c r="J1096" i="7"/>
  <c r="I1096" i="7"/>
  <c r="E1096" i="7"/>
  <c r="D1096" i="7"/>
  <c r="M1096" i="7"/>
  <c r="K1096" i="7"/>
  <c r="H1096" i="7"/>
  <c r="F1096" i="7"/>
  <c r="C1096" i="7"/>
  <c r="C1103" i="7"/>
  <c r="C1097" i="7"/>
  <c r="F1103" i="7"/>
  <c r="F1097" i="7"/>
  <c r="K1103" i="7"/>
  <c r="K1097" i="7"/>
  <c r="D1103" i="7"/>
  <c r="D1097" i="7"/>
  <c r="I1103" i="7"/>
  <c r="I1097" i="7"/>
  <c r="H1103" i="7"/>
  <c r="H1097" i="7"/>
  <c r="E1103" i="7"/>
  <c r="E1097" i="7"/>
  <c r="J1103" i="7"/>
  <c r="J109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<sst xmlns="http://schemas.openxmlformats.org/spreadsheetml/2006/main" count="4338" uniqueCount="955">
  <si>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</si>
  <si>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</si>
  <si>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</si>
  <si>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</si>
  <si>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</si>
  <si>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</si>
  <si>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</si>
  <si>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</si>
  <si>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</si>
  <si>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</si>
  <si>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</si>
  <si>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</si>
  <si>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</si>
  <si>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</si>
  <si>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</si>
  <si>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</si>
  <si>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</si>
  <si>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</si>
  <si>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</si>
  <si>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</si>
  <si>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</si>
  <si>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</si>
  <si>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</si>
  <si>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</si>
  <si>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</si>
  <si>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</si>
  <si>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</si>
  <si>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</si>
  <si>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</si>
  <si>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</si>
  <si>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</si>
  <si>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</si>
  <si>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</si>
  <si>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</si>
  <si>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</si>
  <si>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</si>
  <si>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</si>
  <si>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</si>
  <si>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</si>
  <si>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</si>
  <si>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</si>
  <si>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</si>
  <si>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</si>
  <si>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</si>
  <si>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</si>
  <si>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</si>
  <si>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</si>
  <si>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</si>
  <si>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</si>
  <si>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</si>
  <si>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</si>
  <si>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</si>
  <si>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</si>
  <si>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</si>
  <si>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</si>
  <si>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</si>
  <si>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</si>
  <si>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</si>
  <si>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</si>
  <si>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</si>
  <si>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</si>
  <si>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</si>
  <si>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</si>
  <si>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</si>
  <si>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</si>
  <si>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</si>
  <si>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</si>
  <si>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</si>
  <si>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</si>
  <si>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</si>
  <si>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</si>
  <si>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</si>
  <si>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</si>
  <si>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</si>
  <si>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</si>
  <si>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</si>
  <si>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</si>
  <si>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</si>
  <si>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</si>
  <si>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</si>
  <si>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</si>
  <si>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</si>
  <si>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</si>
  <si>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</si>
  <si>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</si>
  <si>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</si>
  <si>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</si>
  <si>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</si>
  <si>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</si>
  <si>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</si>
  <si>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</si>
  <si>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</si>
  <si>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</si>
  <si>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</si>
  <si>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</si>
  <si>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</si>
  <si>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</si>
  <si>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</si>
  <si>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</si>
  <si>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</si>
  <si>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</si>
  <si>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</si>
  <si>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</si>
  <si>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</si>
  <si>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</si>
  <si>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</si>
  <si>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</si>
  <si>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</si>
  <si>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</si>
  <si>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</si>
  <si>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</si>
  <si>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</si>
  <si>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</si>
  <si>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</si>
  <si>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</si>
  <si>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</si>
  <si>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</si>
  <si>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</si>
  <si>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</si>
  <si>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</si>
  <si>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</si>
  <si>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</si>
  <si>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</si>
  <si>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</si>
  <si>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</si>
  <si>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</si>
  <si>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</si>
  <si>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</si>
  <si>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</si>
  <si>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</si>
  <si>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</si>
  <si>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</si>
  <si>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</si>
  <si>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</si>
  <si>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</si>
  <si>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</si>
  <si>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</si>
  <si>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</si>
  <si>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</si>
  <si>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</si>
  <si>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</si>
  <si>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</si>
  <si>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</si>
  <si>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</si>
  <si>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</si>
  <si>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</si>
  <si>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</si>
  <si>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</si>
  <si>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</si>
  <si>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</si>
  <si>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</si>
  <si>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</si>
  <si>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</si>
  <si>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</si>
  <si>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</si>
  <si>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</si>
  <si>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</si>
  <si>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</si>
  <si>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</si>
  <si>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</si>
  <si>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</si>
  <si>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</si>
  <si>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</si>
  <si>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</si>
  <si>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</si>
  <si>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</si>
  <si>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</si>
  <si>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</si>
  <si>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</si>
  <si>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</si>
  <si>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</si>
  <si>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</si>
  <si>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</si>
  <si>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</si>
  <si>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</si>
  <si>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</si>
  <si>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</si>
  <si>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</si>
  <si>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</si>
  <si>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</si>
  <si>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</si>
  <si>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</si>
  <si>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</si>
  <si>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</si>
  <si>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</si>
  <si>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</si>
  <si>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</si>
  <si>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</si>
  <si>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</si>
  <si>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</si>
  <si>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</si>
  <si>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</si>
  <si>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</si>
  <si>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</si>
  <si>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</si>
  <si>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</si>
  <si>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</si>
  <si>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</si>
  <si>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</si>
  <si>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</si>
  <si>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</si>
  <si>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</si>
  <si>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</si>
  <si>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</si>
  <si>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</si>
  <si>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</si>
  <si>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</si>
  <si>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</si>
  <si>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</si>
  <si>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</si>
  <si>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</si>
  <si>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</si>
  <si>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</si>
  <si>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</si>
  <si>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</si>
  <si>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</si>
  <si>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</si>
  <si>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</si>
  <si>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</si>
  <si>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</si>
  <si>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</si>
  <si>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</si>
  <si>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</si>
  <si>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</si>
  <si>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</si>
  <si>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</si>
  <si>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</si>
  <si>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</si>
  <si>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</si>
  <si>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</si>
  <si>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</si>
  <si>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</si>
  <si>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</si>
  <si>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</si>
  <si>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</si>
  <si>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</si>
  <si>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</si>
  <si>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</si>
  <si>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</si>
  <si>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</si>
  <si>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</si>
  <si>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</si>
  <si>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</si>
  <si>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</si>
  <si>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</si>
  <si>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</si>
  <si>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</si>
  <si>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</si>
  <si>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</si>
  <si>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</si>
  <si>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</si>
  <si>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</si>
  <si>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</si>
  <si>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</si>
  <si>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</si>
  <si>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</si>
  <si>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</si>
  <si>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</si>
  <si>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</si>
  <si>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</si>
  <si>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</si>
  <si>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</si>
  <si>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</si>
  <si>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</si>
  <si>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</si>
  <si>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</si>
  <si>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</si>
  <si>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</si>
  <si>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</si>
  <si>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</si>
  <si>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</si>
  <si>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</si>
  <si>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</si>
  <si>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</si>
  <si>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</si>
  <si>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</si>
  <si>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</si>
  <si>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</si>
  <si>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</si>
  <si>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</si>
  <si>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</si>
  <si>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</si>
  <si>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</si>
  <si>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</si>
  <si>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</si>
  <si>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</si>
  <si>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</si>
  <si>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</si>
  <si>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</si>
  <si>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</si>
  <si>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</si>
  <si>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</si>
  <si>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</si>
  <si>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</si>
  <si>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</si>
  <si>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</si>
  <si>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</si>
  <si>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</si>
  <si>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</si>
  <si>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</si>
  <si>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</si>
  <si>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</si>
  <si>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</si>
  <si>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</si>
  <si>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</si>
  <si>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</si>
  <si>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</si>
  <si>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</si>
  <si>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</si>
  <si>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</si>
  <si>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</si>
  <si>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</si>
  <si>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</si>
  <si>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</si>
  <si>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</si>
  <si>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</si>
  <si>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</si>
  <si>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</si>
  <si>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</si>
  <si>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</si>
  <si>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</si>
  <si>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</si>
  <si>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</si>
  <si>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</si>
  <si>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</si>
  <si>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</si>
  <si>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</si>
  <si>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</si>
  <si>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</si>
  <si>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</si>
  <si>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</si>
  <si>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</si>
  <si>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</si>
  <si>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</si>
  <si>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</si>
  <si>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</si>
  <si>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</si>
  <si>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</si>
  <si>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</si>
  <si>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</si>
  <si>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</si>
  <si>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</si>
  <si>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</si>
  <si>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</si>
  <si>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</si>
  <si>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</si>
  <si>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</si>
  <si>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</si>
  <si>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</si>
  <si>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</si>
  <si>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</si>
  <si>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</si>
  <si>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</si>
  <si>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</si>
  <si>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</si>
  <si>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</si>
  <si>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</si>
  <si>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</si>
  <si>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</si>
  <si>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</si>
  <si>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</si>
  <si>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</si>
  <si>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</si>
  <si>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</si>
  <si>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</si>
  <si>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</si>
  <si>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</si>
  <si>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</si>
  <si>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</si>
  <si>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</si>
  <si>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</si>
  <si>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</si>
  <si>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</si>
  <si>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</si>
  <si>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</si>
  <si>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</si>
  <si>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</si>
  <si>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</si>
  <si>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</si>
  <si>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</si>
  <si>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</si>
  <si>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</si>
  <si>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</si>
  <si>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</si>
  <si>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</si>
  <si>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</si>
  <si>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</si>
  <si>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</si>
  <si>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</si>
  <si>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</si>
  <si>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</si>
  <si>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</si>
  <si>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</si>
  <si>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</si>
  <si>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</si>
  <si>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</si>
  <si>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</si>
  <si>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</si>
  <si>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</si>
  <si>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</si>
  <si>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</si>
  <si>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</si>
  <si>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</si>
  <si>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</si>
  <si>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</si>
  <si>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</si>
  <si>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</si>
  <si>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</si>
  <si>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</si>
  <si>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</si>
  <si>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</si>
  <si>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</si>
  <si>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</si>
  <si>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</si>
  <si>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</si>
  <si>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</si>
  <si>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</si>
  <si>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</si>
  <si>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</si>
  <si>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</si>
  <si>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</si>
  <si>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</si>
  <si>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</si>
  <si>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</si>
  <si>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</si>
  <si>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</si>
  <si>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</si>
  <si>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</si>
  <si>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</si>
  <si>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</si>
  <si>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</si>
  <si>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</si>
  <si>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</si>
  <si>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</si>
  <si>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</si>
  <si>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</si>
  <si>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</si>
  <si>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</si>
  <si>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</si>
  <si>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</si>
  <si>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</si>
  <si>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</si>
  <si>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</si>
  <si>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</si>
  <si>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</si>
  <si>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</si>
  <si>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</si>
  <si>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</si>
  <si>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</si>
  <si>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</si>
  <si>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</si>
  <si>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</si>
  <si>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</si>
  <si>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</si>
  <si>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</si>
  <si>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</si>
  <si>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</si>
  <si>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</si>
  <si>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</si>
  <si>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</si>
  <si>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</si>
  <si>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</si>
  <si>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</si>
  <si>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</si>
  <si>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</si>
  <si>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</si>
  <si>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</si>
  <si>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</si>
  <si>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</si>
  <si>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</si>
  <si>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</si>
  <si>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</si>
  <si>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</si>
  <si>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</si>
  <si>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</si>
  <si>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</si>
  <si>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</si>
  <si>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</si>
  <si>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</si>
  <si>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</si>
  <si>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</si>
  <si>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</si>
  <si>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</si>
  <si>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</si>
  <si>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</si>
  <si>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</si>
  <si>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</si>
  <si>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</si>
  <si>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</si>
  <si>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</si>
  <si>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</si>
  <si>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</si>
  <si>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</si>
  <si>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</si>
  <si>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</si>
  <si>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</si>
  <si>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</si>
  <si>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</si>
  <si>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</si>
  <si>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</si>
  <si>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</si>
  <si>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</si>
  <si>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</si>
  <si>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</si>
  <si>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</si>
  <si>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</si>
  <si>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</si>
  <si>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</si>
  <si>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</si>
  <si>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</si>
  <si>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</si>
  <si>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</si>
  <si>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</si>
  <si>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</si>
  <si>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</si>
  <si>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</si>
  <si>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</si>
  <si>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</si>
  <si>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</si>
  <si>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</si>
  <si>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</si>
  <si>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</si>
  <si>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</si>
  <si>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</si>
  <si>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</si>
  <si>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</si>
  <si>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</si>
  <si>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</si>
  <si>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</si>
  <si>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</si>
  <si>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</si>
  <si>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</si>
  <si>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</si>
  <si>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</si>
  <si>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</si>
  <si>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</si>
  <si>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</si>
  <si>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</si>
  <si>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</si>
  <si>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</si>
  <si>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</si>
  <si>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</si>
  <si>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</si>
  <si>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</si>
  <si>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</si>
  <si>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</si>
  <si>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</si>
  <si>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</si>
  <si>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</si>
  <si>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</si>
  <si>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</si>
  <si>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</si>
  <si>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</si>
  <si>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</si>
  <si>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</si>
  <si>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</si>
  <si>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</si>
  <si>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</si>
  <si>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</si>
  <si>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</si>
  <si>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</si>
  <si>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</si>
  <si>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</si>
  <si>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</si>
  <si>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</si>
  <si>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</si>
  <si>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</si>
  <si>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</si>
  <si>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</si>
  <si>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</si>
  <si>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</si>
  <si>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</si>
  <si>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</si>
  <si>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</si>
  <si>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</si>
  <si>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</si>
  <si>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</si>
  <si>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</si>
  <si>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</si>
  <si>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</si>
  <si>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</si>
  <si>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</si>
  <si>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</si>
  <si>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</si>
  <si>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</si>
  <si>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</si>
  <si>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</si>
  <si>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</si>
  <si>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</si>
  <si>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</si>
  <si>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</si>
  <si>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</si>
  <si>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</si>
  <si>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</si>
  <si>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</si>
  <si>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</si>
  <si>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</si>
  <si>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</si>
  <si>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</si>
  <si>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</si>
  <si>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</si>
  <si>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</si>
  <si>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</si>
  <si>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</si>
  <si>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</si>
  <si>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</si>
  <si>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</si>
  <si>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</si>
  <si>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</si>
  <si>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</si>
  <si>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</si>
  <si>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</si>
  <si>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</si>
  <si>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</si>
  <si>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</si>
  <si>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</si>
  <si>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</si>
  <si>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</si>
  <si>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</si>
  <si>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</si>
  <si>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</si>
  <si>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</si>
  <si>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</si>
  <si>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</si>
  <si>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</si>
  <si>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</si>
  <si>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</si>
  <si>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</si>
  <si>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</si>
  <si>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</si>
  <si>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</si>
  <si>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</si>
  <si>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</si>
  <si>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</si>
  <si>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</si>
  <si>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</si>
  <si>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</si>
  <si>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</si>
  <si>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</si>
  <si>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</si>
  <si>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</si>
  <si>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</si>
  <si>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</si>
  <si>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</si>
  <si>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</si>
  <si>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</si>
  <si>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</si>
  <si>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</si>
  <si>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</si>
  <si>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</si>
  <si>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</si>
  <si>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</si>
  <si>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</si>
  <si>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</si>
  <si>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</si>
  <si>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</si>
  <si>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</si>
  <si>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</si>
  <si>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</si>
  <si>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</si>
  <si>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</si>
  <si>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</si>
  <si>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</si>
  <si>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</si>
  <si>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</si>
  <si>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</si>
  <si>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</si>
  <si>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</si>
  <si>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</si>
  <si>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</si>
  <si>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</si>
  <si>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</si>
  <si>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</si>
  <si>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</si>
  <si>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</si>
  <si>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</si>
  <si>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</si>
  <si>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</si>
  <si>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</si>
  <si>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</si>
  <si>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</si>
  <si>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</si>
  <si>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</si>
  <si>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</si>
  <si>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</si>
  <si>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</si>
  <si>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</si>
  <si>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</si>
  <si>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</si>
  <si>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</si>
  <si>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</si>
  <si>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</si>
  <si>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</si>
  <si>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</si>
  <si>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</si>
  <si>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</si>
  <si>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</si>
  <si>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</si>
  <si>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</si>
  <si>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</si>
  <si>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</si>
  <si>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</si>
  <si>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</si>
  <si>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</si>
  <si>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</si>
  <si>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</si>
  <si>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</si>
  <si>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</si>
  <si>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</si>
  <si>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</si>
  <si>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</si>
  <si>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</si>
  <si>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</si>
  <si>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</si>
  <si>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</si>
  <si>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</si>
  <si>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</si>
  <si>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</si>
  <si>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</si>
  <si>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</si>
  <si>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</si>
  <si>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</si>
  <si>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</si>
  <si>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</si>
  <si>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</si>
  <si>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</si>
  <si>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</si>
  <si>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</si>
  <si>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</si>
  <si>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</si>
  <si>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</si>
  <si>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</si>
  <si>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</si>
  <si>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</si>
  <si>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</si>
  <si>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</si>
  <si>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</si>
  <si>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</si>
  <si>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</si>
  <si>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</si>
  <si>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</si>
  <si>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</si>
  <si>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</si>
  <si>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</si>
  <si>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</si>
  <si>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</si>
  <si>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</si>
  <si>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</si>
  <si>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</si>
  <si>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</si>
  <si>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</si>
  <si>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</si>
  <si>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</si>
  <si>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</si>
  <si>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</si>
  <si>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</si>
  <si>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</si>
  <si>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</si>
  <si>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</si>
  <si>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</si>
  <si>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</si>
  <si>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</si>
  <si>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</si>
  <si>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</si>
  <si>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</si>
  <si>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</si>
  <si>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</si>
  <si>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</si>
  <si>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</si>
  <si>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</si>
  <si>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</si>
  <si>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</si>
  <si>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</si>
  <si>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</si>
  <si>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</si>
  <si>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</si>
  <si>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</si>
  <si>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</si>
  <si>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</si>
  <si>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</si>
  <si>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</si>
  <si>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</si>
  <si>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</si>
  <si>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</si>
  <si>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</si>
  <si>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</si>
  <si>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</si>
  <si>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</si>
  <si>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</si>
  <si>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</si>
  <si>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</si>
  <si>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</si>
  <si>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</si>
  <si>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</si>
  <si>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</si>
  <si>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</si>
  <si>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</si>
  <si>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</si>
  <si>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</si>
  <si>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</si>
  <si>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</si>
  <si>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</si>
  <si>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</si>
  <si>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</si>
  <si>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</si>
  <si>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</si>
  <si>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</si>
  <si>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</si>
  <si>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</si>
  <si>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</si>
  <si>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</si>
  <si>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</si>
  <si>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</si>
  <si>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</si>
  <si>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</si>
  <si>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</si>
  <si>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</si>
  <si>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</si>
  <si>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</si>
  <si>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</si>
  <si>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</si>
  <si>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</si>
  <si>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</si>
  <si>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</si>
  <si>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</si>
  <si>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</si>
  <si>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</si>
  <si>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</si>
  <si>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</si>
  <si>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</si>
  <si>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</si>
  <si>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</si>
  <si>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</si>
  <si>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</si>
  <si>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</si>
  <si>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</si>
  <si>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</si>
  <si>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</si>
  <si>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</si>
  <si>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</si>
  <si>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</si>
  <si>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</si>
  <si>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</si>
  <si>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</si>
  <si>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</si>
  <si>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</si>
  <si>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</si>
  <si>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</si>
  <si>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</si>
  <si>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</si>
  <si>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</si>
  <si>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</si>
  <si>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</si>
  <si>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</si>
  <si>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</si>
  <si>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</si>
  <si>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</si>
  <si>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</si>
  <si>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</si>
  <si>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</si>
  <si>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</si>
  <si>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</si>
  <si>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</si>
  <si>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</si>
  <si>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</si>
  <si>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</si>
  <si>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</si>
  <si>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</si>
  <si>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</si>
  <si>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</si>
  <si>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</si>
  <si>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</si>
  <si>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</si>
  <si>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</si>
  <si>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</si>
  <si>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</si>
  <si>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</si>
  <si>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</si>
  <si>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</si>
  <si>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</si>
  <si>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</si>
  <si>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</si>
  <si>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</si>
  <si>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</si>
  <si>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</si>
  <si>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</si>
  <si>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</si>
  <si>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</si>
  <si>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</si>
  <si>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</si>
  <si>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</si>
  <si>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</si>
  <si>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</si>
  <si>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</si>
  <si>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</si>
  <si>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</si>
  <si>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</si>
  <si>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</si>
  <si>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</si>
  <si>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</si>
  <si>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</si>
  <si>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</si>
  <si>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</si>
  <si>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</si>
  <si>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</si>
  <si>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</si>
  <si>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</si>
  <si>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</si>
  <si>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</si>
  <si>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</si>
  <si>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</si>
  <si>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</si>
  <si>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</si>
  <si>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</si>
  <si>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</si>
  <si>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</si>
  <si>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</si>
  <si>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</si>
  <si>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</si>
  <si>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</si>
  <si>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</si>
  <si>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</si>
  <si>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</si>
  <si>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</si>
  <si>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</si>
  <si>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</si>
  <si>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</si>
  <si>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</si>
  <si>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</si>
  <si>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</si>
  <si>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</si>
  <si>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</si>
  <si>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</si>
  <si>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</si>
  <si>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</si>
  <si>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</si>
  <si>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</si>
  <si>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</si>
  <si>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</si>
  <si>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</si>
  <si>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</si>
  <si>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</si>
  <si>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</si>
  <si>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</si>
  <si>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</si>
  <si>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</si>
  <si>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</si>
  <si>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</si>
  <si>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</si>
  <si>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</si>
  <si>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</si>
  <si>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&amp; communications</t>
  </si>
  <si>
    <t>North coast open access intense cultivation</t>
  </si>
  <si>
    <t>p</t>
  </si>
  <si>
    <t>En fact: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</si>
</sst>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46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7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7" fillId="2" borderId="57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4" xfId="0" applyFont="1" applyFill="1" applyBorder="1" applyAlignment="1" applyProtection="1">
      <alignment horizontal="right"/>
    </xf>
    <xf numFmtId="0" fontId="6" fillId="2" borderId="137" xfId="0" applyFont="1" applyFill="1" applyBorder="1" applyAlignment="1" applyProtection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" fontId="8" fillId="22" borderId="37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</cellXfs>
  <cellStyles count="34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58172856"/>
        <c:axId val="-2057367864"/>
      </c:lineChart>
      <c:catAx>
        <c:axId val="-20581728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7367864"/>
        <c:crosses val="autoZero"/>
        <c:auto val="1"/>
        <c:lblAlgn val="ctr"/>
        <c:lblOffset val="100"/>
        <c:noMultiLvlLbl val="1"/>
      </c:catAx>
      <c:valAx>
        <c:axId val="-20573678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581728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21417240"/>
        <c:axId val="-2021414024"/>
      </c:lineChart>
      <c:catAx>
        <c:axId val="-20214172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1414024"/>
        <c:crosses val="autoZero"/>
        <c:auto val="1"/>
        <c:lblAlgn val="ctr"/>
        <c:lblOffset val="100"/>
        <c:noMultiLvlLbl val="1"/>
      </c:catAx>
      <c:valAx>
        <c:axId val="-20214140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14172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4343192"/>
        <c:axId val="-2058225672"/>
      </c:barChart>
      <c:catAx>
        <c:axId val="212434319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58225672"/>
        <c:crosses val="autoZero"/>
        <c:auto val="1"/>
        <c:lblAlgn val="ctr"/>
        <c:lblOffset val="100"/>
        <c:noMultiLvlLbl val="1"/>
      </c:catAx>
      <c:valAx>
        <c:axId val="-20582256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434319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682680"/>
        <c:axId val="-1993679272"/>
      </c:barChart>
      <c:catAx>
        <c:axId val="-1993682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679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679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6826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597432"/>
        <c:axId val="-1993594088"/>
      </c:barChart>
      <c:catAx>
        <c:axId val="-199359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594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594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597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512744"/>
        <c:axId val="-1993509368"/>
      </c:barChart>
      <c:catAx>
        <c:axId val="-199351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509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509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51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3433208"/>
        <c:axId val="-1993429864"/>
      </c:barChart>
      <c:catAx>
        <c:axId val="-1993433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4298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34298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3433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4111880"/>
        <c:axId val="-2034115272"/>
      </c:barChart>
      <c:catAx>
        <c:axId val="-2034111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411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411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41118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H43">
            <v>13.123144876325089</v>
          </cell>
        </row>
        <row r="44">
          <cell r="H44">
            <v>8.8394160583941606</v>
          </cell>
        </row>
        <row r="45">
          <cell r="H45">
            <v>21.973882175226581</v>
          </cell>
        </row>
        <row r="46">
          <cell r="H46">
            <v>31.553656697662728</v>
          </cell>
        </row>
        <row r="47">
          <cell r="H47">
            <v>61.072224244630505</v>
          </cell>
        </row>
        <row r="48">
          <cell r="H48">
            <v>46.997666110978805</v>
          </cell>
        </row>
        <row r="49">
          <cell r="H49">
            <v>41.423255813953475</v>
          </cell>
        </row>
        <row r="50">
          <cell r="H50">
            <v>8.3410435001004615</v>
          </cell>
        </row>
        <row r="51">
          <cell r="H51">
            <v>9.5639402715495763</v>
          </cell>
        </row>
        <row r="52">
          <cell r="H52">
            <v>13.024845827540727</v>
          </cell>
        </row>
        <row r="53">
          <cell r="H53">
            <v>18.190370196813497</v>
          </cell>
        </row>
        <row r="54">
          <cell r="H54">
            <v>8.3023255813953476</v>
          </cell>
        </row>
        <row r="55">
          <cell r="H55">
            <v>13.548061389337644</v>
          </cell>
        </row>
        <row r="56">
          <cell r="H56">
            <v>8.5805747126436778</v>
          </cell>
        </row>
        <row r="57">
          <cell r="H57">
            <v>5.9211901121304793</v>
          </cell>
        </row>
        <row r="58">
          <cell r="H58">
            <v>8.9993857493857483</v>
          </cell>
        </row>
        <row r="59">
          <cell r="H59">
            <v>58.337174721189591</v>
          </cell>
        </row>
        <row r="60">
          <cell r="H60">
            <v>86.204819277108442</v>
          </cell>
        </row>
        <row r="61">
          <cell r="H61">
            <v>21.820450281425892</v>
          </cell>
        </row>
        <row r="62">
          <cell r="H62">
            <v>22.545391356905412</v>
          </cell>
        </row>
        <row r="63">
          <cell r="H63">
            <v>49.094871794871793</v>
          </cell>
        </row>
        <row r="64">
          <cell r="H64">
            <v>31.162500000000001</v>
          </cell>
        </row>
        <row r="68">
          <cell r="H68">
            <v>0</v>
          </cell>
        </row>
        <row r="69"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5" customWidth="1"/>
    <col min="27" max="31" width="9.1640625" style="14" customWidth="1"/>
    <col min="32" max="36" width="9.1640625" style="14" hidden="1" customWidth="1"/>
    <col min="37" max="48" width="9.1640625" style="1425" customWidth="1"/>
    <col min="49" max="51" width="9.1640625" style="1425" hidden="1" customWidth="1"/>
    <col min="52" max="53" width="9.1640625" style="14" hidden="1" customWidth="1"/>
    <col min="54" max="65" width="9.1640625" style="1425" customWidth="1"/>
    <col min="66" max="67" width="9.1640625" style="1425" hidden="1" customWidth="1"/>
    <col min="68" max="70" width="9.1640625" style="14" hidden="1" customWidth="1"/>
    <col min="71" max="80" width="9" style="1425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0" customWidth="1"/>
    <col min="100" max="106" width="5.6640625" customWidth="1"/>
    <col min="107" max="110" width="5.5" customWidth="1"/>
    <col min="111" max="111" width="5.5" style="1550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892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952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7" t="s">
        <v>915</v>
      </c>
      <c r="D4" s="1547" t="s">
        <v>915</v>
      </c>
      <c r="E4" s="1547" t="s">
        <v>916</v>
      </c>
      <c r="F4" s="1547" t="s">
        <v>916</v>
      </c>
      <c r="G4" s="1547" t="s">
        <v>917</v>
      </c>
      <c r="H4" s="1547" t="s">
        <v>917</v>
      </c>
      <c r="I4" s="1547" t="s">
        <v>919</v>
      </c>
      <c r="J4" s="1547" t="s">
        <v>918</v>
      </c>
      <c r="K4" s="1547" t="s">
        <v>919</v>
      </c>
      <c r="L4" s="1547" t="s">
        <v>914</v>
      </c>
      <c r="M4" s="1547" t="s">
        <v>911</v>
      </c>
      <c r="N4" s="1547" t="s">
        <v>912</v>
      </c>
      <c r="O4" s="1419"/>
      <c r="P4" s="1419"/>
      <c r="Q4" s="1419"/>
      <c r="R4" s="1419"/>
      <c r="S4" s="1419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93" t="s">
        <v>42</v>
      </c>
      <c r="CL4" s="1294" t="s">
        <v>43</v>
      </c>
      <c r="CM4" s="1295" t="s">
        <v>44</v>
      </c>
      <c r="CN4" s="67"/>
      <c r="CO4" s="67" t="s">
        <v>45</v>
      </c>
      <c r="CP4" s="67" t="s">
        <v>46</v>
      </c>
      <c r="CQ4" s="1551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8" t="s">
        <v>48</v>
      </c>
      <c r="DC4" s="1561" t="s">
        <v>47</v>
      </c>
      <c r="DD4" s="1561"/>
      <c r="DE4" s="68"/>
      <c r="DF4" s="68"/>
      <c r="DG4" s="68"/>
      <c r="DH4" s="68"/>
      <c r="DI4" s="68"/>
      <c r="DJ4" s="68"/>
      <c r="DK4" s="68"/>
      <c r="DL4" s="68"/>
      <c r="DM4" s="68"/>
      <c r="DN4" s="1548" t="s">
        <v>48</v>
      </c>
      <c r="DO4" s="69" t="s">
        <v>49</v>
      </c>
      <c r="DP4" s="69"/>
      <c r="DQ4" s="1558" t="s">
        <v>50</v>
      </c>
      <c r="DR4" s="1558"/>
      <c r="DS4" s="1558"/>
      <c r="DT4" s="1558"/>
      <c r="DU4" s="1558"/>
      <c r="DV4" s="1558"/>
      <c r="DW4" s="1558"/>
      <c r="DX4" s="70"/>
    </row>
    <row r="5" spans="1:133" s="71" customFormat="1" ht="24.5" customHeight="1">
      <c r="A5" s="72" t="s">
        <v>51</v>
      </c>
      <c r="B5" s="73"/>
      <c r="C5" s="74" t="s">
        <v>893</v>
      </c>
      <c r="D5" s="74" t="s">
        <v>894</v>
      </c>
      <c r="E5" s="74" t="s">
        <v>895</v>
      </c>
      <c r="F5" s="74" t="s">
        <v>896</v>
      </c>
      <c r="G5" s="74" t="s">
        <v>904</v>
      </c>
      <c r="H5" s="74" t="s">
        <v>905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910</v>
      </c>
      <c r="N5" s="74" t="s">
        <v>913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1549"/>
      <c r="CR6" s="69"/>
      <c r="CS6" s="69"/>
      <c r="CT6" s="69"/>
      <c r="CU6" s="1549"/>
      <c r="CV6" s="69"/>
      <c r="CW6" s="69"/>
      <c r="CX6" s="69"/>
      <c r="CY6" s="69"/>
      <c r="CZ6" s="69"/>
      <c r="DA6" s="69"/>
      <c r="DB6" s="1549"/>
      <c r="DC6" s="1549"/>
      <c r="DD6" s="69"/>
      <c r="DE6" s="69"/>
      <c r="DF6" s="69"/>
      <c r="DG6" s="1549"/>
      <c r="DH6" s="69"/>
      <c r="DI6" s="69"/>
      <c r="DJ6" s="69"/>
      <c r="DK6" s="69"/>
      <c r="DL6" s="69"/>
      <c r="DM6" s="69"/>
      <c r="DN6" s="1549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897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1549"/>
      <c r="CR7" s="69"/>
      <c r="CS7" s="69"/>
      <c r="CT7" s="69"/>
      <c r="CU7" s="1549"/>
      <c r="CV7" s="69"/>
      <c r="CW7" s="69"/>
      <c r="CX7" s="69"/>
      <c r="CY7" s="69"/>
      <c r="CZ7" s="69"/>
      <c r="DA7" s="69"/>
      <c r="DB7" s="1549"/>
      <c r="DC7" s="1549"/>
      <c r="DD7" s="69"/>
      <c r="DE7" s="69"/>
      <c r="DF7" s="69"/>
      <c r="DG7" s="1549"/>
      <c r="DH7" s="69"/>
      <c r="DI7" s="69"/>
      <c r="DJ7" s="69"/>
      <c r="DK7" s="69"/>
      <c r="DL7" s="69"/>
      <c r="DM7" s="69"/>
      <c r="DN7" s="1549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9"/>
      <c r="CR8" s="69"/>
      <c r="CS8" s="69"/>
      <c r="CT8" s="69"/>
      <c r="CU8" s="1549"/>
      <c r="CV8" s="69"/>
      <c r="CW8" s="69"/>
      <c r="CX8" s="69"/>
      <c r="CY8" s="69"/>
      <c r="CZ8" s="69"/>
      <c r="DA8" s="69"/>
      <c r="DB8" s="1549"/>
      <c r="DC8" s="1549"/>
      <c r="DD8" s="69"/>
      <c r="DE8" s="69"/>
      <c r="DF8" s="69"/>
      <c r="DG8" s="1549"/>
      <c r="DH8" s="69"/>
      <c r="DI8" s="69"/>
      <c r="DJ8" s="69"/>
      <c r="DK8" s="69"/>
      <c r="DL8" s="69"/>
      <c r="DM8" s="69"/>
      <c r="DN8" s="1549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2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0.37</v>
      </c>
      <c r="CL9" s="1306">
        <v>0.24</v>
      </c>
      <c r="CM9" s="1306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52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52">
        <f t="shared" si="14"/>
        <v>50</v>
      </c>
      <c r="DC9" s="155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5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3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0.33</v>
      </c>
      <c r="CL10" s="1306">
        <v>0.23</v>
      </c>
      <c r="CM10" s="1306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52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52">
        <f t="shared" si="14"/>
        <v>50</v>
      </c>
      <c r="DC10" s="155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5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3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</v>
      </c>
      <c r="CL11" s="1306">
        <v>0.15</v>
      </c>
      <c r="CM11" s="1306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52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52">
        <f t="shared" si="14"/>
        <v>20</v>
      </c>
      <c r="DC11" s="155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5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4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0.1</v>
      </c>
      <c r="CL12" s="1306">
        <v>0.05</v>
      </c>
      <c r="CM12" s="1306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52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52">
        <f t="shared" si="14"/>
        <v>10</v>
      </c>
      <c r="DC12" s="155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5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9"/>
      <c r="CR13" s="69"/>
      <c r="CS13" s="69"/>
      <c r="CT13" s="69"/>
      <c r="CU13" s="1549"/>
      <c r="CV13" s="69"/>
      <c r="CW13" s="69"/>
      <c r="CX13" s="69"/>
      <c r="CY13" s="69"/>
      <c r="CZ13" s="69"/>
      <c r="DA13" s="69"/>
      <c r="DB13" s="1549"/>
      <c r="DC13" s="1549"/>
      <c r="DD13" s="69"/>
      <c r="DE13" s="69"/>
      <c r="DF13" s="69"/>
      <c r="DG13" s="1549"/>
      <c r="DH13" s="69"/>
      <c r="DI13" s="69"/>
      <c r="DJ13" s="69"/>
      <c r="DK13" s="69"/>
      <c r="DL13" s="69"/>
      <c r="DM13" s="69"/>
      <c r="DN13" s="1549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52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52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52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52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52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52">
        <f t="shared" si="36"/>
        <v>15</v>
      </c>
      <c r="DC15" s="155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52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52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52">
        <f t="shared" si="36"/>
        <v>10</v>
      </c>
      <c r="DC16" s="155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52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7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52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52">
        <f t="shared" si="36"/>
        <v>6</v>
      </c>
      <c r="DC17" s="155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52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53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53">
        <f t="shared" si="36"/>
        <v>3</v>
      </c>
      <c r="DC18" s="1553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53">
        <f t="shared" si="41"/>
        <v>3</v>
      </c>
      <c r="DO18" s="195" t="s">
        <v>947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53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53">
        <f t="shared" si="36"/>
        <v>5</v>
      </c>
      <c r="DC19" s="1553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53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53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53">
        <f t="shared" si="36"/>
        <v>8</v>
      </c>
      <c r="DC20" s="1553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53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53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53">
        <f t="shared" si="36"/>
        <v>10</v>
      </c>
      <c r="DC21" s="1553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53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53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53">
        <f t="shared" si="36"/>
        <v>3.5</v>
      </c>
      <c r="DC22" s="1553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53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53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53">
        <f t="shared" si="36"/>
        <v>4</v>
      </c>
      <c r="DC23" s="1553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53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53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53">
        <f t="shared" si="36"/>
        <v>6</v>
      </c>
      <c r="DC24" s="1553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53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53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53">
        <f t="shared" si="36"/>
        <v>10</v>
      </c>
      <c r="DC25" s="1553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53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53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53">
        <f t="shared" si="36"/>
        <v>1</v>
      </c>
      <c r="DC26" s="1553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53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53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53">
        <f t="shared" si="36"/>
        <v>2</v>
      </c>
      <c r="DC27" s="1553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53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53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53">
        <f t="shared" si="36"/>
        <v>2</v>
      </c>
      <c r="DC28" s="1553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53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53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53">
        <f t="shared" si="36"/>
        <v>4</v>
      </c>
      <c r="DC29" s="1553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53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53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53">
        <f t="shared" si="36"/>
        <v>3</v>
      </c>
      <c r="DC30" s="1553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53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53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53">
        <f t="shared" si="36"/>
        <v>3.5</v>
      </c>
      <c r="DC31" s="1553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53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53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53">
        <f t="shared" si="36"/>
        <v>4</v>
      </c>
      <c r="DC32" s="1553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53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53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53">
        <f t="shared" si="36"/>
        <v>8</v>
      </c>
      <c r="DC33" s="1553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53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53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53" t="str">
        <f t="shared" si="36"/>
        <v/>
      </c>
      <c r="DC34" s="155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5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53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53" t="str">
        <f t="shared" si="36"/>
        <v/>
      </c>
      <c r="DC35" s="1553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53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53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53" t="str">
        <f t="shared" si="36"/>
        <v/>
      </c>
      <c r="DC36" s="1553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53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53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53" t="str">
        <f t="shared" si="36"/>
        <v/>
      </c>
      <c r="DC37" s="1553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53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53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53" t="str">
        <f t="shared" si="36"/>
        <v/>
      </c>
      <c r="DC38" s="1553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53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53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53" t="str">
        <f t="shared" si="36"/>
        <v/>
      </c>
      <c r="DC39" s="1553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53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53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53" t="str">
        <f t="shared" si="36"/>
        <v/>
      </c>
      <c r="DC40" s="1553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53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53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53" t="str">
        <f t="shared" si="36"/>
        <v/>
      </c>
      <c r="DC41" s="1553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53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53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53" t="str">
        <f t="shared" si="36"/>
        <v/>
      </c>
      <c r="DC42" s="1553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53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53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53" t="str">
        <f t="shared" si="36"/>
        <v/>
      </c>
      <c r="DC43" s="1553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53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53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53" t="str">
        <f t="shared" si="36"/>
        <v/>
      </c>
      <c r="DC44" s="1553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53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53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53" t="str">
        <f t="shared" si="36"/>
        <v/>
      </c>
      <c r="DC45" s="1553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53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53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53" t="str">
        <f t="shared" si="36"/>
        <v/>
      </c>
      <c r="DC46" s="1553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53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53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53" t="str">
        <f t="shared" si="36"/>
        <v/>
      </c>
      <c r="DC47" s="1553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53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53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53" t="str">
        <f t="shared" si="36"/>
        <v/>
      </c>
      <c r="DC48" s="1553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53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53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53" t="str">
        <f t="shared" si="36"/>
        <v/>
      </c>
      <c r="DC49" s="1553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53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53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53" t="str">
        <f t="shared" si="36"/>
        <v/>
      </c>
      <c r="DC50" s="1553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53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53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53" t="str">
        <f t="shared" si="36"/>
        <v/>
      </c>
      <c r="DC51" s="1553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53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53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53" t="str">
        <f t="shared" si="36"/>
        <v/>
      </c>
      <c r="DC52" s="1553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53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53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53" t="str">
        <f t="shared" si="36"/>
        <v/>
      </c>
      <c r="DC53" s="1553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53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53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53" t="str">
        <f t="shared" si="36"/>
        <v/>
      </c>
      <c r="DC54" s="1553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53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53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53" t="str">
        <f t="shared" si="36"/>
        <v/>
      </c>
      <c r="DC55" s="1553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53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53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53" t="str">
        <f t="shared" si="36"/>
        <v/>
      </c>
      <c r="DC56" s="1553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53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53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53" t="str">
        <f t="shared" si="36"/>
        <v/>
      </c>
      <c r="DC57" s="1553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53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53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53" t="str">
        <f t="shared" si="36"/>
        <v/>
      </c>
      <c r="DC58" s="1553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53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53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53" t="str">
        <f t="shared" si="36"/>
        <v/>
      </c>
      <c r="DC59" s="1553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53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53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53" t="str">
        <f t="shared" si="36"/>
        <v/>
      </c>
      <c r="DC60" s="1553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53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53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53" t="str">
        <f t="shared" si="36"/>
        <v/>
      </c>
      <c r="DC61" s="1553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53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53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53" t="str">
        <f t="shared" si="36"/>
        <v/>
      </c>
      <c r="DC62" s="1553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53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53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53" t="str">
        <f t="shared" si="36"/>
        <v/>
      </c>
      <c r="DC63" s="1553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53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53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53" t="str">
        <f t="shared" si="36"/>
        <v/>
      </c>
      <c r="DC64" s="1553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53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53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53" t="str">
        <f t="shared" si="36"/>
        <v/>
      </c>
      <c r="DC65" s="1553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53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52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52" t="str">
        <f t="shared" si="36"/>
        <v/>
      </c>
      <c r="DC66" s="1552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52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52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52" t="str">
        <f t="shared" si="36"/>
        <v/>
      </c>
      <c r="DC67" s="1552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52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52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52" t="str">
        <f t="shared" si="36"/>
        <v/>
      </c>
      <c r="DC68" s="1552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52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52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52" t="str">
        <f t="shared" si="36"/>
        <v/>
      </c>
      <c r="DC69" s="1552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52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5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52">
        <f t="shared" si="36"/>
        <v>14</v>
      </c>
      <c r="DC70" s="155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52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5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52">
        <f t="shared" si="36"/>
        <v>8</v>
      </c>
      <c r="DC71" s="1552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5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9"/>
      <c r="CR72" s="69"/>
      <c r="CS72" s="69"/>
      <c r="CT72" s="69"/>
      <c r="CU72" s="1549"/>
      <c r="CV72" s="69"/>
      <c r="CW72" s="69"/>
      <c r="CX72" s="69"/>
      <c r="CY72" s="69"/>
      <c r="CZ72" s="69"/>
      <c r="DA72" s="69"/>
      <c r="DB72" s="1549"/>
      <c r="DC72" s="1549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9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9"/>
      <c r="CR73" s="69"/>
      <c r="CS73" s="69"/>
      <c r="CT73" s="69"/>
      <c r="CU73" s="1549"/>
      <c r="CV73" s="69"/>
      <c r="CW73" s="69"/>
      <c r="CX73" s="69"/>
      <c r="CY73" s="69"/>
      <c r="CZ73" s="69"/>
      <c r="DA73" s="69"/>
      <c r="DB73" s="1549"/>
      <c r="DC73" s="1549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9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9"/>
      <c r="CR74" s="69"/>
      <c r="CS74" s="69"/>
      <c r="CT74" s="69"/>
      <c r="CU74" s="1549"/>
      <c r="CV74" s="69"/>
      <c r="CW74" s="69"/>
      <c r="CX74" s="69"/>
      <c r="CY74" s="69"/>
      <c r="CZ74" s="69"/>
      <c r="DA74" s="69"/>
      <c r="DB74" s="1549"/>
      <c r="DC74" s="1549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9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9"/>
      <c r="CR75" s="69"/>
      <c r="CS75" s="69"/>
      <c r="CT75" s="69"/>
      <c r="CU75" s="1549"/>
      <c r="CV75" s="69"/>
      <c r="CW75" s="69"/>
      <c r="CX75" s="69"/>
      <c r="CY75" s="69"/>
      <c r="CZ75" s="69"/>
      <c r="DA75" s="69"/>
      <c r="DB75" s="1549"/>
      <c r="DC75" s="1549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9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9"/>
      <c r="CR76" s="69"/>
      <c r="CS76" s="69"/>
      <c r="CT76" s="69"/>
      <c r="CU76" s="1549"/>
      <c r="CV76" s="69"/>
      <c r="CW76" s="69"/>
      <c r="CX76" s="69"/>
      <c r="CY76" s="69"/>
      <c r="CZ76" s="69"/>
      <c r="DA76" s="69"/>
      <c r="DB76" s="1549"/>
      <c r="DC76" s="1549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9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9"/>
      <c r="CR77" s="69"/>
      <c r="CS77" s="69"/>
      <c r="CT77" s="69"/>
      <c r="CU77" s="1549"/>
      <c r="CV77" s="69"/>
      <c r="CW77" s="69"/>
      <c r="CX77" s="69"/>
      <c r="CY77" s="69"/>
      <c r="CZ77" s="69"/>
      <c r="DA77" s="69"/>
      <c r="DB77" s="1549"/>
      <c r="DC77" s="1549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9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5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52">
        <f t="shared" si="96"/>
        <v>37</v>
      </c>
      <c r="DC78" s="155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52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5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52">
        <f t="shared" si="96"/>
        <v>20</v>
      </c>
      <c r="DC79" s="1552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5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9"/>
      <c r="CR80" s="69"/>
      <c r="CS80" s="69"/>
      <c r="CT80" s="69"/>
      <c r="CU80" s="1549"/>
      <c r="CV80" s="69"/>
      <c r="CW80" s="69"/>
      <c r="CX80" s="69"/>
      <c r="CY80" s="69"/>
      <c r="CZ80" s="69"/>
      <c r="DA80" s="69"/>
      <c r="DB80" s="1549"/>
      <c r="DC80" s="1549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9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9"/>
      <c r="CR81" s="69"/>
      <c r="CS81" s="69"/>
      <c r="CT81" s="69"/>
      <c r="CU81" s="1549"/>
      <c r="CV81" s="69"/>
      <c r="CW81" s="69"/>
      <c r="CX81" s="69"/>
      <c r="CY81" s="69"/>
      <c r="CZ81" s="69"/>
      <c r="DA81" s="69"/>
      <c r="DB81" s="1549"/>
      <c r="DC81" s="1549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9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9"/>
      <c r="CR82" s="69"/>
      <c r="CS82" s="69"/>
      <c r="CT82" s="69"/>
      <c r="CU82" s="1549"/>
      <c r="CV82" s="69"/>
      <c r="CW82" s="69"/>
      <c r="CX82" s="69"/>
      <c r="CY82" s="69"/>
      <c r="CZ82" s="69"/>
      <c r="DA82" s="69"/>
      <c r="DB82" s="1549"/>
      <c r="DC82" s="1549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9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9"/>
      <c r="CR83" s="69"/>
      <c r="CS83" s="69"/>
      <c r="CT83" s="69"/>
      <c r="CU83" s="1549"/>
      <c r="CV83" s="69"/>
      <c r="CW83" s="69"/>
      <c r="CX83" s="69"/>
      <c r="CY83" s="69"/>
      <c r="CZ83" s="69"/>
      <c r="DA83" s="69"/>
      <c r="DB83" s="1549"/>
      <c r="DC83" s="1549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9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9"/>
      <c r="CR84" s="69"/>
      <c r="CS84" s="69"/>
      <c r="CT84" s="69"/>
      <c r="CU84" s="1549"/>
      <c r="CV84" s="69"/>
      <c r="CW84" s="69"/>
      <c r="CX84" s="69"/>
      <c r="CY84" s="69"/>
      <c r="CZ84" s="69"/>
      <c r="DA84" s="69"/>
      <c r="DB84" s="1549"/>
      <c r="DC84" s="1549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9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9"/>
      <c r="CR85" s="69"/>
      <c r="CS85" s="69"/>
      <c r="CT85" s="69"/>
      <c r="CU85" s="1549"/>
      <c r="CV85" s="69"/>
      <c r="CW85" s="69"/>
      <c r="CX85" s="69"/>
      <c r="CY85" s="69"/>
      <c r="CZ85" s="69"/>
      <c r="DA85" s="69"/>
      <c r="DB85" s="1549"/>
      <c r="DC85" s="1549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9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52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52">
        <f t="shared" si="112"/>
        <v>40</v>
      </c>
      <c r="DC86" s="1552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52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52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52">
        <f t="shared" si="112"/>
        <v>17</v>
      </c>
      <c r="DC87" s="1552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52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9"/>
      <c r="CR88" s="69"/>
      <c r="CS88" s="69"/>
      <c r="CT88" s="69"/>
      <c r="CU88" s="1549"/>
      <c r="CV88" s="69"/>
      <c r="CW88" s="69"/>
      <c r="CX88" s="69"/>
      <c r="CY88" s="69"/>
      <c r="CZ88" s="69"/>
      <c r="DA88" s="69"/>
      <c r="DB88" s="1549"/>
      <c r="DC88" s="1549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9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9"/>
      <c r="CR89" s="69"/>
      <c r="CS89" s="69"/>
      <c r="CT89" s="69"/>
      <c r="CU89" s="1549"/>
      <c r="CV89" s="69"/>
      <c r="CW89" s="69"/>
      <c r="CX89" s="69"/>
      <c r="CY89" s="69"/>
      <c r="CZ89" s="69"/>
      <c r="DA89" s="69"/>
      <c r="DB89" s="1549"/>
      <c r="DC89" s="1549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9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9"/>
      <c r="CR90" s="69"/>
      <c r="CS90" s="69"/>
      <c r="CT90" s="69"/>
      <c r="CU90" s="1549"/>
      <c r="CV90" s="69"/>
      <c r="CW90" s="69"/>
      <c r="CX90" s="69"/>
      <c r="CY90" s="69"/>
      <c r="CZ90" s="69"/>
      <c r="DA90" s="69"/>
      <c r="DB90" s="1549"/>
      <c r="DC90" s="1549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9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9"/>
      <c r="CR91" s="69"/>
      <c r="CS91" s="69"/>
      <c r="CT91" s="69"/>
      <c r="CU91" s="1549"/>
      <c r="CV91" s="69"/>
      <c r="CW91" s="69"/>
      <c r="CX91" s="69"/>
      <c r="CY91" s="69"/>
      <c r="CZ91" s="69"/>
      <c r="DA91" s="69"/>
      <c r="DB91" s="1549"/>
      <c r="DC91" s="1549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9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9"/>
      <c r="CR92" s="69"/>
      <c r="CS92" s="69"/>
      <c r="CT92" s="69"/>
      <c r="CU92" s="1549"/>
      <c r="CV92" s="69"/>
      <c r="CW92" s="69"/>
      <c r="CX92" s="69"/>
      <c r="CY92" s="69"/>
      <c r="CZ92" s="69"/>
      <c r="DA92" s="69"/>
      <c r="DB92" s="1549"/>
      <c r="DC92" s="1549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9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9"/>
      <c r="CR93" s="69"/>
      <c r="CS93" s="69"/>
      <c r="CT93" s="69"/>
      <c r="CU93" s="1549"/>
      <c r="CV93" s="69"/>
      <c r="CW93" s="69"/>
      <c r="CX93" s="69"/>
      <c r="CY93" s="69"/>
      <c r="CZ93" s="69"/>
      <c r="DA93" s="69"/>
      <c r="DB93" s="1549"/>
      <c r="DC93" s="1549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9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52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52">
        <f t="shared" si="128"/>
        <v>61</v>
      </c>
      <c r="DC94" s="1552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52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52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52">
        <f t="shared" si="128"/>
        <v>36</v>
      </c>
      <c r="DC95" s="1552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52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9"/>
      <c r="CR96" s="69"/>
      <c r="CS96" s="69"/>
      <c r="CT96" s="69"/>
      <c r="CU96" s="1549"/>
      <c r="CV96" s="69"/>
      <c r="CW96" s="69"/>
      <c r="CX96" s="69"/>
      <c r="CY96" s="69"/>
      <c r="CZ96" s="69"/>
      <c r="DA96" s="69"/>
      <c r="DB96" s="1549"/>
      <c r="DC96" s="1549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9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9"/>
      <c r="CR97" s="69"/>
      <c r="CS97" s="69"/>
      <c r="CT97" s="69"/>
      <c r="CU97" s="1549"/>
      <c r="CV97" s="69"/>
      <c r="CW97" s="69"/>
      <c r="CX97" s="69"/>
      <c r="CY97" s="69"/>
      <c r="CZ97" s="69"/>
      <c r="DA97" s="69"/>
      <c r="DB97" s="1549"/>
      <c r="DC97" s="1549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9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9"/>
      <c r="CR98" s="69"/>
      <c r="CS98" s="69"/>
      <c r="CT98" s="69"/>
      <c r="CU98" s="1549"/>
      <c r="CV98" s="69"/>
      <c r="CW98" s="69"/>
      <c r="CX98" s="69"/>
      <c r="CY98" s="69"/>
      <c r="CZ98" s="69"/>
      <c r="DA98" s="69"/>
      <c r="DB98" s="1549"/>
      <c r="DC98" s="1549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9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9"/>
      <c r="CR99" s="69"/>
      <c r="CS99" s="69"/>
      <c r="CT99" s="69"/>
      <c r="CU99" s="1549"/>
      <c r="CV99" s="69"/>
      <c r="CW99" s="69"/>
      <c r="CX99" s="69"/>
      <c r="CY99" s="69"/>
      <c r="CZ99" s="69"/>
      <c r="DA99" s="69"/>
      <c r="DB99" s="1549"/>
      <c r="DC99" s="1549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9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9"/>
      <c r="CR100" s="69"/>
      <c r="CS100" s="69"/>
      <c r="CT100" s="69"/>
      <c r="CU100" s="1549"/>
      <c r="CV100" s="69"/>
      <c r="CW100" s="69"/>
      <c r="CX100" s="69"/>
      <c r="CY100" s="69"/>
      <c r="CZ100" s="69"/>
      <c r="DA100" s="69"/>
      <c r="DB100" s="1549"/>
      <c r="DC100" s="1549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9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9"/>
      <c r="CR101" s="69"/>
      <c r="CS101" s="69"/>
      <c r="CT101" s="69"/>
      <c r="CU101" s="1549"/>
      <c r="CV101" s="69"/>
      <c r="CW101" s="69"/>
      <c r="CX101" s="69"/>
      <c r="CY101" s="69"/>
      <c r="CZ101" s="69"/>
      <c r="DA101" s="69"/>
      <c r="DB101" s="1549"/>
      <c r="DC101" s="1549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9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52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52">
        <f t="shared" si="144"/>
        <v>16</v>
      </c>
      <c r="DC102" s="1552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52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52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52">
        <f t="shared" si="144"/>
        <v>5</v>
      </c>
      <c r="DC103" s="1552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52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9"/>
      <c r="CR104" s="69"/>
      <c r="CS104" s="69"/>
      <c r="CT104" s="69"/>
      <c r="CU104" s="1549"/>
      <c r="CV104" s="69"/>
      <c r="CW104" s="69"/>
      <c r="CX104" s="69"/>
      <c r="CY104" s="69"/>
      <c r="CZ104" s="69"/>
      <c r="DA104" s="69"/>
      <c r="DB104" s="1549"/>
      <c r="DC104" s="1549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9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9"/>
      <c r="CR105" s="69"/>
      <c r="CS105" s="69"/>
      <c r="CT105" s="69"/>
      <c r="CU105" s="1549"/>
      <c r="CV105" s="69"/>
      <c r="CW105" s="69"/>
      <c r="CX105" s="69"/>
      <c r="CY105" s="69"/>
      <c r="CZ105" s="69"/>
      <c r="DA105" s="69"/>
      <c r="DB105" s="1549"/>
      <c r="DC105" s="1549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9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9"/>
      <c r="CR106" s="69"/>
      <c r="CS106" s="69"/>
      <c r="CT106" s="69"/>
      <c r="CU106" s="1549"/>
      <c r="CV106" s="69"/>
      <c r="CW106" s="69"/>
      <c r="CX106" s="69"/>
      <c r="CY106" s="69"/>
      <c r="CZ106" s="69"/>
      <c r="DA106" s="69"/>
      <c r="DB106" s="1549"/>
      <c r="DC106" s="1549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9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9"/>
      <c r="CR107" s="69"/>
      <c r="CS107" s="69"/>
      <c r="CT107" s="69"/>
      <c r="CU107" s="1549"/>
      <c r="CV107" s="69"/>
      <c r="CW107" s="69"/>
      <c r="CX107" s="69"/>
      <c r="CY107" s="69"/>
      <c r="CZ107" s="69"/>
      <c r="DA107" s="69"/>
      <c r="DB107" s="1549"/>
      <c r="DC107" s="1549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9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9"/>
      <c r="CR108" s="69"/>
      <c r="CS108" s="69"/>
      <c r="CT108" s="69"/>
      <c r="CU108" s="1549"/>
      <c r="CV108" s="69"/>
      <c r="CW108" s="69"/>
      <c r="CX108" s="69"/>
      <c r="CY108" s="69"/>
      <c r="CZ108" s="69"/>
      <c r="DA108" s="69"/>
      <c r="DB108" s="1549"/>
      <c r="DC108" s="1549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9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9"/>
      <c r="CR109" s="69"/>
      <c r="CS109" s="69"/>
      <c r="CT109" s="69"/>
      <c r="CU109" s="1549"/>
      <c r="CV109" s="69"/>
      <c r="CW109" s="69"/>
      <c r="CX109" s="69"/>
      <c r="CY109" s="69"/>
      <c r="CZ109" s="69"/>
      <c r="DA109" s="69"/>
      <c r="DB109" s="1549"/>
      <c r="DC109" s="1549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9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52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52">
        <f t="shared" si="160"/>
        <v>38</v>
      </c>
      <c r="DC110" s="1552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52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52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52">
        <f t="shared" si="160"/>
        <v>20</v>
      </c>
      <c r="DC111" s="1552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52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9"/>
      <c r="CR112" s="69"/>
      <c r="CS112" s="69"/>
      <c r="CT112" s="69"/>
      <c r="CU112" s="1549"/>
      <c r="CV112" s="69"/>
      <c r="CW112" s="69"/>
      <c r="CX112" s="69"/>
      <c r="CY112" s="69"/>
      <c r="CZ112" s="69"/>
      <c r="DA112" s="69"/>
      <c r="DB112" s="1549"/>
      <c r="DC112" s="1549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9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9"/>
      <c r="CR113" s="69"/>
      <c r="CS113" s="69"/>
      <c r="CT113" s="69"/>
      <c r="CU113" s="1549"/>
      <c r="CV113" s="69"/>
      <c r="CW113" s="69"/>
      <c r="CX113" s="69"/>
      <c r="CY113" s="69"/>
      <c r="CZ113" s="69"/>
      <c r="DA113" s="69"/>
      <c r="DB113" s="1549"/>
      <c r="DC113" s="1549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9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9"/>
      <c r="CR114" s="69"/>
      <c r="CS114" s="69"/>
      <c r="CT114" s="69"/>
      <c r="CU114" s="1549"/>
      <c r="CV114" s="69"/>
      <c r="CW114" s="69"/>
      <c r="CX114" s="69"/>
      <c r="CY114" s="69"/>
      <c r="CZ114" s="69"/>
      <c r="DA114" s="69"/>
      <c r="DB114" s="1549"/>
      <c r="DC114" s="1549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9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9"/>
      <c r="CR115" s="69"/>
      <c r="CS115" s="69"/>
      <c r="CT115" s="69"/>
      <c r="CU115" s="1549"/>
      <c r="CV115" s="69"/>
      <c r="CW115" s="69"/>
      <c r="CX115" s="69"/>
      <c r="CY115" s="69"/>
      <c r="CZ115" s="69"/>
      <c r="DA115" s="69"/>
      <c r="DB115" s="1549"/>
      <c r="DC115" s="1549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9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9"/>
      <c r="CR116" s="69"/>
      <c r="CS116" s="69"/>
      <c r="CT116" s="69"/>
      <c r="CU116" s="1549"/>
      <c r="CV116" s="69"/>
      <c r="CW116" s="69"/>
      <c r="CX116" s="69"/>
      <c r="CY116" s="69"/>
      <c r="CZ116" s="69"/>
      <c r="DA116" s="69"/>
      <c r="DB116" s="1549"/>
      <c r="DC116" s="1549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9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9"/>
      <c r="CR117" s="69"/>
      <c r="CS117" s="69"/>
      <c r="CT117" s="69"/>
      <c r="CU117" s="1549"/>
      <c r="CV117" s="69"/>
      <c r="CW117" s="69"/>
      <c r="CX117" s="69"/>
      <c r="CY117" s="69"/>
      <c r="CZ117" s="69"/>
      <c r="DA117" s="69"/>
      <c r="DB117" s="1549"/>
      <c r="DC117" s="1549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9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52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52">
        <f t="shared" si="176"/>
        <v>45</v>
      </c>
      <c r="DC118" s="1552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52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52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52">
        <f t="shared" si="176"/>
        <v>26</v>
      </c>
      <c r="DC119" s="1552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52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9"/>
      <c r="CR120" s="69"/>
      <c r="CS120" s="69"/>
      <c r="CT120" s="69"/>
      <c r="CU120" s="1549"/>
      <c r="CV120" s="69"/>
      <c r="CW120" s="69"/>
      <c r="CX120" s="69"/>
      <c r="CY120" s="69"/>
      <c r="CZ120" s="69"/>
      <c r="DA120" s="69"/>
      <c r="DB120" s="1549"/>
      <c r="DC120" s="1549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9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9"/>
      <c r="CR121" s="69"/>
      <c r="CS121" s="69"/>
      <c r="CT121" s="69"/>
      <c r="CU121" s="1549"/>
      <c r="CV121" s="69"/>
      <c r="CW121" s="69"/>
      <c r="CX121" s="69"/>
      <c r="CY121" s="69"/>
      <c r="CZ121" s="69"/>
      <c r="DA121" s="69"/>
      <c r="DB121" s="1549"/>
      <c r="DC121" s="1549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9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9"/>
      <c r="CR122" s="69"/>
      <c r="CS122" s="69"/>
      <c r="CT122" s="69"/>
      <c r="CU122" s="1549"/>
      <c r="CV122" s="69"/>
      <c r="CW122" s="69"/>
      <c r="CX122" s="69"/>
      <c r="CY122" s="69"/>
      <c r="CZ122" s="69"/>
      <c r="DA122" s="69"/>
      <c r="DB122" s="1549"/>
      <c r="DC122" s="1549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9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9"/>
      <c r="CR123" s="69"/>
      <c r="CS123" s="69"/>
      <c r="CT123" s="69"/>
      <c r="CU123" s="1549"/>
      <c r="CV123" s="69"/>
      <c r="CW123" s="69"/>
      <c r="CX123" s="69"/>
      <c r="CY123" s="69"/>
      <c r="CZ123" s="69"/>
      <c r="DA123" s="69"/>
      <c r="DB123" s="1549"/>
      <c r="DC123" s="1549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9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9"/>
      <c r="CR124" s="69"/>
      <c r="CS124" s="69"/>
      <c r="CT124" s="69"/>
      <c r="CU124" s="1549"/>
      <c r="CV124" s="69"/>
      <c r="CW124" s="69"/>
      <c r="CX124" s="69"/>
      <c r="CY124" s="69"/>
      <c r="CZ124" s="69"/>
      <c r="DA124" s="69"/>
      <c r="DB124" s="1549"/>
      <c r="DC124" s="1549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9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9"/>
      <c r="CR125" s="69"/>
      <c r="CS125" s="69"/>
      <c r="CT125" s="69"/>
      <c r="CU125" s="1549"/>
      <c r="CV125" s="69"/>
      <c r="CW125" s="69"/>
      <c r="CX125" s="69"/>
      <c r="CY125" s="69"/>
      <c r="CZ125" s="69"/>
      <c r="DA125" s="69"/>
      <c r="DB125" s="1549"/>
      <c r="DC125" s="1549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9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52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52">
        <f t="shared" si="192"/>
        <v>30</v>
      </c>
      <c r="DC126" s="1552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52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52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52">
        <f t="shared" si="192"/>
        <v>27</v>
      </c>
      <c r="DC127" s="1552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52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9"/>
      <c r="CR128" s="69"/>
      <c r="CS128" s="69"/>
      <c r="CT128" s="69"/>
      <c r="CU128" s="1549"/>
      <c r="CV128" s="69"/>
      <c r="CW128" s="69"/>
      <c r="CX128" s="69"/>
      <c r="CY128" s="69"/>
      <c r="CZ128" s="69"/>
      <c r="DA128" s="69"/>
      <c r="DB128" s="1549"/>
      <c r="DC128" s="1549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9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9"/>
      <c r="CR129" s="69"/>
      <c r="CS129" s="69"/>
      <c r="CT129" s="69"/>
      <c r="CU129" s="1549"/>
      <c r="CV129" s="69"/>
      <c r="CW129" s="69"/>
      <c r="CX129" s="69"/>
      <c r="CY129" s="69"/>
      <c r="CZ129" s="69"/>
      <c r="DA129" s="69"/>
      <c r="DB129" s="1549"/>
      <c r="DC129" s="1549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9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9"/>
      <c r="CR130" s="69"/>
      <c r="CS130" s="69"/>
      <c r="CT130" s="69"/>
      <c r="CU130" s="1549"/>
      <c r="CV130" s="69"/>
      <c r="CW130" s="69"/>
      <c r="CX130" s="69"/>
      <c r="CY130" s="69"/>
      <c r="CZ130" s="69"/>
      <c r="DA130" s="69"/>
      <c r="DB130" s="1549"/>
      <c r="DC130" s="1549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9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9"/>
      <c r="CR131" s="69"/>
      <c r="CS131" s="69"/>
      <c r="CT131" s="69"/>
      <c r="CU131" s="1549"/>
      <c r="CV131" s="69"/>
      <c r="CW131" s="69"/>
      <c r="CX131" s="69"/>
      <c r="CY131" s="69"/>
      <c r="CZ131" s="69"/>
      <c r="DA131" s="69"/>
      <c r="DB131" s="1549"/>
      <c r="DC131" s="1549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9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9"/>
      <c r="CR132" s="69"/>
      <c r="CS132" s="69"/>
      <c r="CT132" s="69"/>
      <c r="CU132" s="1549"/>
      <c r="CV132" s="69"/>
      <c r="CW132" s="69"/>
      <c r="CX132" s="69"/>
      <c r="CY132" s="69"/>
      <c r="CZ132" s="69"/>
      <c r="DA132" s="69"/>
      <c r="DB132" s="1549"/>
      <c r="DC132" s="1549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9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9"/>
      <c r="CR133" s="69"/>
      <c r="CS133" s="69"/>
      <c r="CT133" s="69"/>
      <c r="CU133" s="1549"/>
      <c r="CV133" s="69"/>
      <c r="CW133" s="69"/>
      <c r="CX133" s="69"/>
      <c r="CY133" s="69"/>
      <c r="CZ133" s="69"/>
      <c r="DA133" s="69"/>
      <c r="DB133" s="1549"/>
      <c r="DC133" s="1549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9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52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52" t="str">
        <f t="shared" si="208"/>
        <v/>
      </c>
      <c r="DC134" s="1552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52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52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52" t="str">
        <f t="shared" si="208"/>
        <v/>
      </c>
      <c r="DC135" s="1552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52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9"/>
      <c r="CR136" s="69"/>
      <c r="CS136" s="69"/>
      <c r="CT136" s="69"/>
      <c r="CU136" s="1549"/>
      <c r="CV136" s="69"/>
      <c r="CW136" s="69"/>
      <c r="CX136" s="69"/>
      <c r="CY136" s="69"/>
      <c r="CZ136" s="69"/>
      <c r="DA136" s="69"/>
      <c r="DB136" s="1549"/>
      <c r="DC136" s="1549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9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9"/>
      <c r="CR137" s="69"/>
      <c r="CS137" s="69"/>
      <c r="CT137" s="69"/>
      <c r="CU137" s="1549"/>
      <c r="CV137" s="69"/>
      <c r="CW137" s="69"/>
      <c r="CX137" s="69"/>
      <c r="CY137" s="69"/>
      <c r="CZ137" s="69"/>
      <c r="DA137" s="69"/>
      <c r="DB137" s="1549"/>
      <c r="DC137" s="1549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9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9"/>
      <c r="CR138" s="69"/>
      <c r="CS138" s="69"/>
      <c r="CT138" s="69"/>
      <c r="CU138" s="1549"/>
      <c r="CV138" s="69"/>
      <c r="CW138" s="69"/>
      <c r="CX138" s="69"/>
      <c r="CY138" s="69"/>
      <c r="CZ138" s="69"/>
      <c r="DA138" s="69"/>
      <c r="DB138" s="1549"/>
      <c r="DC138" s="1549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9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9"/>
      <c r="CR139" s="69"/>
      <c r="CS139" s="69"/>
      <c r="CT139" s="69"/>
      <c r="CU139" s="1549"/>
      <c r="CV139" s="69"/>
      <c r="CW139" s="69"/>
      <c r="CX139" s="69"/>
      <c r="CY139" s="69"/>
      <c r="CZ139" s="69"/>
      <c r="DA139" s="69"/>
      <c r="DB139" s="1549"/>
      <c r="DC139" s="1549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9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9"/>
      <c r="CR140" s="69"/>
      <c r="CS140" s="69"/>
      <c r="CT140" s="69"/>
      <c r="CU140" s="1549"/>
      <c r="CV140" s="69"/>
      <c r="CW140" s="69"/>
      <c r="CX140" s="69"/>
      <c r="CY140" s="69"/>
      <c r="CZ140" s="69"/>
      <c r="DA140" s="69"/>
      <c r="DB140" s="1549"/>
      <c r="DC140" s="1549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9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9"/>
      <c r="CR141" s="69"/>
      <c r="CS141" s="69"/>
      <c r="CT141" s="69"/>
      <c r="CU141" s="1549"/>
      <c r="CV141" s="69"/>
      <c r="CW141" s="69"/>
      <c r="CX141" s="69"/>
      <c r="CY141" s="69"/>
      <c r="CZ141" s="69"/>
      <c r="DA141" s="69"/>
      <c r="DB141" s="1549"/>
      <c r="DC141" s="1549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9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52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52" t="str">
        <f t="shared" si="224"/>
        <v/>
      </c>
      <c r="DC142" s="1552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52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52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52" t="str">
        <f t="shared" si="224"/>
        <v/>
      </c>
      <c r="DC143" s="1552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52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9"/>
      <c r="CR144" s="69"/>
      <c r="CS144" s="69"/>
      <c r="CT144" s="69"/>
      <c r="CU144" s="1549"/>
      <c r="CV144" s="69"/>
      <c r="CW144" s="69"/>
      <c r="CX144" s="69"/>
      <c r="CY144" s="69"/>
      <c r="CZ144" s="69"/>
      <c r="DA144" s="69"/>
      <c r="DB144" s="1549"/>
      <c r="DC144" s="1549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9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9"/>
      <c r="CR145" s="69"/>
      <c r="CS145" s="69"/>
      <c r="CT145" s="69"/>
      <c r="CU145" s="1549"/>
      <c r="CV145" s="69"/>
      <c r="CW145" s="69"/>
      <c r="CX145" s="69"/>
      <c r="CY145" s="69"/>
      <c r="CZ145" s="69"/>
      <c r="DA145" s="69"/>
      <c r="DB145" s="1549"/>
      <c r="DC145" s="1549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9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9"/>
      <c r="CR146" s="69"/>
      <c r="CS146" s="69"/>
      <c r="CT146" s="69"/>
      <c r="CU146" s="1549"/>
      <c r="CV146" s="69"/>
      <c r="CW146" s="69"/>
      <c r="CX146" s="69"/>
      <c r="CY146" s="69"/>
      <c r="CZ146" s="69"/>
      <c r="DA146" s="69"/>
      <c r="DB146" s="1549"/>
      <c r="DC146" s="1549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9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9"/>
      <c r="CR147" s="69"/>
      <c r="CS147" s="69"/>
      <c r="CT147" s="69"/>
      <c r="CU147" s="1549"/>
      <c r="CV147" s="69"/>
      <c r="CW147" s="69"/>
      <c r="CX147" s="69"/>
      <c r="CY147" s="69"/>
      <c r="CZ147" s="69"/>
      <c r="DA147" s="69"/>
      <c r="DB147" s="1549"/>
      <c r="DC147" s="1549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9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9"/>
      <c r="CR148" s="69"/>
      <c r="CS148" s="69"/>
      <c r="CT148" s="69"/>
      <c r="CU148" s="1549"/>
      <c r="CV148" s="69"/>
      <c r="CW148" s="69"/>
      <c r="CX148" s="69"/>
      <c r="CY148" s="69"/>
      <c r="CZ148" s="69"/>
      <c r="DA148" s="69"/>
      <c r="DB148" s="1549"/>
      <c r="DC148" s="1549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9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9"/>
      <c r="CR149" s="69"/>
      <c r="CS149" s="69"/>
      <c r="CT149" s="69"/>
      <c r="CU149" s="1549"/>
      <c r="CV149" s="69"/>
      <c r="CW149" s="69"/>
      <c r="CX149" s="69"/>
      <c r="CY149" s="69"/>
      <c r="CZ149" s="69"/>
      <c r="DA149" s="69"/>
      <c r="DB149" s="1549"/>
      <c r="DC149" s="1549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9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52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52" t="str">
        <f t="shared" si="240"/>
        <v/>
      </c>
      <c r="DC150" s="1552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52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52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52" t="str">
        <f t="shared" si="240"/>
        <v/>
      </c>
      <c r="DC151" s="1552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52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9"/>
      <c r="CR152" s="69"/>
      <c r="CS152" s="69"/>
      <c r="CT152" s="69"/>
      <c r="CU152" s="1549"/>
      <c r="CV152" s="69"/>
      <c r="CW152" s="69"/>
      <c r="CX152" s="69"/>
      <c r="CY152" s="69"/>
      <c r="CZ152" s="69"/>
      <c r="DA152" s="69"/>
      <c r="DB152" s="1549"/>
      <c r="DC152" s="1549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9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9"/>
      <c r="CR153" s="69"/>
      <c r="CS153" s="69"/>
      <c r="CT153" s="69"/>
      <c r="CU153" s="1549"/>
      <c r="CV153" s="69"/>
      <c r="CW153" s="69"/>
      <c r="CX153" s="69"/>
      <c r="CY153" s="69"/>
      <c r="CZ153" s="69"/>
      <c r="DA153" s="69"/>
      <c r="DB153" s="1549"/>
      <c r="DC153" s="1549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9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9"/>
      <c r="CR154" s="69"/>
      <c r="CS154" s="69"/>
      <c r="CT154" s="69"/>
      <c r="CU154" s="1549"/>
      <c r="CV154" s="69"/>
      <c r="CW154" s="69"/>
      <c r="CX154" s="69"/>
      <c r="CY154" s="69"/>
      <c r="CZ154" s="69"/>
      <c r="DA154" s="69"/>
      <c r="DB154" s="1549"/>
      <c r="DC154" s="1549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9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9"/>
      <c r="CR155" s="69"/>
      <c r="CS155" s="69"/>
      <c r="CT155" s="69"/>
      <c r="CU155" s="1549"/>
      <c r="CV155" s="69"/>
      <c r="CW155" s="69"/>
      <c r="CX155" s="69"/>
      <c r="CY155" s="69"/>
      <c r="CZ155" s="69"/>
      <c r="DA155" s="69"/>
      <c r="DB155" s="1549"/>
      <c r="DC155" s="1549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9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9"/>
      <c r="CR156" s="69"/>
      <c r="CS156" s="69"/>
      <c r="CT156" s="69"/>
      <c r="CU156" s="1549"/>
      <c r="CV156" s="69"/>
      <c r="CW156" s="69"/>
      <c r="CX156" s="69"/>
      <c r="CY156" s="69"/>
      <c r="CZ156" s="69"/>
      <c r="DA156" s="69"/>
      <c r="DB156" s="1549"/>
      <c r="DC156" s="1549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9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9"/>
      <c r="CR157" s="69"/>
      <c r="CS157" s="69"/>
      <c r="CT157" s="69"/>
      <c r="CU157" s="1549"/>
      <c r="CV157" s="69"/>
      <c r="CW157" s="69"/>
      <c r="CX157" s="69"/>
      <c r="CY157" s="69"/>
      <c r="CZ157" s="69"/>
      <c r="DA157" s="69"/>
      <c r="DB157" s="1549"/>
      <c r="DC157" s="1549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9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52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52" t="str">
        <f t="shared" si="256"/>
        <v/>
      </c>
      <c r="DC158" s="1552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52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52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52" t="str">
        <f t="shared" si="256"/>
        <v/>
      </c>
      <c r="DC159" s="1552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52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9"/>
      <c r="CR160" s="69"/>
      <c r="CS160" s="69"/>
      <c r="CT160" s="69"/>
      <c r="CU160" s="1549"/>
      <c r="CV160" s="69"/>
      <c r="CW160" s="69"/>
      <c r="CX160" s="69"/>
      <c r="CY160" s="69"/>
      <c r="CZ160" s="69"/>
      <c r="DA160" s="69"/>
      <c r="DB160" s="1549"/>
      <c r="DC160" s="1549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9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9"/>
      <c r="CR161" s="69"/>
      <c r="CS161" s="69"/>
      <c r="CT161" s="69"/>
      <c r="CU161" s="1549"/>
      <c r="CV161" s="69"/>
      <c r="CW161" s="69"/>
      <c r="CX161" s="69"/>
      <c r="CY161" s="69"/>
      <c r="CZ161" s="69"/>
      <c r="DA161" s="69"/>
      <c r="DB161" s="1549"/>
      <c r="DC161" s="1549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9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9"/>
      <c r="CR162" s="69"/>
      <c r="CS162" s="69"/>
      <c r="CT162" s="69"/>
      <c r="CU162" s="1549"/>
      <c r="CV162" s="69"/>
      <c r="CW162" s="69"/>
      <c r="CX162" s="69"/>
      <c r="CY162" s="69"/>
      <c r="CZ162" s="69"/>
      <c r="DA162" s="69"/>
      <c r="DB162" s="1549"/>
      <c r="DC162" s="1549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9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9"/>
      <c r="CR163" s="69"/>
      <c r="CS163" s="69"/>
      <c r="CT163" s="69"/>
      <c r="CU163" s="1549"/>
      <c r="CV163" s="69"/>
      <c r="CW163" s="69"/>
      <c r="CX163" s="69"/>
      <c r="CY163" s="69"/>
      <c r="CZ163" s="69"/>
      <c r="DA163" s="69"/>
      <c r="DB163" s="1549"/>
      <c r="DC163" s="1549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9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9"/>
      <c r="CR164" s="69"/>
      <c r="CS164" s="69"/>
      <c r="CT164" s="69"/>
      <c r="CU164" s="1549"/>
      <c r="CV164" s="69"/>
      <c r="CW164" s="69"/>
      <c r="CX164" s="69"/>
      <c r="CY164" s="69"/>
      <c r="CZ164" s="69"/>
      <c r="DA164" s="69"/>
      <c r="DB164" s="1549"/>
      <c r="DC164" s="1549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9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9"/>
      <c r="CR165" s="69"/>
      <c r="CS165" s="69"/>
      <c r="CT165" s="69"/>
      <c r="CU165" s="1549"/>
      <c r="CV165" s="69"/>
      <c r="CW165" s="69"/>
      <c r="CX165" s="69"/>
      <c r="CY165" s="69"/>
      <c r="CZ165" s="69"/>
      <c r="DA165" s="69"/>
      <c r="DB165" s="1549"/>
      <c r="DC165" s="1549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9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52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52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52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52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52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52" t="str">
        <f t="shared" si="281"/>
        <v/>
      </c>
      <c r="DC167" s="1552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52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52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52" t="str">
        <f t="shared" si="281"/>
        <v/>
      </c>
      <c r="DC168" s="1552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52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52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52" t="str">
        <f t="shared" si="281"/>
        <v/>
      </c>
      <c r="DC169" s="1552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52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52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52" t="str">
        <f t="shared" si="281"/>
        <v/>
      </c>
      <c r="DC170" s="1552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52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52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52" t="str">
        <f t="shared" si="281"/>
        <v/>
      </c>
      <c r="DC171" s="1552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52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52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52" t="str">
        <f t="shared" si="281"/>
        <v/>
      </c>
      <c r="DC172" s="1552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52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52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52">
        <f t="shared" si="281"/>
        <v>200</v>
      </c>
      <c r="DC173" s="1552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52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52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52" t="str">
        <f t="shared" si="281"/>
        <v/>
      </c>
      <c r="DC174" s="1552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52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52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52" t="str">
        <f t="shared" si="281"/>
        <v/>
      </c>
      <c r="DC175" s="1552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52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52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52" t="str">
        <f t="shared" si="281"/>
        <v/>
      </c>
      <c r="DC176" s="1552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52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52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52" t="str">
        <f t="shared" si="281"/>
        <v/>
      </c>
      <c r="DC177" s="1552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52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52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52" t="str">
        <f t="shared" si="281"/>
        <v/>
      </c>
      <c r="DC178" s="1552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52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52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52" t="str">
        <f t="shared" si="281"/>
        <v/>
      </c>
      <c r="DC179" s="1552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52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52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52" t="str">
        <f t="shared" si="281"/>
        <v/>
      </c>
      <c r="DC180" s="1552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52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52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52" t="str">
        <f t="shared" si="281"/>
        <v/>
      </c>
      <c r="DC181" s="1552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52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52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52" t="str">
        <f t="shared" si="281"/>
        <v/>
      </c>
      <c r="DC182" s="1552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52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52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52" t="str">
        <f t="shared" si="281"/>
        <v/>
      </c>
      <c r="DC183" s="1552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52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52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52" t="str">
        <f t="shared" si="281"/>
        <v/>
      </c>
      <c r="DC184" s="1552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52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52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52" t="str">
        <f t="shared" si="281"/>
        <v/>
      </c>
      <c r="DC185" s="1552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52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52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52" t="str">
        <f t="shared" si="281"/>
        <v/>
      </c>
      <c r="DC186" s="1552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52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52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52" t="str">
        <f t="shared" si="281"/>
        <v/>
      </c>
      <c r="DC187" s="1552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52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52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52">
        <f t="shared" si="281"/>
        <v>2</v>
      </c>
      <c r="DC188" s="1552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52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52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52">
        <f t="shared" si="281"/>
        <v>5</v>
      </c>
      <c r="DC189" s="1552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52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52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52" t="str">
        <f t="shared" si="281"/>
        <v/>
      </c>
      <c r="DC190" s="1552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52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52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52" t="str">
        <f t="shared" si="281"/>
        <v/>
      </c>
      <c r="DC191" s="1552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52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52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52" t="str">
        <f t="shared" si="281"/>
        <v/>
      </c>
      <c r="DC192" s="1552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52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52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52" t="str">
        <f t="shared" si="281"/>
        <v/>
      </c>
      <c r="DC193" s="1552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52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898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52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52" t="str">
        <f t="shared" si="281"/>
        <v/>
      </c>
      <c r="DC194" s="1552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52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52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52" t="str">
        <f t="shared" si="281"/>
        <v/>
      </c>
      <c r="DC195" s="1552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52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52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52" t="str">
        <f t="shared" si="281"/>
        <v/>
      </c>
      <c r="DC196" s="1552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52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52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52" t="str">
        <f t="shared" si="281"/>
        <v/>
      </c>
      <c r="DC197" s="1552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52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20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20"/>
      <c r="AL200" s="375"/>
      <c r="AM200" s="375"/>
      <c r="AN200" s="1429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20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20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2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21"/>
      <c r="AL201" s="385"/>
      <c r="AM201" s="385"/>
      <c r="AN201" s="1430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21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21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2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21"/>
      <c r="AL202" s="385"/>
      <c r="AM202" s="385"/>
      <c r="AN202" s="1430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21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21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31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22"/>
      <c r="U205" s="1422"/>
      <c r="V205" s="401"/>
      <c r="W205" s="1422"/>
      <c r="X205" s="1422"/>
      <c r="Y205" s="1422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20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20"/>
      <c r="AL207" s="375"/>
      <c r="AM207" s="375"/>
      <c r="AN207" s="1429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20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20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2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21"/>
      <c r="AL208" s="385"/>
      <c r="AM208" s="385"/>
      <c r="AN208" s="1430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21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21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2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21"/>
      <c r="AL209" s="385"/>
      <c r="AM209" s="385"/>
      <c r="AN209" s="1430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21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21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31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22"/>
      <c r="U212" s="1422"/>
      <c r="V212" s="401"/>
      <c r="W212" s="1422"/>
      <c r="X212" s="1422"/>
      <c r="Y212" s="1422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20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20"/>
      <c r="AL214" s="375"/>
      <c r="AM214" s="375"/>
      <c r="AN214" s="1429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20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20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2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21"/>
      <c r="AL215" s="385"/>
      <c r="AM215" s="385"/>
      <c r="AN215" s="1430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21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21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2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21"/>
      <c r="AL216" s="385"/>
      <c r="AM216" s="385"/>
      <c r="AN216" s="1430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21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21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31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22"/>
      <c r="U219" s="1422"/>
      <c r="V219" s="401"/>
      <c r="W219" s="1422"/>
      <c r="X219" s="1422"/>
      <c r="Y219" s="1422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20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20"/>
      <c r="AL221" s="375"/>
      <c r="AM221" s="375"/>
      <c r="AN221" s="1429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20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20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2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21"/>
      <c r="AL222" s="385"/>
      <c r="AM222" s="385"/>
      <c r="AN222" s="1430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21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21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2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21"/>
      <c r="AL223" s="385"/>
      <c r="AM223" s="385"/>
      <c r="AN223" s="1430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21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21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31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22"/>
      <c r="U226" s="1422"/>
      <c r="V226" s="401"/>
      <c r="W226" s="1422"/>
      <c r="X226" s="1422"/>
      <c r="Y226" s="1422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606</v>
      </c>
      <c r="D232" s="1314" t="s">
        <v>607</v>
      </c>
      <c r="E232" s="1314" t="s">
        <v>608</v>
      </c>
      <c r="F232" s="1314" t="s">
        <v>609</v>
      </c>
      <c r="G232" s="1314" t="s">
        <v>610</v>
      </c>
      <c r="H232" s="1314" t="s">
        <v>611</v>
      </c>
      <c r="I232" s="1314" t="s">
        <v>612</v>
      </c>
      <c r="J232" s="1314" t="s">
        <v>613</v>
      </c>
      <c r="K232" s="1314" t="s">
        <v>614</v>
      </c>
      <c r="L232" s="1314" t="s">
        <v>615</v>
      </c>
      <c r="M232" s="1314" t="s">
        <v>616</v>
      </c>
      <c r="N232" t="s">
        <v>606</v>
      </c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/>
      <c r="AG232"/>
      <c r="AH232"/>
      <c r="AI232"/>
      <c r="AJ232"/>
      <c r="AK232" s="1424" t="s">
        <v>629</v>
      </c>
      <c r="AL232" s="1424" t="s">
        <v>630</v>
      </c>
      <c r="AM232" s="1424" t="s">
        <v>631</v>
      </c>
      <c r="AN232" s="1424" t="s">
        <v>632</v>
      </c>
      <c r="AO232" s="1424" t="s">
        <v>633</v>
      </c>
      <c r="AP232" s="1424" t="s">
        <v>634</v>
      </c>
      <c r="AQ232" s="1424" t="s">
        <v>635</v>
      </c>
      <c r="AR232" s="1424" t="s">
        <v>636</v>
      </c>
      <c r="AS232" s="1424" t="s">
        <v>637</v>
      </c>
      <c r="AT232" s="1424" t="s">
        <v>638</v>
      </c>
      <c r="AU232" s="1424" t="s">
        <v>639</v>
      </c>
      <c r="AV232" s="1424" t="s">
        <v>640</v>
      </c>
      <c r="AW232" s="1424"/>
      <c r="AX232" s="1424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>
        <v>0.87</v>
      </c>
      <c r="AV233" s="1424">
        <v>1.07</v>
      </c>
      <c r="AW233" s="1424"/>
      <c r="AX233" s="1424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641</v>
      </c>
      <c r="U237" s="1424" t="s">
        <v>642</v>
      </c>
      <c r="V237" s="1424" t="s">
        <v>643</v>
      </c>
      <c r="W237" s="1424" t="s">
        <v>644</v>
      </c>
      <c r="X237" s="1424" t="s">
        <v>645</v>
      </c>
      <c r="Y237" s="1424" t="s">
        <v>646</v>
      </c>
      <c r="Z237" s="1424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6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59"/>
      <c r="W270" s="1559"/>
      <c r="X270" s="1427" t="s">
        <v>656</v>
      </c>
      <c r="Y270" s="1427">
        <v>59301</v>
      </c>
      <c r="Z270" s="1427" t="s">
        <v>657</v>
      </c>
      <c r="AA270" s="1317" t="s">
        <v>658</v>
      </c>
      <c r="AB270" s="1317" t="s">
        <v>659</v>
      </c>
      <c r="AC270" s="1317" t="s">
        <v>660</v>
      </c>
      <c r="AD270" s="1317" t="s">
        <v>662</v>
      </c>
      <c r="AE270" t="s">
        <v>661</v>
      </c>
      <c r="AF270"/>
      <c r="AG270" s="1560"/>
      <c r="AH270" s="1560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663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664</v>
      </c>
      <c r="Y272" s="1428">
        <v>4</v>
      </c>
      <c r="Z272" s="1428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665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666</v>
      </c>
      <c r="Y274" s="1428">
        <v>6</v>
      </c>
      <c r="Z274" s="1428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667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668</v>
      </c>
      <c r="Y276" s="1428">
        <v>8</v>
      </c>
      <c r="Z276" s="1428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669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670</v>
      </c>
      <c r="Y278" s="1428">
        <v>10</v>
      </c>
      <c r="Z278" s="1428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59"/>
      <c r="W310" s="1559"/>
      <c r="X310" s="1424"/>
      <c r="Y310" s="1424"/>
      <c r="Z310" s="1424"/>
      <c r="AA310"/>
      <c r="AB310"/>
      <c r="AC310"/>
      <c r="AD310"/>
      <c r="AE310"/>
      <c r="AF310"/>
      <c r="AG310" s="1560"/>
      <c r="AH310" s="1560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681</v>
      </c>
      <c r="O320" s="1378"/>
      <c r="P320" s="1378"/>
      <c r="Q320" s="1379"/>
      <c r="R320" s="1378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682</v>
      </c>
      <c r="O321" s="1378"/>
      <c r="P321" s="1378"/>
      <c r="Q321" s="1379"/>
      <c r="R321" s="1380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8" t="s">
        <v>473</v>
      </c>
      <c r="O322" s="1378"/>
      <c r="P322" s="1378"/>
      <c r="Q322" s="1379"/>
      <c r="R322" s="1380"/>
    </row>
    <row r="323" spans="3:50" ht="12" customHeight="1">
      <c r="N323" s="1378" t="s">
        <v>683</v>
      </c>
      <c r="O323" s="1378"/>
      <c r="P323" s="1378"/>
      <c r="Q323" s="1379"/>
      <c r="R323" s="1380"/>
    </row>
    <row r="324" spans="3:50" ht="12" customHeight="1">
      <c r="N324" s="1378" t="s">
        <v>684</v>
      </c>
      <c r="O324" s="1378"/>
      <c r="P324" s="1378"/>
      <c r="Q324" s="1379"/>
      <c r="R324" s="1380"/>
    </row>
    <row r="325" spans="3:50" ht="12" customHeight="1">
      <c r="N325" s="1378" t="s">
        <v>685</v>
      </c>
      <c r="O325" s="1378"/>
      <c r="P325" s="1378"/>
      <c r="Q325" s="1379"/>
      <c r="R325" s="1380"/>
    </row>
    <row r="326" spans="3:50" ht="12" customHeight="1">
      <c r="N326" s="1378" t="s">
        <v>686</v>
      </c>
      <c r="O326" s="1378"/>
      <c r="P326" s="1378"/>
      <c r="Q326" s="1379"/>
      <c r="R326" s="1380"/>
    </row>
    <row r="327" spans="3:50" ht="12" customHeight="1">
      <c r="N327" s="1378" t="s">
        <v>687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F117" activePane="bottomRight" state="frozen"/>
      <selection pane="topRight" activeCell="AU1" sqref="AU1"/>
      <selection pane="bottomLeft" activeCell="A419" sqref="A419"/>
      <selection pane="bottomRight" activeCell="I1" sqref="I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9" customWidth="1"/>
    <col min="93" max="93" width="8.5" style="1359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6" t="s">
        <v>716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743</v>
      </c>
      <c r="K1" s="1443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23" t="s">
        <v>953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4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62" t="s">
        <v>50</v>
      </c>
      <c r="DM4" s="1562"/>
      <c r="DN4" s="1562"/>
      <c r="DO4" s="1562"/>
      <c r="DP4" s="1562"/>
      <c r="DQ4" s="1562"/>
      <c r="DR4" s="1562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566" t="s">
        <v>946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63" t="s">
        <v>47</v>
      </c>
      <c r="CE6" s="1563"/>
      <c r="CF6" s="1322"/>
      <c r="CG6" s="1322"/>
      <c r="CH6" s="1322"/>
      <c r="CI6" s="1322"/>
      <c r="CJ6" s="1322"/>
      <c r="CK6" s="1322"/>
      <c r="CL6" s="1322"/>
      <c r="CM6" s="1322"/>
      <c r="CN6" s="1322"/>
      <c r="CO6" s="1566"/>
      <c r="CP6" s="1564" t="s">
        <v>47</v>
      </c>
      <c r="CQ6" s="1564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5" t="s">
        <v>48</v>
      </c>
      <c r="DF6" s="1565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3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38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38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32">
        <f t="shared" si="12"/>
        <v>1.0347279607898952</v>
      </c>
      <c r="CG10" s="1332">
        <f t="shared" si="12"/>
        <v>1.1490830326039256</v>
      </c>
      <c r="CH10" s="1332">
        <f t="shared" si="12"/>
        <v>1.1756055095630968</v>
      </c>
      <c r="CI10" s="1333">
        <f t="shared" si="12"/>
        <v>1.3130069401767184</v>
      </c>
      <c r="CJ10" s="1333">
        <f t="shared" si="12"/>
        <v>1.3552020488762377</v>
      </c>
      <c r="CK10" s="1332">
        <f t="shared" si="12"/>
        <v>1.3846790377700688</v>
      </c>
      <c r="CL10" s="1332">
        <f t="shared" si="12"/>
        <v>1.44203429779201</v>
      </c>
      <c r="CM10" s="1332">
        <f t="shared" si="12"/>
        <v>1.4715360554513979</v>
      </c>
      <c r="CN10" s="1332">
        <f t="shared" si="12"/>
        <v>1.5358360290280493</v>
      </c>
      <c r="CO10" s="1338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694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31">
        <f t="shared" si="12"/>
        <v>0</v>
      </c>
      <c r="CE11" s="1332">
        <f t="shared" si="13"/>
        <v>3.2586135325861354E-3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32">
        <f t="shared" si="39"/>
        <v>4.9439601494396017E-2</v>
      </c>
      <c r="CH11" s="1332">
        <f t="shared" si="39"/>
        <v>7.7017696139476954E-2</v>
      </c>
      <c r="CI11" s="1333">
        <f t="shared" si="39"/>
        <v>9.055154887920297E-2</v>
      </c>
      <c r="CJ11" s="1333">
        <f t="shared" si="39"/>
        <v>0.11848876329150301</v>
      </c>
      <c r="CK11" s="1332">
        <f t="shared" si="39"/>
        <v>0.12220177459526774</v>
      </c>
      <c r="CL11" s="1332">
        <f t="shared" si="39"/>
        <v>0.12480866542133662</v>
      </c>
      <c r="CM11" s="1332">
        <f t="shared" si="39"/>
        <v>0.13764821917808218</v>
      </c>
      <c r="CN11" s="1332">
        <f t="shared" si="39"/>
        <v>0.15249550850975507</v>
      </c>
      <c r="CO11" s="1338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695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31">
        <f t="shared" si="12"/>
        <v>3.2939144496018716E-2</v>
      </c>
      <c r="CE12" s="1332">
        <f t="shared" si="13"/>
        <v>4.7627545039435455E-2</v>
      </c>
      <c r="CF12" s="1332">
        <f t="shared" si="39"/>
        <v>5.6666666666666671E-2</v>
      </c>
      <c r="CG12" s="1332">
        <f t="shared" si="39"/>
        <v>7.5078419468659202E-2</v>
      </c>
      <c r="CH12" s="1332">
        <f t="shared" si="39"/>
        <v>7.9840056039850574E-2</v>
      </c>
      <c r="CI12" s="1333">
        <f t="shared" si="39"/>
        <v>8.6125471149854721E-2</v>
      </c>
      <c r="CJ12" s="1333">
        <f t="shared" si="39"/>
        <v>9.6837763689195819E-2</v>
      </c>
      <c r="CK12" s="1332">
        <f t="shared" si="39"/>
        <v>9.8093110471149866E-2</v>
      </c>
      <c r="CL12" s="1332">
        <f t="shared" si="39"/>
        <v>0.10085487339144873</v>
      </c>
      <c r="CM12" s="1332">
        <f t="shared" si="39"/>
        <v>0.16042743669572437</v>
      </c>
      <c r="CN12" s="1332">
        <f t="shared" si="39"/>
        <v>0.21911752801992529</v>
      </c>
      <c r="CO12" s="1338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31">
        <f t="shared" si="12"/>
        <v>0</v>
      </c>
      <c r="CE13" s="1332">
        <f t="shared" si="13"/>
        <v>0</v>
      </c>
      <c r="CF13" s="1332">
        <f t="shared" si="39"/>
        <v>0</v>
      </c>
      <c r="CG13" s="1332">
        <f t="shared" si="39"/>
        <v>0.12926029792125684</v>
      </c>
      <c r="CH13" s="1332">
        <f t="shared" si="39"/>
        <v>0.15018679950186797</v>
      </c>
      <c r="CI13" s="1333">
        <f t="shared" si="39"/>
        <v>0.18771363636363639</v>
      </c>
      <c r="CJ13" s="1333">
        <f t="shared" si="39"/>
        <v>0.18781467932752183</v>
      </c>
      <c r="CK13" s="1332">
        <f t="shared" si="39"/>
        <v>0.29569716687422171</v>
      </c>
      <c r="CL13" s="1332">
        <f t="shared" si="39"/>
        <v>0.30555673061955169</v>
      </c>
      <c r="CM13" s="1332">
        <f t="shared" si="39"/>
        <v>0.31135289539227895</v>
      </c>
      <c r="CN13" s="1332">
        <f t="shared" si="39"/>
        <v>0.3387041952054794</v>
      </c>
      <c r="CO13" s="1338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8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0</v>
      </c>
      <c r="CO15" s="1334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696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31">
        <f t="shared" si="12"/>
        <v>0.27944152677459527</v>
      </c>
      <c r="CE16" s="1332">
        <f t="shared" si="13"/>
        <v>0.3908896587795766</v>
      </c>
      <c r="CF16" s="1332">
        <f t="shared" si="39"/>
        <v>0.45225260921544208</v>
      </c>
      <c r="CG16" s="1332">
        <f t="shared" si="39"/>
        <v>0.47603342465753429</v>
      </c>
      <c r="CH16" s="1332">
        <f t="shared" si="39"/>
        <v>0.48537842322061503</v>
      </c>
      <c r="CI16" s="1333">
        <f t="shared" si="39"/>
        <v>0.49470883731461562</v>
      </c>
      <c r="CJ16" s="1333">
        <f t="shared" si="39"/>
        <v>0.52582662515566625</v>
      </c>
      <c r="CK16" s="1332">
        <f t="shared" si="39"/>
        <v>0.53260475716064759</v>
      </c>
      <c r="CL16" s="1332">
        <f t="shared" si="39"/>
        <v>0.53765576899128265</v>
      </c>
      <c r="CM16" s="1332">
        <f t="shared" si="39"/>
        <v>0.57362904562436323</v>
      </c>
      <c r="CN16" s="1332">
        <f t="shared" si="39"/>
        <v>0.63099195018679954</v>
      </c>
      <c r="CO16" s="1334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679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31">
        <f t="shared" si="12"/>
        <v>0.12498484371108343</v>
      </c>
      <c r="CE17" s="1332">
        <f t="shared" si="13"/>
        <v>0.13620435673915127</v>
      </c>
      <c r="CF17" s="1332">
        <f t="shared" si="39"/>
        <v>0.13873967222914071</v>
      </c>
      <c r="CG17" s="1332">
        <f t="shared" si="39"/>
        <v>0.16287069115815689</v>
      </c>
      <c r="CH17" s="1332">
        <f t="shared" si="39"/>
        <v>0.18159658430884182</v>
      </c>
      <c r="CI17" s="1333">
        <f t="shared" si="39"/>
        <v>0.18179613630703043</v>
      </c>
      <c r="CJ17" s="1333">
        <f t="shared" si="39"/>
        <v>0.19179032605003959</v>
      </c>
      <c r="CK17" s="1332">
        <f t="shared" si="39"/>
        <v>0.1933679402241594</v>
      </c>
      <c r="CL17" s="1332">
        <f t="shared" si="39"/>
        <v>0.19499382291407222</v>
      </c>
      <c r="CM17" s="1332">
        <f t="shared" si="39"/>
        <v>0.20810950834371106</v>
      </c>
      <c r="CN17" s="1332">
        <f t="shared" si="39"/>
        <v>0.33329291656288917</v>
      </c>
      <c r="CO17" s="1328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31">
        <f t="shared" si="12"/>
        <v>9.9206349206349201E-2</v>
      </c>
      <c r="CE18" s="1332">
        <f t="shared" si="13"/>
        <v>0.10416666666666667</v>
      </c>
      <c r="CF18" s="1332">
        <f t="shared" si="39"/>
        <v>0.11904761904761904</v>
      </c>
      <c r="CG18" s="1332">
        <f t="shared" si="39"/>
        <v>0.11904761904761904</v>
      </c>
      <c r="CH18" s="1332">
        <f t="shared" si="39"/>
        <v>0.14285714285714285</v>
      </c>
      <c r="CI18" s="1333">
        <f t="shared" si="39"/>
        <v>0.14285714285714285</v>
      </c>
      <c r="CJ18" s="1333">
        <f t="shared" si="39"/>
        <v>0.14285714285714285</v>
      </c>
      <c r="CK18" s="1332">
        <f t="shared" si="39"/>
        <v>0.14652014652014653</v>
      </c>
      <c r="CL18" s="1332">
        <f t="shared" si="39"/>
        <v>0.15151515151515152</v>
      </c>
      <c r="CM18" s="1332">
        <f t="shared" si="39"/>
        <v>0.15151515151515152</v>
      </c>
      <c r="CN18" s="1332">
        <f t="shared" si="39"/>
        <v>0.15873015873015875</v>
      </c>
      <c r="CO18" s="1328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28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61">
        <f t="shared" si="12"/>
        <v>36450</v>
      </c>
      <c r="CF20" s="1361">
        <f t="shared" si="12"/>
        <v>38560</v>
      </c>
      <c r="CG20" s="1361">
        <f t="shared" si="12"/>
        <v>40700</v>
      </c>
      <c r="CH20" s="1361">
        <f t="shared" si="12"/>
        <v>42675</v>
      </c>
      <c r="CI20" s="1362">
        <f t="shared" si="12"/>
        <v>43320</v>
      </c>
      <c r="CJ20" s="1362">
        <f t="shared" si="12"/>
        <v>44920</v>
      </c>
      <c r="CK20" s="1361">
        <f t="shared" si="12"/>
        <v>44970</v>
      </c>
      <c r="CL20" s="1361">
        <f t="shared" si="12"/>
        <v>54420</v>
      </c>
      <c r="CM20" s="1361">
        <f t="shared" si="12"/>
        <v>59890</v>
      </c>
      <c r="CN20" s="1361">
        <f t="shared" si="12"/>
        <v>60360</v>
      </c>
      <c r="CO20" s="1328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2850</v>
      </c>
      <c r="CK21" s="1361">
        <f t="shared" si="12"/>
        <v>3300</v>
      </c>
      <c r="CL21" s="1361">
        <f t="shared" si="12"/>
        <v>4800</v>
      </c>
      <c r="CM21" s="1361">
        <f t="shared" si="12"/>
        <v>5125</v>
      </c>
      <c r="CN21" s="1361">
        <f t="shared" si="12"/>
        <v>5220</v>
      </c>
      <c r="CO21" s="1328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28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60">
        <f t="shared" si="12"/>
        <v>0</v>
      </c>
      <c r="CE23" s="1361">
        <f t="shared" si="12"/>
        <v>0</v>
      </c>
      <c r="CF23" s="1361">
        <f t="shared" si="12"/>
        <v>0</v>
      </c>
      <c r="CG23" s="1361">
        <f t="shared" si="12"/>
        <v>0</v>
      </c>
      <c r="CH23" s="1361">
        <f t="shared" si="12"/>
        <v>0</v>
      </c>
      <c r="CI23" s="1362">
        <f t="shared" si="12"/>
        <v>0</v>
      </c>
      <c r="CJ23" s="1362">
        <f t="shared" si="12"/>
        <v>0</v>
      </c>
      <c r="CK23" s="1361">
        <f t="shared" si="12"/>
        <v>1900</v>
      </c>
      <c r="CL23" s="1361">
        <f t="shared" si="12"/>
        <v>7700</v>
      </c>
      <c r="CM23" s="1361">
        <f t="shared" si="12"/>
        <v>8000</v>
      </c>
      <c r="CN23" s="1361">
        <f t="shared" si="12"/>
        <v>13200</v>
      </c>
      <c r="CO23" s="1328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671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930</v>
      </c>
      <c r="CI24" s="1362">
        <f t="shared" si="12"/>
        <v>1000</v>
      </c>
      <c r="CJ24" s="1362">
        <f t="shared" si="12"/>
        <v>2600</v>
      </c>
      <c r="CK24" s="1361">
        <f t="shared" si="12"/>
        <v>5050</v>
      </c>
      <c r="CL24" s="1361">
        <f t="shared" si="12"/>
        <v>6000</v>
      </c>
      <c r="CM24" s="1361">
        <f t="shared" si="12"/>
        <v>7200</v>
      </c>
      <c r="CN24" s="1361">
        <f t="shared" si="12"/>
        <v>8640</v>
      </c>
      <c r="CO24" s="1328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672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28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0</v>
      </c>
      <c r="CK26" s="1361">
        <f t="shared" si="12"/>
        <v>1050</v>
      </c>
      <c r="CL26" s="1361">
        <f t="shared" si="12"/>
        <v>1300</v>
      </c>
      <c r="CM26" s="1361">
        <f t="shared" si="12"/>
        <v>4200</v>
      </c>
      <c r="CN26" s="1361">
        <f t="shared" si="12"/>
        <v>4800</v>
      </c>
      <c r="CO26" s="1328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1800</v>
      </c>
      <c r="CL27" s="1361">
        <f t="shared" si="12"/>
        <v>2880</v>
      </c>
      <c r="CM27" s="1361">
        <f t="shared" si="12"/>
        <v>3600</v>
      </c>
      <c r="CN27" s="1361">
        <f t="shared" si="12"/>
        <v>4800</v>
      </c>
      <c r="CO27" s="1328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60">
        <f t="shared" si="12"/>
        <v>10560</v>
      </c>
      <c r="CE28" s="1361">
        <f t="shared" si="12"/>
        <v>21000</v>
      </c>
      <c r="CF28" s="1361">
        <f t="shared" si="12"/>
        <v>22800</v>
      </c>
      <c r="CG28" s="1361">
        <f t="shared" si="12"/>
        <v>24360</v>
      </c>
      <c r="CH28" s="1361">
        <f t="shared" si="12"/>
        <v>31200</v>
      </c>
      <c r="CI28" s="1362">
        <f t="shared" si="12"/>
        <v>31320</v>
      </c>
      <c r="CJ28" s="1362">
        <f t="shared" si="12"/>
        <v>31800</v>
      </c>
      <c r="CK28" s="1361">
        <f t="shared" si="12"/>
        <v>32760</v>
      </c>
      <c r="CL28" s="1361">
        <f t="shared" si="12"/>
        <v>39240</v>
      </c>
      <c r="CM28" s="1361">
        <f t="shared" si="12"/>
        <v>41640</v>
      </c>
      <c r="CN28" s="1361">
        <f t="shared" si="12"/>
        <v>54480</v>
      </c>
      <c r="CO28" s="1328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60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7"/>
        <v>0</v>
      </c>
      <c r="CF29" s="1361">
        <f t="shared" si="117"/>
        <v>0</v>
      </c>
      <c r="CG29" s="1361">
        <f t="shared" si="117"/>
        <v>0</v>
      </c>
      <c r="CH29" s="1361">
        <f t="shared" si="117"/>
        <v>0</v>
      </c>
      <c r="CI29" s="1362">
        <f t="shared" si="117"/>
        <v>0</v>
      </c>
      <c r="CJ29" s="1362">
        <f t="shared" si="117"/>
        <v>0</v>
      </c>
      <c r="CK29" s="1361">
        <f t="shared" si="117"/>
        <v>0</v>
      </c>
      <c r="CL29" s="1361">
        <f t="shared" si="117"/>
        <v>0</v>
      </c>
      <c r="CM29" s="1361">
        <f t="shared" si="117"/>
        <v>0</v>
      </c>
      <c r="CN29" s="1361">
        <f t="shared" si="117"/>
        <v>0</v>
      </c>
      <c r="CO29" s="1328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60">
        <f t="shared" si="117"/>
        <v>0</v>
      </c>
      <c r="CE30" s="1361">
        <f t="shared" si="117"/>
        <v>0</v>
      </c>
      <c r="CF30" s="1361">
        <f t="shared" si="117"/>
        <v>0</v>
      </c>
      <c r="CG30" s="1361">
        <f t="shared" si="117"/>
        <v>0</v>
      </c>
      <c r="CH30" s="1361">
        <f t="shared" si="117"/>
        <v>0</v>
      </c>
      <c r="CI30" s="1362">
        <f t="shared" si="117"/>
        <v>0</v>
      </c>
      <c r="CJ30" s="1362">
        <f t="shared" si="117"/>
        <v>0</v>
      </c>
      <c r="CK30" s="1361">
        <f t="shared" si="117"/>
        <v>0</v>
      </c>
      <c r="CL30" s="1361">
        <f t="shared" si="117"/>
        <v>0</v>
      </c>
      <c r="CM30" s="1361">
        <f t="shared" si="117"/>
        <v>0</v>
      </c>
      <c r="CN30" s="1361">
        <f t="shared" si="117"/>
        <v>0</v>
      </c>
      <c r="CO30" s="1328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60">
        <f t="shared" si="117"/>
        <v>28584</v>
      </c>
      <c r="CE31" s="1361">
        <f t="shared" si="117"/>
        <v>34524</v>
      </c>
      <c r="CF31" s="1361">
        <f t="shared" si="117"/>
        <v>35210</v>
      </c>
      <c r="CG31" s="1361">
        <f t="shared" si="117"/>
        <v>39564.400000000001</v>
      </c>
      <c r="CH31" s="1361">
        <f t="shared" si="117"/>
        <v>40216</v>
      </c>
      <c r="CI31" s="1362">
        <f t="shared" si="117"/>
        <v>40256</v>
      </c>
      <c r="CJ31" s="1362">
        <f t="shared" si="117"/>
        <v>40408</v>
      </c>
      <c r="CK31" s="1361">
        <f t="shared" si="117"/>
        <v>44804</v>
      </c>
      <c r="CL31" s="1361">
        <f t="shared" si="117"/>
        <v>50774</v>
      </c>
      <c r="CM31" s="1361">
        <f t="shared" si="117"/>
        <v>56670</v>
      </c>
      <c r="CN31" s="1361">
        <f t="shared" si="117"/>
        <v>57228</v>
      </c>
      <c r="CO31" s="1328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60">
        <f t="shared" si="117"/>
        <v>6240</v>
      </c>
      <c r="CE32" s="1361">
        <f t="shared" si="117"/>
        <v>6660</v>
      </c>
      <c r="CF32" s="1361">
        <f t="shared" si="117"/>
        <v>7860</v>
      </c>
      <c r="CG32" s="1361">
        <f t="shared" si="117"/>
        <v>8700</v>
      </c>
      <c r="CH32" s="1361">
        <f t="shared" si="117"/>
        <v>10500</v>
      </c>
      <c r="CI32" s="1362">
        <f t="shared" si="117"/>
        <v>11340</v>
      </c>
      <c r="CJ32" s="1362">
        <f t="shared" si="117"/>
        <v>11340</v>
      </c>
      <c r="CK32" s="1361">
        <f t="shared" si="117"/>
        <v>11340</v>
      </c>
      <c r="CL32" s="1361">
        <f t="shared" si="117"/>
        <v>13260</v>
      </c>
      <c r="CM32" s="1361">
        <f t="shared" si="117"/>
        <v>15986.4</v>
      </c>
      <c r="CN32" s="1361">
        <f t="shared" si="117"/>
        <v>20940</v>
      </c>
      <c r="CO32" s="1328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60">
        <f t="shared" si="117"/>
        <v>8132</v>
      </c>
      <c r="CE33" s="1361">
        <f t="shared" si="117"/>
        <v>9982</v>
      </c>
      <c r="CF33" s="1361">
        <f t="shared" si="117"/>
        <v>10604</v>
      </c>
      <c r="CG33" s="1361">
        <f t="shared" si="117"/>
        <v>11820</v>
      </c>
      <c r="CH33" s="1361">
        <f t="shared" si="117"/>
        <v>12212</v>
      </c>
      <c r="CI33" s="1362">
        <f t="shared" si="117"/>
        <v>12248</v>
      </c>
      <c r="CJ33" s="1362">
        <f t="shared" si="117"/>
        <v>12260</v>
      </c>
      <c r="CK33" s="1361">
        <f t="shared" si="117"/>
        <v>12794</v>
      </c>
      <c r="CL33" s="1361">
        <f t="shared" si="117"/>
        <v>13328</v>
      </c>
      <c r="CM33" s="1361">
        <f t="shared" si="117"/>
        <v>17056</v>
      </c>
      <c r="CN33" s="1361">
        <f t="shared" si="117"/>
        <v>26120</v>
      </c>
      <c r="CO33" s="1328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60">
        <f t="shared" si="117"/>
        <v>960</v>
      </c>
      <c r="CE34" s="1361">
        <f t="shared" si="117"/>
        <v>2060</v>
      </c>
      <c r="CF34" s="1361">
        <f t="shared" si="117"/>
        <v>2388</v>
      </c>
      <c r="CG34" s="1361">
        <f t="shared" si="117"/>
        <v>2500</v>
      </c>
      <c r="CH34" s="1361">
        <f t="shared" si="117"/>
        <v>2690</v>
      </c>
      <c r="CI34" s="1362">
        <f t="shared" si="117"/>
        <v>2940</v>
      </c>
      <c r="CJ34" s="1362">
        <f t="shared" si="117"/>
        <v>3390</v>
      </c>
      <c r="CK34" s="1361">
        <f t="shared" si="117"/>
        <v>3408</v>
      </c>
      <c r="CL34" s="1361">
        <f t="shared" si="117"/>
        <v>3464</v>
      </c>
      <c r="CM34" s="1361">
        <f t="shared" si="117"/>
        <v>3960</v>
      </c>
      <c r="CN34" s="1361">
        <f t="shared" si="117"/>
        <v>3990</v>
      </c>
      <c r="CO34" s="1340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60">
        <f t="shared" si="117"/>
        <v>0</v>
      </c>
      <c r="CE35" s="1361">
        <f t="shared" si="117"/>
        <v>0</v>
      </c>
      <c r="CF35" s="1361">
        <f t="shared" si="117"/>
        <v>0</v>
      </c>
      <c r="CG35" s="1361">
        <f t="shared" si="117"/>
        <v>0</v>
      </c>
      <c r="CH35" s="1361">
        <f t="shared" si="117"/>
        <v>0</v>
      </c>
      <c r="CI35" s="1362">
        <f t="shared" si="117"/>
        <v>0</v>
      </c>
      <c r="CJ35" s="1362">
        <f t="shared" si="117"/>
        <v>0</v>
      </c>
      <c r="CK35" s="1361">
        <f t="shared" si="117"/>
        <v>50</v>
      </c>
      <c r="CL35" s="1361">
        <f t="shared" si="117"/>
        <v>120</v>
      </c>
      <c r="CM35" s="1361">
        <f t="shared" si="117"/>
        <v>300</v>
      </c>
      <c r="CN35" s="1361">
        <f t="shared" si="117"/>
        <v>600</v>
      </c>
      <c r="CO35" s="1328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60">
        <f t="shared" si="117"/>
        <v>350</v>
      </c>
      <c r="CE36" s="1361">
        <f t="shared" si="117"/>
        <v>460</v>
      </c>
      <c r="CF36" s="1361">
        <f t="shared" si="117"/>
        <v>500</v>
      </c>
      <c r="CG36" s="1361">
        <f t="shared" si="117"/>
        <v>1130</v>
      </c>
      <c r="CH36" s="1361">
        <f t="shared" si="117"/>
        <v>1140</v>
      </c>
      <c r="CI36" s="1362">
        <f t="shared" si="117"/>
        <v>1350</v>
      </c>
      <c r="CJ36" s="1362">
        <f t="shared" si="117"/>
        <v>1400</v>
      </c>
      <c r="CK36" s="1361">
        <f t="shared" si="117"/>
        <v>1650</v>
      </c>
      <c r="CL36" s="1361">
        <f t="shared" si="117"/>
        <v>1950</v>
      </c>
      <c r="CM36" s="1361">
        <f t="shared" si="117"/>
        <v>3370</v>
      </c>
      <c r="CN36" s="1361">
        <f t="shared" si="117"/>
        <v>4850</v>
      </c>
      <c r="CO36" s="1328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60">
        <f t="shared" si="117"/>
        <v>800</v>
      </c>
      <c r="CE37" s="1361">
        <f t="shared" si="117"/>
        <v>800</v>
      </c>
      <c r="CF37" s="1361">
        <f t="shared" si="117"/>
        <v>2000</v>
      </c>
      <c r="CG37" s="1361">
        <f t="shared" si="117"/>
        <v>2230</v>
      </c>
      <c r="CH37" s="1361">
        <f t="shared" si="117"/>
        <v>2250</v>
      </c>
      <c r="CI37" s="1362">
        <f t="shared" si="117"/>
        <v>3250</v>
      </c>
      <c r="CJ37" s="1362">
        <f t="shared" si="117"/>
        <v>3810</v>
      </c>
      <c r="CK37" s="1361">
        <f t="shared" si="117"/>
        <v>4000</v>
      </c>
      <c r="CL37" s="1361">
        <f t="shared" si="117"/>
        <v>4500</v>
      </c>
      <c r="CM37" s="1361">
        <f t="shared" si="117"/>
        <v>4750</v>
      </c>
      <c r="CN37" s="1361">
        <f t="shared" si="117"/>
        <v>4800</v>
      </c>
      <c r="CO37" s="1328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60">
        <f t="shared" si="117"/>
        <v>600</v>
      </c>
      <c r="CE38" s="1361">
        <f t="shared" si="117"/>
        <v>2500</v>
      </c>
      <c r="CF38" s="1361">
        <f t="shared" si="117"/>
        <v>3000</v>
      </c>
      <c r="CG38" s="1361">
        <f t="shared" si="117"/>
        <v>4000</v>
      </c>
      <c r="CH38" s="1361">
        <f t="shared" si="117"/>
        <v>4000</v>
      </c>
      <c r="CI38" s="1362">
        <f t="shared" si="117"/>
        <v>4000</v>
      </c>
      <c r="CJ38" s="1362">
        <f t="shared" si="117"/>
        <v>4000</v>
      </c>
      <c r="CK38" s="1361">
        <f t="shared" si="117"/>
        <v>4300</v>
      </c>
      <c r="CL38" s="1361">
        <f t="shared" si="117"/>
        <v>4300</v>
      </c>
      <c r="CM38" s="1361">
        <f t="shared" si="117"/>
        <v>4600</v>
      </c>
      <c r="CN38" s="1361">
        <f t="shared" si="117"/>
        <v>7000</v>
      </c>
      <c r="CO38" s="1328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60">
        <f t="shared" si="117"/>
        <v>644</v>
      </c>
      <c r="CE39" s="1361">
        <f t="shared" si="117"/>
        <v>1100</v>
      </c>
      <c r="CF39" s="1361">
        <f t="shared" si="117"/>
        <v>1160</v>
      </c>
      <c r="CG39" s="1361">
        <f t="shared" si="117"/>
        <v>1348</v>
      </c>
      <c r="CH39" s="1361">
        <f t="shared" si="117"/>
        <v>1788</v>
      </c>
      <c r="CI39" s="1362">
        <f t="shared" si="117"/>
        <v>1844</v>
      </c>
      <c r="CJ39" s="1362">
        <f t="shared" si="117"/>
        <v>1988</v>
      </c>
      <c r="CK39" s="1361">
        <f t="shared" si="117"/>
        <v>2060</v>
      </c>
      <c r="CL39" s="1361">
        <f t="shared" si="117"/>
        <v>2590</v>
      </c>
      <c r="CM39" s="1361">
        <f t="shared" si="117"/>
        <v>3244</v>
      </c>
      <c r="CN39" s="1361">
        <f t="shared" si="117"/>
        <v>3800</v>
      </c>
      <c r="CO39" s="1328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951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60">
        <f t="shared" si="117"/>
        <v>320</v>
      </c>
      <c r="CE40" s="1361">
        <f t="shared" si="117"/>
        <v>812</v>
      </c>
      <c r="CF40" s="1361">
        <f t="shared" si="117"/>
        <v>960</v>
      </c>
      <c r="CG40" s="1361">
        <f t="shared" si="117"/>
        <v>1080</v>
      </c>
      <c r="CH40" s="1361">
        <f t="shared" si="117"/>
        <v>1200</v>
      </c>
      <c r="CI40" s="1362">
        <f t="shared" si="117"/>
        <v>1200</v>
      </c>
      <c r="CJ40" s="1362">
        <f t="shared" si="117"/>
        <v>1200</v>
      </c>
      <c r="CK40" s="1361">
        <f t="shared" si="117"/>
        <v>1240</v>
      </c>
      <c r="CL40" s="1361">
        <f t="shared" si="117"/>
        <v>1300</v>
      </c>
      <c r="CM40" s="1361">
        <f t="shared" si="117"/>
        <v>1450</v>
      </c>
      <c r="CN40" s="1361">
        <f t="shared" si="117"/>
        <v>1480</v>
      </c>
      <c r="CO40" s="1340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152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60">
        <f t="shared" si="117"/>
        <v>0</v>
      </c>
      <c r="CE41" s="1361">
        <f t="shared" si="117"/>
        <v>0</v>
      </c>
      <c r="CF41" s="1361">
        <f t="shared" si="117"/>
        <v>0</v>
      </c>
      <c r="CG41" s="1361">
        <f t="shared" si="117"/>
        <v>0</v>
      </c>
      <c r="CH41" s="1361">
        <f t="shared" si="117"/>
        <v>0</v>
      </c>
      <c r="CI41" s="1362">
        <f t="shared" si="117"/>
        <v>420</v>
      </c>
      <c r="CJ41" s="1362">
        <f t="shared" si="117"/>
        <v>540</v>
      </c>
      <c r="CK41" s="1361">
        <f t="shared" si="117"/>
        <v>588</v>
      </c>
      <c r="CL41" s="1361">
        <f t="shared" si="117"/>
        <v>1000</v>
      </c>
      <c r="CM41" s="1361">
        <f t="shared" si="117"/>
        <v>1152</v>
      </c>
      <c r="CN41" s="1361">
        <f t="shared" si="117"/>
        <v>1716</v>
      </c>
      <c r="CO41" s="1340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153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60">
        <f t="shared" si="117"/>
        <v>0.14826357969723955</v>
      </c>
      <c r="CE42" s="1361">
        <f t="shared" si="117"/>
        <v>0.18418277680140596</v>
      </c>
      <c r="CF42" s="1361">
        <f t="shared" si="117"/>
        <v>0.20837927232635062</v>
      </c>
      <c r="CG42" s="1361">
        <f t="shared" si="117"/>
        <v>0.21517241379310345</v>
      </c>
      <c r="CH42" s="1361">
        <f t="shared" si="117"/>
        <v>0.22140591083653363</v>
      </c>
      <c r="CI42" s="1362">
        <f t="shared" si="117"/>
        <v>0.22562240663900415</v>
      </c>
      <c r="CJ42" s="1362">
        <f t="shared" si="117"/>
        <v>0.25216811207471646</v>
      </c>
      <c r="CK42" s="1361">
        <f t="shared" si="117"/>
        <v>0.26177285318559557</v>
      </c>
      <c r="CL42" s="1361">
        <f t="shared" si="117"/>
        <v>0.2880658436213992</v>
      </c>
      <c r="CM42" s="1361">
        <f t="shared" si="117"/>
        <v>0.34691848906560635</v>
      </c>
      <c r="CN42" s="1361">
        <f t="shared" si="117"/>
        <v>0.35762224352828381</v>
      </c>
      <c r="CO42" s="1340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154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60">
        <f t="shared" si="117"/>
        <v>136</v>
      </c>
      <c r="CE43" s="1361">
        <f t="shared" si="117"/>
        <v>166</v>
      </c>
      <c r="CF43" s="1361">
        <f t="shared" si="117"/>
        <v>416</v>
      </c>
      <c r="CG43" s="1361">
        <f t="shared" si="117"/>
        <v>1135.5999999999985</v>
      </c>
      <c r="CH43" s="1361">
        <f t="shared" si="117"/>
        <v>1926</v>
      </c>
      <c r="CI43" s="1362">
        <f t="shared" si="117"/>
        <v>2459</v>
      </c>
      <c r="CJ43" s="1362">
        <f t="shared" si="117"/>
        <v>3064</v>
      </c>
      <c r="CK43" s="1361">
        <f t="shared" si="117"/>
        <v>3132</v>
      </c>
      <c r="CL43" s="1361">
        <f t="shared" si="117"/>
        <v>3350</v>
      </c>
      <c r="CM43" s="1361">
        <f t="shared" si="117"/>
        <v>3646</v>
      </c>
      <c r="CN43" s="1361">
        <f t="shared" si="117"/>
        <v>4512</v>
      </c>
      <c r="CO43" s="1344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28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155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2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28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156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28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157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28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158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28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159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28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160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28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161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28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162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28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163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28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164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28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165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28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166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28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28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28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28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1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1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1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167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1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168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1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170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8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8" t="str">
        <f t="shared" si="185"/>
        <v/>
      </c>
      <c r="CE67" s="1329" t="str">
        <f t="shared" si="186"/>
        <v/>
      </c>
      <c r="CF67" s="1329" t="str">
        <f t="shared" si="187"/>
        <v/>
      </c>
      <c r="CG67" s="1329" t="str">
        <f t="shared" si="188"/>
        <v/>
      </c>
      <c r="CH67" s="1329" t="str">
        <f t="shared" si="189"/>
        <v/>
      </c>
      <c r="CI67" s="1330" t="str">
        <f t="shared" si="190"/>
        <v/>
      </c>
      <c r="CJ67" s="1330" t="str">
        <f t="shared" si="191"/>
        <v/>
      </c>
      <c r="CK67" s="1329" t="str">
        <f t="shared" si="192"/>
        <v/>
      </c>
      <c r="CL67" s="1329" t="str">
        <f t="shared" si="193"/>
        <v/>
      </c>
      <c r="CM67" s="1329" t="str">
        <f t="shared" si="194"/>
        <v/>
      </c>
      <c r="CN67" s="1329" t="str">
        <f t="shared" si="195"/>
        <v/>
      </c>
      <c r="CO67" s="1331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173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8" t="str">
        <f t="shared" si="185"/>
        <v/>
      </c>
      <c r="CE68" s="1329" t="str">
        <f t="shared" si="186"/>
        <v/>
      </c>
      <c r="CF68" s="1329" t="str">
        <f t="shared" si="187"/>
        <v/>
      </c>
      <c r="CG68" s="1329" t="str">
        <f t="shared" si="188"/>
        <v/>
      </c>
      <c r="CH68" s="1329" t="str">
        <f t="shared" si="189"/>
        <v/>
      </c>
      <c r="CI68" s="1330" t="str">
        <f t="shared" si="190"/>
        <v/>
      </c>
      <c r="CJ68" s="1330" t="str">
        <f t="shared" si="191"/>
        <v/>
      </c>
      <c r="CK68" s="1329" t="str">
        <f t="shared" si="192"/>
        <v/>
      </c>
      <c r="CL68" s="1329" t="str">
        <f t="shared" si="193"/>
        <v/>
      </c>
      <c r="CM68" s="1329" t="str">
        <f t="shared" si="194"/>
        <v/>
      </c>
      <c r="CN68" s="1329" t="str">
        <f t="shared" si="195"/>
        <v/>
      </c>
      <c r="CO68" s="1331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175</v>
      </c>
      <c r="DN68" s="592" t="s">
        <v>176</v>
      </c>
      <c r="DO68" s="597"/>
      <c r="DP68" s="597"/>
      <c r="DQ68" s="597">
        <f>BX74</f>
        <v>0</v>
      </c>
      <c r="DR68" s="597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178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8" t="str">
        <f t="shared" si="185"/>
        <v/>
      </c>
      <c r="CE69" s="1329" t="str">
        <f t="shared" si="186"/>
        <v/>
      </c>
      <c r="CF69" s="1329" t="str">
        <f t="shared" si="187"/>
        <v/>
      </c>
      <c r="CG69" s="1329" t="str">
        <f t="shared" si="188"/>
        <v/>
      </c>
      <c r="CH69" s="1329" t="str">
        <f t="shared" si="189"/>
        <v/>
      </c>
      <c r="CI69" s="1330" t="str">
        <f t="shared" si="190"/>
        <v/>
      </c>
      <c r="CJ69" s="1330" t="str">
        <f t="shared" si="191"/>
        <v/>
      </c>
      <c r="CK69" s="1329" t="str">
        <f t="shared" si="192"/>
        <v/>
      </c>
      <c r="CL69" s="1329" t="str">
        <f t="shared" si="193"/>
        <v/>
      </c>
      <c r="CM69" s="1329" t="str">
        <f t="shared" si="194"/>
        <v/>
      </c>
      <c r="CN69" s="1329" t="str">
        <f t="shared" si="195"/>
        <v/>
      </c>
      <c r="CO69" s="1331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179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8" t="str">
        <f t="shared" si="185"/>
        <v/>
      </c>
      <c r="CE70" s="1329" t="str">
        <f t="shared" si="186"/>
        <v/>
      </c>
      <c r="CF70" s="1329" t="str">
        <f t="shared" si="187"/>
        <v/>
      </c>
      <c r="CG70" s="1329" t="str">
        <f t="shared" si="188"/>
        <v/>
      </c>
      <c r="CH70" s="1329" t="str">
        <f t="shared" si="189"/>
        <v/>
      </c>
      <c r="CI70" s="1330" t="str">
        <f t="shared" si="190"/>
        <v/>
      </c>
      <c r="CJ70" s="1330" t="str">
        <f t="shared" si="191"/>
        <v/>
      </c>
      <c r="CK70" s="1329" t="str">
        <f t="shared" si="192"/>
        <v/>
      </c>
      <c r="CL70" s="1329" t="str">
        <f t="shared" si="193"/>
        <v/>
      </c>
      <c r="CM70" s="1329" t="str">
        <f t="shared" si="194"/>
        <v/>
      </c>
      <c r="CN70" s="1329" t="str">
        <f t="shared" si="195"/>
        <v/>
      </c>
      <c r="CO70" s="1346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181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8" t="str">
        <f t="shared" si="185"/>
        <v/>
      </c>
      <c r="CE71" s="1329" t="str">
        <f t="shared" si="186"/>
        <v/>
      </c>
      <c r="CF71" s="1329" t="str">
        <f t="shared" si="187"/>
        <v/>
      </c>
      <c r="CG71" s="1329" t="str">
        <f t="shared" si="188"/>
        <v/>
      </c>
      <c r="CH71" s="1329" t="str">
        <f t="shared" si="189"/>
        <v/>
      </c>
      <c r="CI71" s="1330" t="str">
        <f t="shared" si="190"/>
        <v/>
      </c>
      <c r="CJ71" s="1330" t="str">
        <f t="shared" si="191"/>
        <v/>
      </c>
      <c r="CK71" s="1329" t="str">
        <f t="shared" si="192"/>
        <v/>
      </c>
      <c r="CL71" s="1329" t="str">
        <f t="shared" si="193"/>
        <v/>
      </c>
      <c r="CM71" s="1329" t="str">
        <f t="shared" si="194"/>
        <v/>
      </c>
      <c r="CN71" s="1329" t="str">
        <f t="shared" si="195"/>
        <v/>
      </c>
      <c r="CO71" s="1348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183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184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8" t="str">
        <f t="shared" si="185"/>
        <v/>
      </c>
      <c r="CE72" s="1329" t="str">
        <f t="shared" si="186"/>
        <v/>
      </c>
      <c r="CF72" s="1329" t="str">
        <f t="shared" si="187"/>
        <v/>
      </c>
      <c r="CG72" s="1329" t="str">
        <f t="shared" si="188"/>
        <v/>
      </c>
      <c r="CH72" s="1329" t="str">
        <f t="shared" si="189"/>
        <v/>
      </c>
      <c r="CI72" s="1330" t="str">
        <f t="shared" si="190"/>
        <v/>
      </c>
      <c r="CJ72" s="1330" t="str">
        <f t="shared" si="191"/>
        <v/>
      </c>
      <c r="CK72" s="1329" t="str">
        <f t="shared" si="192"/>
        <v/>
      </c>
      <c r="CL72" s="1329" t="str">
        <f t="shared" si="193"/>
        <v/>
      </c>
      <c r="CM72" s="1329" t="str">
        <f t="shared" si="194"/>
        <v/>
      </c>
      <c r="CN72" s="1329" t="str">
        <f t="shared" si="195"/>
        <v/>
      </c>
      <c r="CO72" s="1348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185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186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8" t="str">
        <f t="shared" si="185"/>
        <v/>
      </c>
      <c r="CE73" s="1329" t="str">
        <f t="shared" si="186"/>
        <v/>
      </c>
      <c r="CF73" s="1329" t="str">
        <f t="shared" si="187"/>
        <v/>
      </c>
      <c r="CG73" s="1329" t="str">
        <f t="shared" si="188"/>
        <v/>
      </c>
      <c r="CH73" s="1329" t="str">
        <f t="shared" si="189"/>
        <v/>
      </c>
      <c r="CI73" s="1330" t="str">
        <f t="shared" si="190"/>
        <v/>
      </c>
      <c r="CJ73" s="1330" t="str">
        <f t="shared" si="191"/>
        <v/>
      </c>
      <c r="CK73" s="1329" t="str">
        <f t="shared" si="192"/>
        <v/>
      </c>
      <c r="CL73" s="1329" t="str">
        <f t="shared" si="193"/>
        <v/>
      </c>
      <c r="CM73" s="1329" t="str">
        <f t="shared" si="194"/>
        <v/>
      </c>
      <c r="CN73" s="1329" t="str">
        <f t="shared" si="195"/>
        <v/>
      </c>
      <c r="CO73" s="1348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187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188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8" t="str">
        <f t="shared" si="185"/>
        <v/>
      </c>
      <c r="CE74" s="1329" t="str">
        <f t="shared" si="186"/>
        <v/>
      </c>
      <c r="CF74" s="1329" t="str">
        <f t="shared" si="187"/>
        <v/>
      </c>
      <c r="CG74" s="1329" t="str">
        <f t="shared" si="188"/>
        <v/>
      </c>
      <c r="CH74" s="1329" t="str">
        <f t="shared" si="189"/>
        <v/>
      </c>
      <c r="CI74" s="1330" t="str">
        <f t="shared" si="190"/>
        <v/>
      </c>
      <c r="CJ74" s="1330" t="str">
        <f t="shared" si="191"/>
        <v/>
      </c>
      <c r="CK74" s="1329" t="str">
        <f t="shared" si="192"/>
        <v/>
      </c>
      <c r="CL74" s="1329" t="str">
        <f t="shared" si="193"/>
        <v/>
      </c>
      <c r="CM74" s="1329" t="str">
        <f t="shared" si="194"/>
        <v/>
      </c>
      <c r="CN74" s="1329" t="str">
        <f t="shared" si="195"/>
        <v/>
      </c>
      <c r="CO74" s="1348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189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8" t="str">
        <f t="shared" si="185"/>
        <v/>
      </c>
      <c r="CE75" s="1329" t="str">
        <f t="shared" si="186"/>
        <v/>
      </c>
      <c r="CF75" s="1329" t="str">
        <f t="shared" si="187"/>
        <v/>
      </c>
      <c r="CG75" s="1329" t="str">
        <f t="shared" si="188"/>
        <v/>
      </c>
      <c r="CH75" s="1329" t="str">
        <f t="shared" si="189"/>
        <v/>
      </c>
      <c r="CI75" s="1330" t="str">
        <f t="shared" si="190"/>
        <v/>
      </c>
      <c r="CJ75" s="1330" t="str">
        <f t="shared" si="191"/>
        <v/>
      </c>
      <c r="CK75" s="1329" t="str">
        <f t="shared" si="192"/>
        <v/>
      </c>
      <c r="CL75" s="1329" t="str">
        <f t="shared" si="193"/>
        <v/>
      </c>
      <c r="CM75" s="1329" t="str">
        <f t="shared" si="194"/>
        <v/>
      </c>
      <c r="CN75" s="1329" t="str">
        <f t="shared" si="195"/>
        <v/>
      </c>
      <c r="CO75" s="1348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191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8" t="str">
        <f t="shared" si="185"/>
        <v/>
      </c>
      <c r="CE76" s="1329" t="str">
        <f t="shared" si="186"/>
        <v/>
      </c>
      <c r="CF76" s="1329" t="str">
        <f t="shared" si="187"/>
        <v/>
      </c>
      <c r="CG76" s="1329" t="str">
        <f t="shared" si="188"/>
        <v/>
      </c>
      <c r="CH76" s="1329" t="str">
        <f t="shared" si="189"/>
        <v/>
      </c>
      <c r="CI76" s="1330" t="str">
        <f t="shared" si="190"/>
        <v/>
      </c>
      <c r="CJ76" s="1330" t="str">
        <f t="shared" si="191"/>
        <v/>
      </c>
      <c r="CK76" s="1329" t="str">
        <f t="shared" si="192"/>
        <v/>
      </c>
      <c r="CL76" s="1329" t="str">
        <f t="shared" si="193"/>
        <v/>
      </c>
      <c r="CM76" s="1329" t="str">
        <f t="shared" si="194"/>
        <v/>
      </c>
      <c r="CN76" s="1329" t="str">
        <f t="shared" si="195"/>
        <v/>
      </c>
      <c r="CO76" s="1348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178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8" t="str">
        <f t="shared" si="185"/>
        <v/>
      </c>
      <c r="CE77" s="1329" t="str">
        <f t="shared" si="186"/>
        <v/>
      </c>
      <c r="CF77" s="1329" t="str">
        <f t="shared" si="187"/>
        <v/>
      </c>
      <c r="CG77" s="1329" t="str">
        <f t="shared" si="188"/>
        <v/>
      </c>
      <c r="CH77" s="1329" t="str">
        <f t="shared" si="189"/>
        <v/>
      </c>
      <c r="CI77" s="1330" t="str">
        <f t="shared" si="190"/>
        <v/>
      </c>
      <c r="CJ77" s="1330" t="str">
        <f t="shared" si="191"/>
        <v/>
      </c>
      <c r="CK77" s="1329" t="str">
        <f t="shared" si="192"/>
        <v/>
      </c>
      <c r="CL77" s="1329" t="str">
        <f t="shared" si="193"/>
        <v/>
      </c>
      <c r="CM77" s="1329" t="str">
        <f t="shared" si="194"/>
        <v/>
      </c>
      <c r="CN77" s="1329" t="str">
        <f t="shared" si="195"/>
        <v/>
      </c>
      <c r="CO77" s="1348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192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8" t="str">
        <f t="shared" si="185"/>
        <v/>
      </c>
      <c r="CE78" s="1329" t="str">
        <f t="shared" si="186"/>
        <v/>
      </c>
      <c r="CF78" s="1329" t="str">
        <f t="shared" si="187"/>
        <v/>
      </c>
      <c r="CG78" s="1329" t="str">
        <f t="shared" si="188"/>
        <v/>
      </c>
      <c r="CH78" s="1329" t="str">
        <f t="shared" si="189"/>
        <v/>
      </c>
      <c r="CI78" s="1330" t="str">
        <f t="shared" si="190"/>
        <v/>
      </c>
      <c r="CJ78" s="1330" t="str">
        <f t="shared" si="191"/>
        <v/>
      </c>
      <c r="CK78" s="1329" t="str">
        <f t="shared" si="192"/>
        <v/>
      </c>
      <c r="CL78" s="1329" t="str">
        <f t="shared" si="193"/>
        <v/>
      </c>
      <c r="CM78" s="1329" t="str">
        <f t="shared" si="194"/>
        <v/>
      </c>
      <c r="CN78" s="1329" t="str">
        <f t="shared" si="195"/>
        <v/>
      </c>
      <c r="CO78" s="1348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192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8" t="str">
        <f t="shared" si="185"/>
        <v/>
      </c>
      <c r="CE79" s="1329" t="str">
        <f t="shared" si="186"/>
        <v/>
      </c>
      <c r="CF79" s="1329" t="str">
        <f t="shared" si="187"/>
        <v/>
      </c>
      <c r="CG79" s="1329" t="str">
        <f t="shared" si="188"/>
        <v/>
      </c>
      <c r="CH79" s="1329" t="str">
        <f t="shared" si="189"/>
        <v/>
      </c>
      <c r="CI79" s="1330" t="str">
        <f t="shared" si="190"/>
        <v/>
      </c>
      <c r="CJ79" s="1330" t="str">
        <f t="shared" si="191"/>
        <v/>
      </c>
      <c r="CK79" s="1329" t="str">
        <f t="shared" si="192"/>
        <v/>
      </c>
      <c r="CL79" s="1329" t="str">
        <f t="shared" si="193"/>
        <v/>
      </c>
      <c r="CM79" s="1329" t="str">
        <f t="shared" si="194"/>
        <v/>
      </c>
      <c r="CN79" s="1329" t="str">
        <f t="shared" si="195"/>
        <v/>
      </c>
      <c r="CO79" s="1348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193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194</v>
      </c>
      <c r="DT79" s="194"/>
    </row>
    <row r="80" spans="1:130" s="197" customFormat="1" ht="15.75" hidden="1" customHeight="1">
      <c r="A80" s="608" t="s">
        <v>184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8" t="str">
        <f t="shared" si="185"/>
        <v/>
      </c>
      <c r="CE80" s="1329" t="str">
        <f t="shared" si="186"/>
        <v/>
      </c>
      <c r="CF80" s="1329" t="str">
        <f t="shared" si="187"/>
        <v/>
      </c>
      <c r="CG80" s="1329" t="str">
        <f t="shared" si="188"/>
        <v/>
      </c>
      <c r="CH80" s="1329" t="str">
        <f t="shared" si="189"/>
        <v/>
      </c>
      <c r="CI80" s="1330" t="str">
        <f t="shared" si="190"/>
        <v/>
      </c>
      <c r="CJ80" s="1330" t="str">
        <f t="shared" si="191"/>
        <v/>
      </c>
      <c r="CK80" s="1329" t="str">
        <f t="shared" si="192"/>
        <v/>
      </c>
      <c r="CL80" s="1329" t="str">
        <f t="shared" si="193"/>
        <v/>
      </c>
      <c r="CM80" s="1329" t="str">
        <f t="shared" si="194"/>
        <v/>
      </c>
      <c r="CN80" s="1329" t="str">
        <f t="shared" si="195"/>
        <v/>
      </c>
      <c r="CO80" s="1348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192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186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8">
        <f t="shared" si="185"/>
        <v>1</v>
      </c>
      <c r="CE81" s="1329">
        <f t="shared" si="186"/>
        <v>1</v>
      </c>
      <c r="CF81" s="1329">
        <f t="shared" si="187"/>
        <v>1</v>
      </c>
      <c r="CG81" s="1329">
        <f t="shared" si="188"/>
        <v>1</v>
      </c>
      <c r="CH81" s="1329">
        <f t="shared" si="189"/>
        <v>1</v>
      </c>
      <c r="CI81" s="1330">
        <f t="shared" si="190"/>
        <v>1</v>
      </c>
      <c r="CJ81" s="1330">
        <f t="shared" si="191"/>
        <v>1</v>
      </c>
      <c r="CK81" s="1329">
        <f t="shared" si="192"/>
        <v>1</v>
      </c>
      <c r="CL81" s="1329">
        <f t="shared" si="193"/>
        <v>1</v>
      </c>
      <c r="CM81" s="1329">
        <f t="shared" si="194"/>
        <v>1</v>
      </c>
      <c r="CN81" s="1329">
        <f t="shared" si="195"/>
        <v>1</v>
      </c>
      <c r="CO81" s="1348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192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188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8" t="str">
        <f t="shared" si="185"/>
        <v/>
      </c>
      <c r="CE82" s="1329" t="str">
        <f t="shared" si="186"/>
        <v/>
      </c>
      <c r="CF82" s="1329" t="str">
        <f t="shared" si="187"/>
        <v/>
      </c>
      <c r="CG82" s="1329" t="str">
        <f t="shared" si="188"/>
        <v/>
      </c>
      <c r="CH82" s="1329" t="str">
        <f t="shared" si="189"/>
        <v/>
      </c>
      <c r="CI82" s="1330" t="str">
        <f t="shared" si="190"/>
        <v/>
      </c>
      <c r="CJ82" s="1330" t="str">
        <f t="shared" si="191"/>
        <v/>
      </c>
      <c r="CK82" s="1329" t="str">
        <f t="shared" si="192"/>
        <v/>
      </c>
      <c r="CL82" s="1329" t="str">
        <f t="shared" si="193"/>
        <v/>
      </c>
      <c r="CM82" s="1329" t="str">
        <f t="shared" si="194"/>
        <v/>
      </c>
      <c r="CN82" s="1329" t="str">
        <f t="shared" si="195"/>
        <v/>
      </c>
      <c r="CO82" s="1348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195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40" t="str">
        <f t="shared" si="185"/>
        <v/>
      </c>
      <c r="CE83" s="1342" t="str">
        <f t="shared" si="186"/>
        <v/>
      </c>
      <c r="CF83" s="1342" t="str">
        <f t="shared" si="187"/>
        <v/>
      </c>
      <c r="CG83" s="1342" t="str">
        <f t="shared" si="188"/>
        <v/>
      </c>
      <c r="CH83" s="1342" t="str">
        <f t="shared" si="189"/>
        <v/>
      </c>
      <c r="CI83" s="1343" t="str">
        <f t="shared" si="190"/>
        <v/>
      </c>
      <c r="CJ83" s="1343" t="str">
        <f t="shared" si="191"/>
        <v/>
      </c>
      <c r="CK83" s="1342" t="str">
        <f t="shared" si="192"/>
        <v/>
      </c>
      <c r="CL83" s="1342" t="str">
        <f t="shared" si="193"/>
        <v/>
      </c>
      <c r="CM83" s="1342" t="str">
        <f t="shared" si="194"/>
        <v/>
      </c>
      <c r="CN83" s="1342" t="str">
        <f t="shared" si="195"/>
        <v/>
      </c>
      <c r="CO83" s="1348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196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197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8" t="str">
        <f t="shared" si="185"/>
        <v/>
      </c>
      <c r="CE84" s="1329" t="str">
        <f t="shared" si="186"/>
        <v/>
      </c>
      <c r="CF84" s="1329" t="str">
        <f t="shared" si="187"/>
        <v/>
      </c>
      <c r="CG84" s="1329" t="str">
        <f t="shared" si="188"/>
        <v/>
      </c>
      <c r="CH84" s="1329" t="str">
        <f t="shared" si="189"/>
        <v/>
      </c>
      <c r="CI84" s="1330" t="str">
        <f t="shared" si="190"/>
        <v/>
      </c>
      <c r="CJ84" s="1330" t="str">
        <f t="shared" si="191"/>
        <v/>
      </c>
      <c r="CK84" s="1329" t="str">
        <f t="shared" si="192"/>
        <v/>
      </c>
      <c r="CL84" s="1329" t="str">
        <f t="shared" si="193"/>
        <v/>
      </c>
      <c r="CM84" s="1329" t="str">
        <f t="shared" si="194"/>
        <v/>
      </c>
      <c r="CN84" s="1329" t="str">
        <f t="shared" si="195"/>
        <v/>
      </c>
      <c r="CO84" s="1348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171</v>
      </c>
      <c r="DS84" s="195"/>
      <c r="DT84" s="609"/>
    </row>
    <row r="85" spans="1:124" s="477" customFormat="1" ht="15.75" hidden="1" customHeight="1">
      <c r="A85" s="586" t="s">
        <v>198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8" t="str">
        <f t="shared" si="185"/>
        <v/>
      </c>
      <c r="CE85" s="1329" t="str">
        <f t="shared" si="186"/>
        <v/>
      </c>
      <c r="CF85" s="1329" t="str">
        <f t="shared" si="187"/>
        <v/>
      </c>
      <c r="CG85" s="1329" t="str">
        <f t="shared" si="188"/>
        <v/>
      </c>
      <c r="CH85" s="1329" t="str">
        <f t="shared" si="189"/>
        <v/>
      </c>
      <c r="CI85" s="1330" t="str">
        <f t="shared" si="190"/>
        <v/>
      </c>
      <c r="CJ85" s="1330" t="str">
        <f t="shared" si="191"/>
        <v/>
      </c>
      <c r="CK85" s="1329" t="str">
        <f t="shared" si="192"/>
        <v/>
      </c>
      <c r="CL85" s="1329" t="str">
        <f t="shared" si="193"/>
        <v/>
      </c>
      <c r="CM85" s="1329" t="str">
        <f t="shared" si="194"/>
        <v/>
      </c>
      <c r="CN85" s="1329" t="str">
        <f t="shared" si="195"/>
        <v/>
      </c>
      <c r="CO85" s="1348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173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199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8" t="str">
        <f t="shared" si="185"/>
        <v/>
      </c>
      <c r="CE86" s="1329" t="str">
        <f t="shared" si="186"/>
        <v/>
      </c>
      <c r="CF86" s="1329" t="str">
        <f t="shared" si="187"/>
        <v/>
      </c>
      <c r="CG86" s="1329" t="str">
        <f t="shared" si="188"/>
        <v/>
      </c>
      <c r="CH86" s="1329" t="str">
        <f t="shared" si="189"/>
        <v/>
      </c>
      <c r="CI86" s="1330" t="str">
        <f t="shared" si="190"/>
        <v/>
      </c>
      <c r="CJ86" s="1330" t="str">
        <f t="shared" si="191"/>
        <v/>
      </c>
      <c r="CK86" s="1329" t="str">
        <f t="shared" si="192"/>
        <v/>
      </c>
      <c r="CL86" s="1329" t="str">
        <f t="shared" si="193"/>
        <v/>
      </c>
      <c r="CM86" s="1329" t="str">
        <f t="shared" si="194"/>
        <v/>
      </c>
      <c r="CN86" s="1329" t="str">
        <f t="shared" si="195"/>
        <v/>
      </c>
      <c r="CO86" s="1348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175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200</v>
      </c>
      <c r="DT86" s="609"/>
    </row>
    <row r="87" spans="1:124" s="477" customFormat="1" ht="15.75" hidden="1" customHeight="1">
      <c r="A87" s="596" t="s">
        <v>201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8" t="str">
        <f t="shared" si="185"/>
        <v/>
      </c>
      <c r="CE87" s="1329" t="str">
        <f t="shared" si="186"/>
        <v/>
      </c>
      <c r="CF87" s="1329" t="str">
        <f t="shared" si="187"/>
        <v/>
      </c>
      <c r="CG87" s="1329" t="str">
        <f t="shared" si="188"/>
        <v/>
      </c>
      <c r="CH87" s="1329" t="str">
        <f t="shared" si="189"/>
        <v/>
      </c>
      <c r="CI87" s="1330" t="str">
        <f t="shared" si="190"/>
        <v/>
      </c>
      <c r="CJ87" s="1330" t="str">
        <f t="shared" si="191"/>
        <v/>
      </c>
      <c r="CK87" s="1329" t="str">
        <f t="shared" si="192"/>
        <v/>
      </c>
      <c r="CL87" s="1329" t="str">
        <f t="shared" si="193"/>
        <v/>
      </c>
      <c r="CM87" s="1329" t="str">
        <f t="shared" si="194"/>
        <v/>
      </c>
      <c r="CN87" s="1329" t="str">
        <f t="shared" si="195"/>
        <v/>
      </c>
      <c r="CO87" s="1348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202</v>
      </c>
      <c r="DT87" s="609"/>
    </row>
    <row r="88" spans="1:124" s="623" customFormat="1" ht="15.75" hidden="1" customHeight="1">
      <c r="A88" s="586" t="s">
        <v>203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8" t="str">
        <f t="shared" si="185"/>
        <v/>
      </c>
      <c r="CE88" s="1329" t="str">
        <f t="shared" si="186"/>
        <v/>
      </c>
      <c r="CF88" s="1329" t="str">
        <f t="shared" si="187"/>
        <v/>
      </c>
      <c r="CG88" s="1329" t="str">
        <f t="shared" si="188"/>
        <v/>
      </c>
      <c r="CH88" s="1329" t="str">
        <f t="shared" si="189"/>
        <v/>
      </c>
      <c r="CI88" s="1330" t="str">
        <f t="shared" si="190"/>
        <v/>
      </c>
      <c r="CJ88" s="1330" t="str">
        <f t="shared" si="191"/>
        <v/>
      </c>
      <c r="CK88" s="1329" t="str">
        <f t="shared" si="192"/>
        <v/>
      </c>
      <c r="CL88" s="1329" t="str">
        <f t="shared" si="193"/>
        <v/>
      </c>
      <c r="CM88" s="1329" t="str">
        <f t="shared" si="194"/>
        <v/>
      </c>
      <c r="CN88" s="1329" t="str">
        <f t="shared" si="195"/>
        <v/>
      </c>
      <c r="CO88" s="1348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192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204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40" t="str">
        <f t="shared" si="185"/>
        <v/>
      </c>
      <c r="CE89" s="1342" t="str">
        <f t="shared" si="186"/>
        <v/>
      </c>
      <c r="CF89" s="1342" t="str">
        <f t="shared" si="187"/>
        <v/>
      </c>
      <c r="CG89" s="1342" t="str">
        <f t="shared" si="188"/>
        <v/>
      </c>
      <c r="CH89" s="1342" t="str">
        <f t="shared" si="189"/>
        <v/>
      </c>
      <c r="CI89" s="1343" t="str">
        <f t="shared" si="190"/>
        <v/>
      </c>
      <c r="CJ89" s="1343" t="str">
        <f t="shared" si="191"/>
        <v/>
      </c>
      <c r="CK89" s="1342" t="str">
        <f t="shared" si="192"/>
        <v/>
      </c>
      <c r="CL89" s="1342" t="str">
        <f t="shared" si="193"/>
        <v/>
      </c>
      <c r="CM89" s="1342" t="str">
        <f t="shared" si="194"/>
        <v/>
      </c>
      <c r="CN89" s="1342" t="str">
        <f t="shared" si="195"/>
        <v/>
      </c>
      <c r="CO89" s="1340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193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205</v>
      </c>
      <c r="DT89" s="609"/>
    </row>
    <row r="90" spans="1:124" s="477" customFormat="1" ht="15.75" hidden="1" customHeight="1">
      <c r="A90" s="586" t="s">
        <v>206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40" t="str">
        <f t="shared" si="185"/>
        <v/>
      </c>
      <c r="CE90" s="1342" t="str">
        <f t="shared" si="186"/>
        <v/>
      </c>
      <c r="CF90" s="1342" t="str">
        <f t="shared" si="187"/>
        <v/>
      </c>
      <c r="CG90" s="1342" t="str">
        <f t="shared" si="188"/>
        <v/>
      </c>
      <c r="CH90" s="1342" t="str">
        <f t="shared" si="189"/>
        <v/>
      </c>
      <c r="CI90" s="1343" t="str">
        <f t="shared" si="190"/>
        <v/>
      </c>
      <c r="CJ90" s="1343" t="str">
        <f t="shared" si="191"/>
        <v/>
      </c>
      <c r="CK90" s="1342" t="str">
        <f t="shared" si="192"/>
        <v/>
      </c>
      <c r="CL90" s="1342" t="str">
        <f t="shared" si="193"/>
        <v/>
      </c>
      <c r="CM90" s="1342" t="str">
        <f t="shared" si="194"/>
        <v/>
      </c>
      <c r="CN90" s="1342" t="str">
        <f t="shared" si="195"/>
        <v/>
      </c>
      <c r="CO90" s="1348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192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207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40" t="str">
        <f t="shared" si="185"/>
        <v/>
      </c>
      <c r="CE91" s="1342" t="str">
        <f t="shared" si="186"/>
        <v/>
      </c>
      <c r="CF91" s="1342" t="str">
        <f t="shared" si="187"/>
        <v/>
      </c>
      <c r="CG91" s="1342" t="str">
        <f t="shared" si="188"/>
        <v/>
      </c>
      <c r="CH91" s="1342" t="str">
        <f t="shared" si="189"/>
        <v/>
      </c>
      <c r="CI91" s="1343" t="str">
        <f t="shared" si="190"/>
        <v/>
      </c>
      <c r="CJ91" s="1343" t="str">
        <f t="shared" si="191"/>
        <v/>
      </c>
      <c r="CK91" s="1342" t="str">
        <f t="shared" si="192"/>
        <v/>
      </c>
      <c r="CL91" s="1342" t="str">
        <f t="shared" si="193"/>
        <v/>
      </c>
      <c r="CM91" s="1342" t="str">
        <f t="shared" si="194"/>
        <v/>
      </c>
      <c r="CN91" s="1342" t="str">
        <f t="shared" si="195"/>
        <v/>
      </c>
      <c r="CO91" s="1348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192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5" t="s">
        <v>208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8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170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8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8"/>
        <v>0</v>
      </c>
      <c r="CF93" s="1329">
        <f t="shared" si="258"/>
        <v>0</v>
      </c>
      <c r="CG93" s="1329">
        <f t="shared" si="258"/>
        <v>4</v>
      </c>
      <c r="CH93" s="1329">
        <f t="shared" si="258"/>
        <v>4</v>
      </c>
      <c r="CI93" s="1330">
        <f t="shared" si="258"/>
        <v>6</v>
      </c>
      <c r="CJ93" s="1330">
        <f t="shared" si="258"/>
        <v>7</v>
      </c>
      <c r="CK93" s="1329">
        <f t="shared" si="258"/>
        <v>7</v>
      </c>
      <c r="CL93" s="1329">
        <f t="shared" si="258"/>
        <v>8</v>
      </c>
      <c r="CM93" s="1329">
        <f t="shared" si="258"/>
        <v>8</v>
      </c>
      <c r="CN93" s="1329">
        <f t="shared" si="258"/>
        <v>8</v>
      </c>
      <c r="CO93" s="1348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209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8"/>
        <v>90</v>
      </c>
      <c r="CF94" s="1329">
        <f t="shared" si="258"/>
        <v>90</v>
      </c>
      <c r="CG94" s="1329">
        <f t="shared" si="258"/>
        <v>90</v>
      </c>
      <c r="CH94" s="1329">
        <f t="shared" si="258"/>
        <v>90</v>
      </c>
      <c r="CI94" s="1330">
        <f t="shared" si="258"/>
        <v>90</v>
      </c>
      <c r="CJ94" s="1330">
        <f t="shared" si="258"/>
        <v>90</v>
      </c>
      <c r="CK94" s="1329">
        <f t="shared" si="258"/>
        <v>90</v>
      </c>
      <c r="CL94" s="1329">
        <f t="shared" si="258"/>
        <v>90</v>
      </c>
      <c r="CM94" s="1329">
        <f t="shared" si="258"/>
        <v>90</v>
      </c>
      <c r="CN94" s="1329">
        <f t="shared" si="258"/>
        <v>90</v>
      </c>
      <c r="CO94" s="1348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174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8" t="str">
        <f t="shared" si="258"/>
        <v/>
      </c>
      <c r="CE95" s="1329">
        <f t="shared" si="258"/>
        <v>1</v>
      </c>
      <c r="CF95" s="1329">
        <f t="shared" si="258"/>
        <v>1</v>
      </c>
      <c r="CG95" s="1329">
        <f t="shared" si="258"/>
        <v>4</v>
      </c>
      <c r="CH95" s="1329">
        <f t="shared" si="258"/>
        <v>5</v>
      </c>
      <c r="CI95" s="1330">
        <f t="shared" si="258"/>
        <v>5</v>
      </c>
      <c r="CJ95" s="1330">
        <f t="shared" si="258"/>
        <v>5</v>
      </c>
      <c r="CK95" s="1329">
        <f t="shared" si="258"/>
        <v>5</v>
      </c>
      <c r="CL95" s="1329">
        <f t="shared" si="258"/>
        <v>8</v>
      </c>
      <c r="CM95" s="1329">
        <f t="shared" si="258"/>
        <v>8</v>
      </c>
      <c r="CN95" s="1329" t="str">
        <f t="shared" si="258"/>
        <v/>
      </c>
      <c r="CO95" s="1340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173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178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8" t="str">
        <f t="shared" si="258"/>
        <v/>
      </c>
      <c r="CE96" s="1329">
        <f t="shared" si="258"/>
        <v>630</v>
      </c>
      <c r="CF96" s="1329">
        <f t="shared" si="258"/>
        <v>1350</v>
      </c>
      <c r="CG96" s="1329">
        <f t="shared" si="258"/>
        <v>1800</v>
      </c>
      <c r="CH96" s="1329">
        <f t="shared" si="258"/>
        <v>2160</v>
      </c>
      <c r="CI96" s="1330">
        <f t="shared" si="258"/>
        <v>2880</v>
      </c>
      <c r="CJ96" s="1330">
        <f t="shared" si="258"/>
        <v>3150</v>
      </c>
      <c r="CK96" s="1329">
        <f t="shared" si="258"/>
        <v>3600</v>
      </c>
      <c r="CL96" s="1329">
        <f t="shared" si="258"/>
        <v>3600</v>
      </c>
      <c r="CM96" s="1329">
        <f t="shared" si="258"/>
        <v>5760</v>
      </c>
      <c r="CN96" s="1329" t="str">
        <f t="shared" si="258"/>
        <v/>
      </c>
      <c r="CO96" s="1340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210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211</v>
      </c>
      <c r="DT96" s="196"/>
    </row>
    <row r="97" spans="1:124" s="197" customFormat="1" ht="15.75" customHeight="1">
      <c r="A97" s="632" t="s">
        <v>180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8" t="str">
        <f t="shared" si="258"/>
        <v/>
      </c>
      <c r="CE97" s="1329" t="str">
        <f t="shared" si="258"/>
        <v/>
      </c>
      <c r="CF97" s="1329" t="str">
        <f t="shared" si="258"/>
        <v/>
      </c>
      <c r="CG97" s="1329" t="str">
        <f t="shared" si="258"/>
        <v/>
      </c>
      <c r="CH97" s="1329" t="str">
        <f t="shared" si="258"/>
        <v/>
      </c>
      <c r="CI97" s="1330" t="str">
        <f t="shared" si="258"/>
        <v/>
      </c>
      <c r="CJ97" s="1330" t="str">
        <f t="shared" si="258"/>
        <v/>
      </c>
      <c r="CK97" s="1329" t="str">
        <f t="shared" si="258"/>
        <v/>
      </c>
      <c r="CL97" s="1329" t="str">
        <f t="shared" si="258"/>
        <v/>
      </c>
      <c r="CM97" s="1329" t="str">
        <f t="shared" si="258"/>
        <v/>
      </c>
      <c r="CN97" s="1329" t="str">
        <f t="shared" si="258"/>
        <v/>
      </c>
      <c r="CO97" s="1340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182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8" t="str">
        <f t="shared" si="258"/>
        <v/>
      </c>
      <c r="CE98" s="1329" t="str">
        <f t="shared" si="258"/>
        <v/>
      </c>
      <c r="CF98" s="1329" t="str">
        <f t="shared" si="258"/>
        <v/>
      </c>
      <c r="CG98" s="1329" t="str">
        <f t="shared" si="258"/>
        <v/>
      </c>
      <c r="CH98" s="1329" t="str">
        <f t="shared" si="258"/>
        <v/>
      </c>
      <c r="CI98" s="1330" t="str">
        <f t="shared" si="258"/>
        <v/>
      </c>
      <c r="CJ98" s="1330" t="str">
        <f t="shared" si="258"/>
        <v/>
      </c>
      <c r="CK98" s="1329" t="str">
        <f t="shared" si="258"/>
        <v/>
      </c>
      <c r="CL98" s="1329" t="str">
        <f t="shared" si="258"/>
        <v/>
      </c>
      <c r="CM98" s="1329" t="str">
        <f t="shared" si="258"/>
        <v/>
      </c>
      <c r="CN98" s="1329" t="str">
        <f t="shared" si="258"/>
        <v/>
      </c>
      <c r="CO98" s="1334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192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184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8" t="str">
        <f t="shared" si="258"/>
        <v/>
      </c>
      <c r="CE99" s="1329" t="str">
        <f t="shared" si="258"/>
        <v/>
      </c>
      <c r="CF99" s="1329" t="str">
        <f t="shared" si="258"/>
        <v/>
      </c>
      <c r="CG99" s="1329" t="str">
        <f t="shared" si="258"/>
        <v/>
      </c>
      <c r="CH99" s="1329" t="str">
        <f t="shared" si="258"/>
        <v/>
      </c>
      <c r="CI99" s="1330" t="str">
        <f t="shared" si="258"/>
        <v/>
      </c>
      <c r="CJ99" s="1330" t="str">
        <f t="shared" si="258"/>
        <v/>
      </c>
      <c r="CK99" s="1329" t="str">
        <f t="shared" si="258"/>
        <v/>
      </c>
      <c r="CL99" s="1329" t="str">
        <f t="shared" si="258"/>
        <v/>
      </c>
      <c r="CM99" s="1329" t="str">
        <f t="shared" si="258"/>
        <v/>
      </c>
      <c r="CN99" s="1329" t="str">
        <f t="shared" si="258"/>
        <v/>
      </c>
      <c r="CO99" s="1348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193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212</v>
      </c>
      <c r="DT99" s="196"/>
    </row>
    <row r="100" spans="1:124" s="197" customFormat="1" ht="15.75" customHeight="1">
      <c r="A100" s="640" t="s">
        <v>186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8">
        <f t="shared" si="258"/>
        <v>1</v>
      </c>
      <c r="CE100" s="1329">
        <f t="shared" si="258"/>
        <v>1</v>
      </c>
      <c r="CF100" s="1329">
        <f t="shared" si="258"/>
        <v>1</v>
      </c>
      <c r="CG100" s="1329">
        <f t="shared" si="258"/>
        <v>1</v>
      </c>
      <c r="CH100" s="1329">
        <f t="shared" si="258"/>
        <v>1</v>
      </c>
      <c r="CI100" s="1330">
        <f t="shared" si="258"/>
        <v>1</v>
      </c>
      <c r="CJ100" s="1330">
        <f t="shared" si="258"/>
        <v>1</v>
      </c>
      <c r="CK100" s="1329">
        <f t="shared" si="258"/>
        <v>1</v>
      </c>
      <c r="CL100" s="1329">
        <f t="shared" si="258"/>
        <v>1</v>
      </c>
      <c r="CM100" s="1329">
        <f t="shared" si="258"/>
        <v>1</v>
      </c>
      <c r="CN100" s="1329">
        <f t="shared" si="258"/>
        <v>1</v>
      </c>
      <c r="CO100" s="1348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192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188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8" t="str">
        <f t="shared" si="258"/>
        <v/>
      </c>
      <c r="CE101" s="1329" t="str">
        <f t="shared" si="258"/>
        <v/>
      </c>
      <c r="CF101" s="1329" t="str">
        <f t="shared" si="258"/>
        <v/>
      </c>
      <c r="CG101" s="1329" t="str">
        <f t="shared" si="258"/>
        <v/>
      </c>
      <c r="CH101" s="1329" t="str">
        <f t="shared" si="258"/>
        <v/>
      </c>
      <c r="CI101" s="1330" t="str">
        <f t="shared" si="258"/>
        <v/>
      </c>
      <c r="CJ101" s="1330" t="str">
        <f t="shared" si="258"/>
        <v/>
      </c>
      <c r="CK101" s="1329" t="str">
        <f t="shared" si="258"/>
        <v/>
      </c>
      <c r="CL101" s="1329" t="str">
        <f t="shared" si="258"/>
        <v/>
      </c>
      <c r="CM101" s="1329" t="str">
        <f t="shared" si="258"/>
        <v/>
      </c>
      <c r="CN101" s="1329" t="str">
        <f t="shared" si="258"/>
        <v/>
      </c>
      <c r="CO101" s="1348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192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8">
        <f t="shared" si="258"/>
        <v>90</v>
      </c>
      <c r="CE102" s="1329">
        <f t="shared" si="258"/>
        <v>90</v>
      </c>
      <c r="CF102" s="1329">
        <f t="shared" si="258"/>
        <v>90</v>
      </c>
      <c r="CG102" s="1329">
        <f t="shared" si="258"/>
        <v>90</v>
      </c>
      <c r="CH102" s="1329">
        <f t="shared" si="258"/>
        <v>90</v>
      </c>
      <c r="CI102" s="1330">
        <f t="shared" si="258"/>
        <v>90</v>
      </c>
      <c r="CJ102" s="1330">
        <f t="shared" si="258"/>
        <v>90</v>
      </c>
      <c r="CK102" s="1329">
        <f t="shared" si="258"/>
        <v>90</v>
      </c>
      <c r="CL102" s="1329">
        <f t="shared" si="258"/>
        <v>90</v>
      </c>
      <c r="CM102" s="1329">
        <f t="shared" si="258"/>
        <v>90</v>
      </c>
      <c r="CN102" s="1329">
        <f t="shared" si="258"/>
        <v>90</v>
      </c>
      <c r="CO102" s="1348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174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8" t="str">
        <f t="shared" si="258"/>
        <v/>
      </c>
      <c r="CE103" s="1329" t="str">
        <f t="shared" si="258"/>
        <v/>
      </c>
      <c r="CF103" s="1329" t="str">
        <f t="shared" si="258"/>
        <v/>
      </c>
      <c r="CG103" s="1329" t="str">
        <f t="shared" si="258"/>
        <v/>
      </c>
      <c r="CH103" s="1329" t="str">
        <f t="shared" si="258"/>
        <v/>
      </c>
      <c r="CI103" s="1330" t="str">
        <f t="shared" si="258"/>
        <v/>
      </c>
      <c r="CJ103" s="1330" t="str">
        <f t="shared" si="258"/>
        <v/>
      </c>
      <c r="CK103" s="1329" t="str">
        <f t="shared" si="258"/>
        <v/>
      </c>
      <c r="CL103" s="1329" t="str">
        <f t="shared" si="258"/>
        <v/>
      </c>
      <c r="CM103" s="1329" t="str">
        <f t="shared" si="258"/>
        <v/>
      </c>
      <c r="CN103" s="1329" t="str">
        <f t="shared" si="258"/>
        <v/>
      </c>
      <c r="CO103" s="1348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178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8" t="str">
        <f t="shared" si="258"/>
        <v/>
      </c>
      <c r="CE104" s="1329" t="str">
        <f t="shared" si="258"/>
        <v/>
      </c>
      <c r="CF104" s="1329" t="str">
        <f t="shared" si="258"/>
        <v/>
      </c>
      <c r="CG104" s="1329" t="str">
        <f t="shared" si="258"/>
        <v/>
      </c>
      <c r="CH104" s="1329" t="str">
        <f t="shared" si="258"/>
        <v/>
      </c>
      <c r="CI104" s="1330" t="str">
        <f t="shared" si="258"/>
        <v/>
      </c>
      <c r="CJ104" s="1330" t="str">
        <f t="shared" si="258"/>
        <v/>
      </c>
      <c r="CK104" s="1329" t="str">
        <f t="shared" si="258"/>
        <v/>
      </c>
      <c r="CL104" s="1329" t="str">
        <f t="shared" si="258"/>
        <v/>
      </c>
      <c r="CM104" s="1329" t="str">
        <f t="shared" si="258"/>
        <v/>
      </c>
      <c r="CN104" s="1329" t="str">
        <f t="shared" si="258"/>
        <v/>
      </c>
      <c r="CO104" s="1348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180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8" t="str">
        <f t="shared" si="258"/>
        <v/>
      </c>
      <c r="CE105" s="1329" t="str">
        <f t="shared" si="258"/>
        <v/>
      </c>
      <c r="CF105" s="1329" t="str">
        <f t="shared" si="258"/>
        <v/>
      </c>
      <c r="CG105" s="1329" t="str">
        <f t="shared" si="258"/>
        <v/>
      </c>
      <c r="CH105" s="1329" t="str">
        <f t="shared" si="258"/>
        <v/>
      </c>
      <c r="CI105" s="1330" t="str">
        <f t="shared" si="258"/>
        <v/>
      </c>
      <c r="CJ105" s="1330" t="str">
        <f t="shared" si="258"/>
        <v/>
      </c>
      <c r="CK105" s="1329" t="str">
        <f t="shared" si="258"/>
        <v/>
      </c>
      <c r="CL105" s="1329" t="str">
        <f t="shared" si="258"/>
        <v/>
      </c>
      <c r="CM105" s="1329" t="str">
        <f t="shared" si="258"/>
        <v/>
      </c>
      <c r="CN105" s="1329" t="str">
        <f t="shared" si="258"/>
        <v/>
      </c>
      <c r="CO105" s="1348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182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8" t="str">
        <f t="shared" si="258"/>
        <v/>
      </c>
      <c r="CE106" s="1329" t="str">
        <f t="shared" si="258"/>
        <v/>
      </c>
      <c r="CF106" s="1329" t="str">
        <f t="shared" si="258"/>
        <v/>
      </c>
      <c r="CG106" s="1329" t="str">
        <f t="shared" si="258"/>
        <v/>
      </c>
      <c r="CH106" s="1329" t="str">
        <f t="shared" si="258"/>
        <v/>
      </c>
      <c r="CI106" s="1330" t="str">
        <f t="shared" si="258"/>
        <v/>
      </c>
      <c r="CJ106" s="1330" t="str">
        <f t="shared" si="258"/>
        <v/>
      </c>
      <c r="CK106" s="1329" t="str">
        <f t="shared" si="258"/>
        <v/>
      </c>
      <c r="CL106" s="1329" t="str">
        <f t="shared" si="258"/>
        <v/>
      </c>
      <c r="CM106" s="1329" t="str">
        <f t="shared" si="258"/>
        <v/>
      </c>
      <c r="CN106" s="1329" t="str">
        <f t="shared" si="258"/>
        <v/>
      </c>
      <c r="CO106" s="1348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184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8" t="str">
        <f t="shared" si="258"/>
        <v/>
      </c>
      <c r="CE107" s="1329" t="str">
        <f t="shared" si="258"/>
        <v/>
      </c>
      <c r="CF107" s="1329" t="str">
        <f t="shared" si="258"/>
        <v/>
      </c>
      <c r="CG107" s="1329" t="str">
        <f t="shared" si="258"/>
        <v/>
      </c>
      <c r="CH107" s="1329" t="str">
        <f t="shared" si="258"/>
        <v/>
      </c>
      <c r="CI107" s="1330" t="str">
        <f t="shared" si="258"/>
        <v/>
      </c>
      <c r="CJ107" s="1330" t="str">
        <f t="shared" si="258"/>
        <v/>
      </c>
      <c r="CK107" s="1329" t="str">
        <f t="shared" si="258"/>
        <v/>
      </c>
      <c r="CL107" s="1329" t="str">
        <f t="shared" si="258"/>
        <v/>
      </c>
      <c r="CM107" s="1329" t="str">
        <f t="shared" si="258"/>
        <v/>
      </c>
      <c r="CN107" s="1329" t="str">
        <f t="shared" si="258"/>
        <v/>
      </c>
      <c r="CO107" s="1348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186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8">
        <f t="shared" si="258"/>
        <v>1</v>
      </c>
      <c r="CE108" s="1329">
        <f t="shared" si="258"/>
        <v>1</v>
      </c>
      <c r="CF108" s="1329">
        <f t="shared" si="258"/>
        <v>1</v>
      </c>
      <c r="CG108" s="1329">
        <f t="shared" si="258"/>
        <v>1</v>
      </c>
      <c r="CH108" s="1329">
        <f t="shared" si="258"/>
        <v>1</v>
      </c>
      <c r="CI108" s="1330">
        <f t="shared" si="258"/>
        <v>1</v>
      </c>
      <c r="CJ108" s="1330">
        <f t="shared" si="258"/>
        <v>1</v>
      </c>
      <c r="CK108" s="1329">
        <f t="shared" si="258"/>
        <v>1</v>
      </c>
      <c r="CL108" s="1329">
        <f t="shared" si="258"/>
        <v>1</v>
      </c>
      <c r="CM108" s="1329">
        <f t="shared" si="258"/>
        <v>1</v>
      </c>
      <c r="CN108" s="1329">
        <f t="shared" si="258"/>
        <v>1</v>
      </c>
      <c r="CO108" s="1348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188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1"/>
        <v/>
      </c>
      <c r="CG109" s="1329" t="str">
        <f t="shared" si="301"/>
        <v/>
      </c>
      <c r="CH109" s="1329" t="str">
        <f t="shared" si="301"/>
        <v/>
      </c>
      <c r="CI109" s="1330" t="str">
        <f t="shared" si="301"/>
        <v/>
      </c>
      <c r="CJ109" s="1330" t="str">
        <f t="shared" si="301"/>
        <v/>
      </c>
      <c r="CK109" s="1329" t="str">
        <f t="shared" si="301"/>
        <v/>
      </c>
      <c r="CL109" s="1329" t="str">
        <f t="shared" si="301"/>
        <v/>
      </c>
      <c r="CM109" s="1329" t="str">
        <f t="shared" si="301"/>
        <v/>
      </c>
      <c r="CN109" s="1329" t="str">
        <f t="shared" si="301"/>
        <v/>
      </c>
      <c r="CO109" s="1348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213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31" t="str">
        <f t="shared" si="300"/>
        <v/>
      </c>
      <c r="CE110" s="1332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2">
        <f t="shared" si="306"/>
        <v>0</v>
      </c>
      <c r="CG110" s="1332">
        <f t="shared" si="306"/>
        <v>0</v>
      </c>
      <c r="CH110" s="1332">
        <f t="shared" si="306"/>
        <v>0</v>
      </c>
      <c r="CI110" s="1333">
        <f t="shared" si="306"/>
        <v>0</v>
      </c>
      <c r="CJ110" s="1333">
        <f t="shared" si="306"/>
        <v>0</v>
      </c>
      <c r="CK110" s="1332">
        <f t="shared" si="306"/>
        <v>0</v>
      </c>
      <c r="CL110" s="1332">
        <f t="shared" si="306"/>
        <v>0</v>
      </c>
      <c r="CM110" s="1332">
        <f t="shared" si="306"/>
        <v>0</v>
      </c>
      <c r="CN110" s="1332" t="str">
        <f t="shared" si="306"/>
        <v/>
      </c>
      <c r="CO110" s="1348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197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31" t="str">
        <f t="shared" si="300"/>
        <v/>
      </c>
      <c r="CE111" s="1332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32">
        <f t="shared" si="312"/>
        <v>54</v>
      </c>
      <c r="CG111" s="1332">
        <f t="shared" si="312"/>
        <v>72</v>
      </c>
      <c r="CH111" s="1332">
        <f t="shared" si="312"/>
        <v>86.4</v>
      </c>
      <c r="CI111" s="1333">
        <f t="shared" si="312"/>
        <v>115.2</v>
      </c>
      <c r="CJ111" s="1333">
        <f t="shared" si="312"/>
        <v>126</v>
      </c>
      <c r="CK111" s="1332">
        <f t="shared" si="312"/>
        <v>144</v>
      </c>
      <c r="CL111" s="1332">
        <f t="shared" si="312"/>
        <v>144</v>
      </c>
      <c r="CM111" s="1332">
        <f t="shared" si="312"/>
        <v>230.4</v>
      </c>
      <c r="CN111" s="1332" t="str">
        <f t="shared" si="312"/>
        <v/>
      </c>
      <c r="CO111" s="1348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31" t="str">
        <f t="shared" si="300"/>
        <v/>
      </c>
      <c r="CE112" s="1332" t="str">
        <f t="shared" si="312"/>
        <v/>
      </c>
      <c r="CF112" s="1332" t="str">
        <f t="shared" si="312"/>
        <v/>
      </c>
      <c r="CG112" s="1332" t="str">
        <f t="shared" si="312"/>
        <v/>
      </c>
      <c r="CH112" s="1332" t="str">
        <f t="shared" si="312"/>
        <v/>
      </c>
      <c r="CI112" s="1333" t="str">
        <f t="shared" si="312"/>
        <v/>
      </c>
      <c r="CJ112" s="1333" t="str">
        <f t="shared" si="312"/>
        <v/>
      </c>
      <c r="CK112" s="1332" t="str">
        <f t="shared" si="312"/>
        <v/>
      </c>
      <c r="CL112" s="1332" t="str">
        <f t="shared" si="312"/>
        <v/>
      </c>
      <c r="CM112" s="1332" t="str">
        <f t="shared" si="312"/>
        <v/>
      </c>
      <c r="CN112" s="1332" t="str">
        <f t="shared" si="312"/>
        <v/>
      </c>
      <c r="CO112" s="1348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31" t="str">
        <f t="shared" si="300"/>
        <v/>
      </c>
      <c r="CE113" s="1332" t="str">
        <f t="shared" si="312"/>
        <v/>
      </c>
      <c r="CF113" s="1332" t="str">
        <f t="shared" si="312"/>
        <v/>
      </c>
      <c r="CG113" s="1332" t="str">
        <f t="shared" si="312"/>
        <v/>
      </c>
      <c r="CH113" s="1332" t="str">
        <f t="shared" si="312"/>
        <v/>
      </c>
      <c r="CI113" s="1333" t="str">
        <f t="shared" si="312"/>
        <v/>
      </c>
      <c r="CJ113" s="1333" t="str">
        <f t="shared" si="312"/>
        <v/>
      </c>
      <c r="CK113" s="1332" t="str">
        <f t="shared" si="312"/>
        <v/>
      </c>
      <c r="CL113" s="1332" t="str">
        <f t="shared" si="312"/>
        <v/>
      </c>
      <c r="CM113" s="1332" t="str">
        <f t="shared" si="312"/>
        <v/>
      </c>
      <c r="CN113" s="1332" t="str">
        <f t="shared" si="312"/>
        <v/>
      </c>
      <c r="CO113" s="1348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31" t="str">
        <f t="shared" si="300"/>
        <v/>
      </c>
      <c r="CE114" s="1332" t="str">
        <f t="shared" si="312"/>
        <v/>
      </c>
      <c r="CF114" s="1332" t="str">
        <f t="shared" si="312"/>
        <v/>
      </c>
      <c r="CG114" s="1332" t="str">
        <f t="shared" si="312"/>
        <v/>
      </c>
      <c r="CH114" s="1332" t="str">
        <f t="shared" si="312"/>
        <v/>
      </c>
      <c r="CI114" s="1333" t="str">
        <f t="shared" si="312"/>
        <v/>
      </c>
      <c r="CJ114" s="1333" t="str">
        <f t="shared" si="312"/>
        <v/>
      </c>
      <c r="CK114" s="1332" t="str">
        <f t="shared" si="312"/>
        <v/>
      </c>
      <c r="CL114" s="1332" t="str">
        <f t="shared" si="312"/>
        <v/>
      </c>
      <c r="CM114" s="1332" t="str">
        <f t="shared" si="312"/>
        <v/>
      </c>
      <c r="CN114" s="1332" t="str">
        <f t="shared" si="312"/>
        <v/>
      </c>
      <c r="CO114" s="1348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203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31" t="str">
        <f t="shared" si="300"/>
        <v/>
      </c>
      <c r="CE115" s="1332" t="str">
        <f t="shared" si="312"/>
        <v/>
      </c>
      <c r="CF115" s="1332" t="str">
        <f t="shared" si="312"/>
        <v/>
      </c>
      <c r="CG115" s="1332" t="str">
        <f t="shared" si="312"/>
        <v/>
      </c>
      <c r="CH115" s="1332" t="str">
        <f t="shared" si="312"/>
        <v/>
      </c>
      <c r="CI115" s="1333" t="str">
        <f t="shared" si="312"/>
        <v/>
      </c>
      <c r="CJ115" s="1333" t="str">
        <f t="shared" si="312"/>
        <v/>
      </c>
      <c r="CK115" s="1332" t="str">
        <f t="shared" si="312"/>
        <v/>
      </c>
      <c r="CL115" s="1332" t="str">
        <f t="shared" si="312"/>
        <v/>
      </c>
      <c r="CM115" s="1332" t="str">
        <f t="shared" si="312"/>
        <v/>
      </c>
      <c r="CN115" s="1332" t="str">
        <f t="shared" si="312"/>
        <v/>
      </c>
      <c r="CO115" s="1348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214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31" t="str">
        <f t="shared" si="300"/>
        <v/>
      </c>
      <c r="CE116" s="1332">
        <f t="shared" si="312"/>
        <v>8.6646230481846928E-2</v>
      </c>
      <c r="CF116" s="1332">
        <f t="shared" si="312"/>
        <v>8.760896637608967E-2</v>
      </c>
      <c r="CG116" s="1332">
        <f t="shared" si="312"/>
        <v>0.12014943960149441</v>
      </c>
      <c r="CH116" s="1332">
        <f t="shared" si="312"/>
        <v>0.15018679950186797</v>
      </c>
      <c r="CI116" s="1333">
        <f t="shared" si="312"/>
        <v>0.18773349937733497</v>
      </c>
      <c r="CJ116" s="1333">
        <f t="shared" si="312"/>
        <v>0.21902241594022417</v>
      </c>
      <c r="CK116" s="1332">
        <f t="shared" si="312"/>
        <v>0.24029887920298881</v>
      </c>
      <c r="CL116" s="1332">
        <f t="shared" si="312"/>
        <v>0.25031133250311327</v>
      </c>
      <c r="CM116" s="1332">
        <f t="shared" si="312"/>
        <v>0.48059775840597763</v>
      </c>
      <c r="CN116" s="1332" t="str">
        <f t="shared" si="312"/>
        <v/>
      </c>
      <c r="CO116" s="1348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215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31" t="str">
        <f t="shared" si="300"/>
        <v/>
      </c>
      <c r="CE117" s="1332">
        <f t="shared" si="312"/>
        <v>0</v>
      </c>
      <c r="CF117" s="1332">
        <f t="shared" si="312"/>
        <v>0</v>
      </c>
      <c r="CG117" s="1332">
        <f t="shared" si="312"/>
        <v>0</v>
      </c>
      <c r="CH117" s="1332">
        <f t="shared" si="312"/>
        <v>0</v>
      </c>
      <c r="CI117" s="1333">
        <f t="shared" si="312"/>
        <v>0</v>
      </c>
      <c r="CJ117" s="1333">
        <f t="shared" si="312"/>
        <v>0</v>
      </c>
      <c r="CK117" s="1332">
        <f t="shared" si="312"/>
        <v>0</v>
      </c>
      <c r="CL117" s="1332">
        <f t="shared" si="312"/>
        <v>0</v>
      </c>
      <c r="CM117" s="1332">
        <f t="shared" si="312"/>
        <v>0</v>
      </c>
      <c r="CN117" s="1332" t="str">
        <f t="shared" si="312"/>
        <v/>
      </c>
      <c r="CO117" s="1340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216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31" t="str">
        <f t="shared" si="300"/>
        <v/>
      </c>
      <c r="CE118" s="1332">
        <f t="shared" si="312"/>
        <v>0</v>
      </c>
      <c r="CF118" s="1332">
        <f t="shared" si="312"/>
        <v>0</v>
      </c>
      <c r="CG118" s="1332">
        <f t="shared" si="312"/>
        <v>0</v>
      </c>
      <c r="CH118" s="1332">
        <f t="shared" si="312"/>
        <v>0</v>
      </c>
      <c r="CI118" s="1333">
        <f t="shared" si="312"/>
        <v>0</v>
      </c>
      <c r="CJ118" s="1333">
        <f t="shared" si="312"/>
        <v>0</v>
      </c>
      <c r="CK118" s="1332">
        <f t="shared" si="312"/>
        <v>0</v>
      </c>
      <c r="CL118" s="1332">
        <f t="shared" si="312"/>
        <v>0</v>
      </c>
      <c r="CM118" s="1332">
        <f t="shared" si="312"/>
        <v>0</v>
      </c>
      <c r="CN118" s="1332" t="str">
        <f t="shared" si="312"/>
        <v/>
      </c>
      <c r="CO118" s="1348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8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218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8">
        <f t="shared" si="330"/>
        <v>45</v>
      </c>
      <c r="CE121" s="1350">
        <f t="shared" si="331"/>
        <v>45</v>
      </c>
      <c r="CF121" s="1350">
        <f t="shared" si="332"/>
        <v>45</v>
      </c>
      <c r="CG121" s="1350">
        <f t="shared" si="333"/>
        <v>45</v>
      </c>
      <c r="CH121" s="1350">
        <f t="shared" si="334"/>
        <v>45</v>
      </c>
      <c r="CI121" s="1351">
        <f t="shared" si="335"/>
        <v>45</v>
      </c>
      <c r="CJ121" s="1351">
        <f t="shared" si="336"/>
        <v>45</v>
      </c>
      <c r="CK121" s="1350">
        <f t="shared" si="337"/>
        <v>45</v>
      </c>
      <c r="CL121" s="1350">
        <f t="shared" si="338"/>
        <v>45</v>
      </c>
      <c r="CM121" s="1350">
        <f t="shared" si="339"/>
        <v>45</v>
      </c>
      <c r="CN121" s="1350">
        <f t="shared" si="340"/>
        <v>45</v>
      </c>
      <c r="CO121" s="1348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8" t="str">
        <f t="shared" si="330"/>
        <v/>
      </c>
      <c r="CE122" s="1350" t="str">
        <f t="shared" si="331"/>
        <v/>
      </c>
      <c r="CF122" s="1350" t="str">
        <f t="shared" si="332"/>
        <v/>
      </c>
      <c r="CG122" s="1350" t="str">
        <f t="shared" si="333"/>
        <v/>
      </c>
      <c r="CH122" s="1350" t="str">
        <f t="shared" si="334"/>
        <v/>
      </c>
      <c r="CI122" s="1351" t="str">
        <f t="shared" si="335"/>
        <v/>
      </c>
      <c r="CJ122" s="1351" t="str">
        <f t="shared" si="336"/>
        <v/>
      </c>
      <c r="CK122" s="1350" t="str">
        <f t="shared" si="337"/>
        <v/>
      </c>
      <c r="CL122" s="1350" t="str">
        <f t="shared" si="338"/>
        <v/>
      </c>
      <c r="CM122" s="1350" t="str">
        <f t="shared" si="339"/>
        <v/>
      </c>
      <c r="CN122" s="1350" t="str">
        <f t="shared" si="340"/>
        <v/>
      </c>
      <c r="CO122" s="1348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178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8" t="str">
        <f t="shared" si="330"/>
        <v/>
      </c>
      <c r="CE123" s="1350" t="str">
        <f t="shared" si="331"/>
        <v/>
      </c>
      <c r="CF123" s="1350" t="str">
        <f t="shared" si="332"/>
        <v/>
      </c>
      <c r="CG123" s="1350" t="str">
        <f t="shared" si="333"/>
        <v/>
      </c>
      <c r="CH123" s="1350" t="str">
        <f t="shared" si="334"/>
        <v/>
      </c>
      <c r="CI123" s="1351" t="str">
        <f t="shared" si="335"/>
        <v/>
      </c>
      <c r="CJ123" s="1351" t="str">
        <f t="shared" si="336"/>
        <v/>
      </c>
      <c r="CK123" s="1350" t="str">
        <f t="shared" si="337"/>
        <v/>
      </c>
      <c r="CL123" s="1350" t="str">
        <f t="shared" si="338"/>
        <v/>
      </c>
      <c r="CM123" s="1350" t="str">
        <f t="shared" si="339"/>
        <v/>
      </c>
      <c r="CN123" s="1350" t="str">
        <f t="shared" si="340"/>
        <v/>
      </c>
      <c r="CO123" s="1340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8" t="str">
        <f t="shared" si="330"/>
        <v/>
      </c>
      <c r="CE124" s="1350" t="str">
        <f t="shared" si="331"/>
        <v/>
      </c>
      <c r="CF124" s="1350" t="str">
        <f t="shared" si="332"/>
        <v/>
      </c>
      <c r="CG124" s="1350" t="str">
        <f t="shared" si="333"/>
        <v/>
      </c>
      <c r="CH124" s="1350" t="str">
        <f t="shared" si="334"/>
        <v/>
      </c>
      <c r="CI124" s="1351" t="str">
        <f t="shared" si="335"/>
        <v/>
      </c>
      <c r="CJ124" s="1351" t="str">
        <f t="shared" si="336"/>
        <v/>
      </c>
      <c r="CK124" s="1350" t="str">
        <f t="shared" si="337"/>
        <v/>
      </c>
      <c r="CL124" s="1350" t="str">
        <f t="shared" si="338"/>
        <v/>
      </c>
      <c r="CM124" s="1350" t="str">
        <f t="shared" si="339"/>
        <v/>
      </c>
      <c r="CN124" s="1350" t="str">
        <f t="shared" si="340"/>
        <v/>
      </c>
      <c r="CO124" s="1340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8" t="str">
        <f t="shared" si="330"/>
        <v/>
      </c>
      <c r="CE125" s="1350" t="str">
        <f t="shared" si="331"/>
        <v/>
      </c>
      <c r="CF125" s="1350" t="str">
        <f t="shared" si="332"/>
        <v/>
      </c>
      <c r="CG125" s="1350" t="str">
        <f t="shared" si="333"/>
        <v/>
      </c>
      <c r="CH125" s="1350" t="str">
        <f t="shared" si="334"/>
        <v/>
      </c>
      <c r="CI125" s="1351" t="str">
        <f t="shared" si="335"/>
        <v/>
      </c>
      <c r="CJ125" s="1351" t="str">
        <f t="shared" si="336"/>
        <v/>
      </c>
      <c r="CK125" s="1350" t="str">
        <f t="shared" si="337"/>
        <v/>
      </c>
      <c r="CL125" s="1350" t="str">
        <f t="shared" si="338"/>
        <v/>
      </c>
      <c r="CM125" s="1350" t="str">
        <f t="shared" si="339"/>
        <v/>
      </c>
      <c r="CN125" s="1350" t="str">
        <f t="shared" si="340"/>
        <v/>
      </c>
      <c r="CO125" s="1340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184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8" t="str">
        <f t="shared" si="330"/>
        <v/>
      </c>
      <c r="CE126" s="1350" t="str">
        <f t="shared" si="331"/>
        <v/>
      </c>
      <c r="CF126" s="1350" t="str">
        <f t="shared" si="332"/>
        <v/>
      </c>
      <c r="CG126" s="1350" t="str">
        <f t="shared" si="333"/>
        <v/>
      </c>
      <c r="CH126" s="1350" t="str">
        <f t="shared" si="334"/>
        <v/>
      </c>
      <c r="CI126" s="1351" t="str">
        <f t="shared" si="335"/>
        <v/>
      </c>
      <c r="CJ126" s="1351" t="str">
        <f t="shared" si="336"/>
        <v/>
      </c>
      <c r="CK126" s="1350" t="str">
        <f t="shared" si="337"/>
        <v/>
      </c>
      <c r="CL126" s="1350" t="str">
        <f t="shared" si="338"/>
        <v/>
      </c>
      <c r="CM126" s="1350" t="str">
        <f t="shared" si="339"/>
        <v/>
      </c>
      <c r="CN126" s="1350" t="str">
        <f t="shared" si="340"/>
        <v/>
      </c>
      <c r="CO126" s="1348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186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8">
        <f t="shared" si="330"/>
        <v>1</v>
      </c>
      <c r="CE127" s="1350">
        <f t="shared" si="331"/>
        <v>1</v>
      </c>
      <c r="CF127" s="1350">
        <f t="shared" si="332"/>
        <v>1</v>
      </c>
      <c r="CG127" s="1350">
        <f t="shared" si="333"/>
        <v>1</v>
      </c>
      <c r="CH127" s="1350">
        <f t="shared" si="334"/>
        <v>1</v>
      </c>
      <c r="CI127" s="1351">
        <f t="shared" si="335"/>
        <v>1</v>
      </c>
      <c r="CJ127" s="1351">
        <f t="shared" si="336"/>
        <v>1</v>
      </c>
      <c r="CK127" s="1350">
        <f t="shared" si="337"/>
        <v>1</v>
      </c>
      <c r="CL127" s="1350">
        <f t="shared" si="338"/>
        <v>1</v>
      </c>
      <c r="CM127" s="1350">
        <f t="shared" si="339"/>
        <v>1</v>
      </c>
      <c r="CN127" s="1350">
        <f t="shared" si="340"/>
        <v>1</v>
      </c>
      <c r="CO127" s="1348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188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8" t="str">
        <f t="shared" si="330"/>
        <v/>
      </c>
      <c r="CE128" s="1350" t="str">
        <f t="shared" si="331"/>
        <v/>
      </c>
      <c r="CF128" s="1350" t="str">
        <f t="shared" si="332"/>
        <v/>
      </c>
      <c r="CG128" s="1350" t="str">
        <f t="shared" si="333"/>
        <v/>
      </c>
      <c r="CH128" s="1350" t="str">
        <f t="shared" si="334"/>
        <v/>
      </c>
      <c r="CI128" s="1351" t="str">
        <f t="shared" si="335"/>
        <v/>
      </c>
      <c r="CJ128" s="1351" t="str">
        <f t="shared" si="336"/>
        <v/>
      </c>
      <c r="CK128" s="1350" t="str">
        <f t="shared" si="337"/>
        <v/>
      </c>
      <c r="CL128" s="1350" t="str">
        <f t="shared" si="338"/>
        <v/>
      </c>
      <c r="CM128" s="1350" t="str">
        <f t="shared" si="339"/>
        <v/>
      </c>
      <c r="CN128" s="1350" t="str">
        <f t="shared" si="340"/>
        <v/>
      </c>
      <c r="CO128" s="1340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220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8" t="str">
        <f t="shared" si="330"/>
        <v/>
      </c>
      <c r="CE129" s="1350" t="str">
        <f t="shared" si="331"/>
        <v/>
      </c>
      <c r="CF129" s="1350" t="str">
        <f t="shared" si="332"/>
        <v/>
      </c>
      <c r="CG129" s="1350" t="str">
        <f t="shared" si="333"/>
        <v/>
      </c>
      <c r="CH129" s="1350" t="str">
        <f t="shared" si="334"/>
        <v/>
      </c>
      <c r="CI129" s="1351" t="str">
        <f t="shared" si="335"/>
        <v/>
      </c>
      <c r="CJ129" s="1351" t="str">
        <f t="shared" si="336"/>
        <v/>
      </c>
      <c r="CK129" s="1350" t="str">
        <f t="shared" si="337"/>
        <v/>
      </c>
      <c r="CL129" s="1350" t="str">
        <f t="shared" si="338"/>
        <v/>
      </c>
      <c r="CM129" s="1350" t="str">
        <f t="shared" si="339"/>
        <v/>
      </c>
      <c r="CN129" s="1350" t="str">
        <f t="shared" si="340"/>
        <v/>
      </c>
      <c r="CO129" s="1328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8">
        <f t="shared" si="330"/>
        <v>45</v>
      </c>
      <c r="CE130" s="1350">
        <f t="shared" si="331"/>
        <v>45</v>
      </c>
      <c r="CF130" s="1350">
        <f t="shared" si="332"/>
        <v>45</v>
      </c>
      <c r="CG130" s="1350">
        <f t="shared" si="333"/>
        <v>45</v>
      </c>
      <c r="CH130" s="1350">
        <f t="shared" si="334"/>
        <v>45</v>
      </c>
      <c r="CI130" s="1351">
        <f t="shared" si="335"/>
        <v>45</v>
      </c>
      <c r="CJ130" s="1351">
        <f t="shared" si="336"/>
        <v>45</v>
      </c>
      <c r="CK130" s="1350">
        <f t="shared" si="337"/>
        <v>45</v>
      </c>
      <c r="CL130" s="1350">
        <f t="shared" si="338"/>
        <v>45</v>
      </c>
      <c r="CM130" s="1350">
        <f t="shared" si="339"/>
        <v>45</v>
      </c>
      <c r="CN130" s="1350">
        <f t="shared" si="340"/>
        <v>45</v>
      </c>
      <c r="CO130" s="1328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8" t="str">
        <f t="shared" si="330"/>
        <v/>
      </c>
      <c r="CE131" s="1350" t="str">
        <f t="shared" si="331"/>
        <v/>
      </c>
      <c r="CF131" s="1350" t="str">
        <f t="shared" si="332"/>
        <v/>
      </c>
      <c r="CG131" s="1350" t="str">
        <f t="shared" si="333"/>
        <v/>
      </c>
      <c r="CH131" s="1350" t="str">
        <f t="shared" si="334"/>
        <v/>
      </c>
      <c r="CI131" s="1351" t="str">
        <f t="shared" si="335"/>
        <v/>
      </c>
      <c r="CJ131" s="1351" t="str">
        <f t="shared" si="336"/>
        <v/>
      </c>
      <c r="CK131" s="1350" t="str">
        <f t="shared" si="337"/>
        <v/>
      </c>
      <c r="CL131" s="1350" t="str">
        <f t="shared" si="338"/>
        <v/>
      </c>
      <c r="CM131" s="1350" t="str">
        <f t="shared" si="339"/>
        <v/>
      </c>
      <c r="CN131" s="1350" t="str">
        <f t="shared" si="340"/>
        <v/>
      </c>
      <c r="CO131" s="1331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178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8" t="str">
        <f t="shared" si="330"/>
        <v/>
      </c>
      <c r="CE132" s="1350" t="str">
        <f t="shared" si="331"/>
        <v/>
      </c>
      <c r="CF132" s="1350" t="str">
        <f t="shared" si="332"/>
        <v/>
      </c>
      <c r="CG132" s="1350" t="str">
        <f t="shared" si="333"/>
        <v/>
      </c>
      <c r="CH132" s="1350" t="str">
        <f t="shared" si="334"/>
        <v/>
      </c>
      <c r="CI132" s="1351" t="str">
        <f t="shared" si="335"/>
        <v/>
      </c>
      <c r="CJ132" s="1351" t="str">
        <f t="shared" si="336"/>
        <v/>
      </c>
      <c r="CK132" s="1350" t="str">
        <f t="shared" si="337"/>
        <v/>
      </c>
      <c r="CL132" s="1350" t="str">
        <f t="shared" si="338"/>
        <v/>
      </c>
      <c r="CM132" s="1350" t="str">
        <f t="shared" si="339"/>
        <v/>
      </c>
      <c r="CN132" s="1350" t="str">
        <f t="shared" si="340"/>
        <v/>
      </c>
      <c r="CO132" s="1328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8" t="str">
        <f t="shared" si="330"/>
        <v/>
      </c>
      <c r="CE133" s="1350" t="str">
        <f t="shared" si="331"/>
        <v/>
      </c>
      <c r="CF133" s="1350" t="str">
        <f t="shared" si="332"/>
        <v/>
      </c>
      <c r="CG133" s="1350" t="str">
        <f t="shared" si="333"/>
        <v/>
      </c>
      <c r="CH133" s="1350" t="str">
        <f t="shared" si="334"/>
        <v/>
      </c>
      <c r="CI133" s="1351" t="str">
        <f t="shared" si="335"/>
        <v/>
      </c>
      <c r="CJ133" s="1351" t="str">
        <f t="shared" si="336"/>
        <v/>
      </c>
      <c r="CK133" s="1350" t="str">
        <f t="shared" si="337"/>
        <v/>
      </c>
      <c r="CL133" s="1350" t="str">
        <f t="shared" si="338"/>
        <v/>
      </c>
      <c r="CM133" s="1350" t="str">
        <f t="shared" si="339"/>
        <v/>
      </c>
      <c r="CN133" s="1350" t="str">
        <f t="shared" si="340"/>
        <v/>
      </c>
      <c r="CO133" s="1328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8" t="str">
        <f t="shared" si="330"/>
        <v/>
      </c>
      <c r="CE134" s="1350" t="str">
        <f t="shared" si="331"/>
        <v/>
      </c>
      <c r="CF134" s="1350" t="str">
        <f t="shared" si="332"/>
        <v/>
      </c>
      <c r="CG134" s="1350" t="str">
        <f t="shared" si="333"/>
        <v/>
      </c>
      <c r="CH134" s="1350" t="str">
        <f t="shared" si="334"/>
        <v/>
      </c>
      <c r="CI134" s="1351" t="str">
        <f t="shared" si="335"/>
        <v/>
      </c>
      <c r="CJ134" s="1351" t="str">
        <f t="shared" si="336"/>
        <v/>
      </c>
      <c r="CK134" s="1350" t="str">
        <f t="shared" si="337"/>
        <v/>
      </c>
      <c r="CL134" s="1350" t="str">
        <f t="shared" si="338"/>
        <v/>
      </c>
      <c r="CM134" s="1350" t="str">
        <f t="shared" si="339"/>
        <v/>
      </c>
      <c r="CN134" s="1350" t="str">
        <f t="shared" si="340"/>
        <v/>
      </c>
      <c r="CO134" s="1331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184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8" t="str">
        <f t="shared" si="330"/>
        <v/>
      </c>
      <c r="CE135" s="1350" t="str">
        <f t="shared" si="331"/>
        <v/>
      </c>
      <c r="CF135" s="1350" t="str">
        <f t="shared" si="332"/>
        <v/>
      </c>
      <c r="CG135" s="1350" t="str">
        <f t="shared" si="333"/>
        <v/>
      </c>
      <c r="CH135" s="1350" t="str">
        <f t="shared" si="334"/>
        <v/>
      </c>
      <c r="CI135" s="1351" t="str">
        <f t="shared" si="335"/>
        <v/>
      </c>
      <c r="CJ135" s="1351" t="str">
        <f t="shared" si="336"/>
        <v/>
      </c>
      <c r="CK135" s="1350" t="str">
        <f t="shared" si="337"/>
        <v/>
      </c>
      <c r="CL135" s="1350" t="str">
        <f t="shared" si="338"/>
        <v/>
      </c>
      <c r="CM135" s="1350" t="str">
        <f t="shared" si="339"/>
        <v/>
      </c>
      <c r="CN135" s="1350" t="str">
        <f t="shared" si="340"/>
        <v/>
      </c>
      <c r="CO135" s="1328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186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8">
        <f t="shared" si="330"/>
        <v>1</v>
      </c>
      <c r="CE136" s="1350">
        <f t="shared" si="331"/>
        <v>1</v>
      </c>
      <c r="CF136" s="1350">
        <f t="shared" si="332"/>
        <v>1</v>
      </c>
      <c r="CG136" s="1350">
        <f t="shared" si="333"/>
        <v>1</v>
      </c>
      <c r="CH136" s="1350">
        <f t="shared" si="334"/>
        <v>1</v>
      </c>
      <c r="CI136" s="1351">
        <f t="shared" si="335"/>
        <v>1</v>
      </c>
      <c r="CJ136" s="1351">
        <f t="shared" si="336"/>
        <v>1</v>
      </c>
      <c r="CK136" s="1350">
        <f t="shared" si="337"/>
        <v>1</v>
      </c>
      <c r="CL136" s="1350">
        <f t="shared" si="338"/>
        <v>1</v>
      </c>
      <c r="CM136" s="1350">
        <f t="shared" si="339"/>
        <v>1</v>
      </c>
      <c r="CN136" s="1350">
        <f t="shared" si="340"/>
        <v>1</v>
      </c>
      <c r="CO136" s="1328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188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8" t="str">
        <f t="shared" si="330"/>
        <v/>
      </c>
      <c r="CE137" s="1350" t="str">
        <f t="shared" si="331"/>
        <v/>
      </c>
      <c r="CF137" s="1350" t="str">
        <f t="shared" si="332"/>
        <v/>
      </c>
      <c r="CG137" s="1350" t="str">
        <f t="shared" si="333"/>
        <v/>
      </c>
      <c r="CH137" s="1350" t="str">
        <f t="shared" si="334"/>
        <v/>
      </c>
      <c r="CI137" s="1351" t="str">
        <f t="shared" si="335"/>
        <v/>
      </c>
      <c r="CJ137" s="1351" t="str">
        <f t="shared" si="336"/>
        <v/>
      </c>
      <c r="CK137" s="1350" t="str">
        <f t="shared" si="337"/>
        <v/>
      </c>
      <c r="CL137" s="1350" t="str">
        <f t="shared" si="338"/>
        <v/>
      </c>
      <c r="CM137" s="1350" t="str">
        <f t="shared" si="339"/>
        <v/>
      </c>
      <c r="CN137" s="1350" t="str">
        <f t="shared" si="340"/>
        <v/>
      </c>
      <c r="CO137" s="1328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221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40" t="str">
        <f t="shared" si="330"/>
        <v/>
      </c>
      <c r="CE138" s="1342" t="str">
        <f t="shared" si="331"/>
        <v/>
      </c>
      <c r="CF138" s="1342" t="str">
        <f t="shared" si="332"/>
        <v/>
      </c>
      <c r="CG138" s="1342" t="str">
        <f t="shared" si="333"/>
        <v/>
      </c>
      <c r="CH138" s="1342" t="str">
        <f t="shared" si="334"/>
        <v/>
      </c>
      <c r="CI138" s="1343" t="str">
        <f t="shared" si="335"/>
        <v/>
      </c>
      <c r="CJ138" s="1343" t="str">
        <f t="shared" si="336"/>
        <v/>
      </c>
      <c r="CK138" s="1342" t="str">
        <f t="shared" si="337"/>
        <v/>
      </c>
      <c r="CL138" s="1342" t="str">
        <f t="shared" si="338"/>
        <v/>
      </c>
      <c r="CM138" s="1342" t="str">
        <f t="shared" si="339"/>
        <v/>
      </c>
      <c r="CN138" s="1342" t="str">
        <f t="shared" si="340"/>
        <v/>
      </c>
      <c r="CO138" s="1328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197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8" t="str">
        <f t="shared" si="330"/>
        <v/>
      </c>
      <c r="CE139" s="1350" t="str">
        <f t="shared" si="331"/>
        <v/>
      </c>
      <c r="CF139" s="1350" t="str">
        <f t="shared" si="332"/>
        <v/>
      </c>
      <c r="CG139" s="1350" t="str">
        <f t="shared" si="333"/>
        <v/>
      </c>
      <c r="CH139" s="1350" t="str">
        <f t="shared" si="334"/>
        <v/>
      </c>
      <c r="CI139" s="1351" t="str">
        <f t="shared" si="335"/>
        <v/>
      </c>
      <c r="CJ139" s="1351" t="str">
        <f t="shared" si="336"/>
        <v/>
      </c>
      <c r="CK139" s="1350" t="str">
        <f t="shared" si="337"/>
        <v/>
      </c>
      <c r="CL139" s="1350" t="str">
        <f t="shared" si="338"/>
        <v/>
      </c>
      <c r="CM139" s="1350" t="str">
        <f t="shared" si="339"/>
        <v/>
      </c>
      <c r="CN139" s="1350" t="str">
        <f t="shared" si="340"/>
        <v/>
      </c>
      <c r="CO139" s="1328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198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8" t="str">
        <f t="shared" si="330"/>
        <v/>
      </c>
      <c r="CE140" s="1350" t="str">
        <f t="shared" si="331"/>
        <v/>
      </c>
      <c r="CF140" s="1350" t="str">
        <f t="shared" si="332"/>
        <v/>
      </c>
      <c r="CG140" s="1350" t="str">
        <f t="shared" si="333"/>
        <v/>
      </c>
      <c r="CH140" s="1350" t="str">
        <f t="shared" si="334"/>
        <v/>
      </c>
      <c r="CI140" s="1351" t="str">
        <f t="shared" si="335"/>
        <v/>
      </c>
      <c r="CJ140" s="1351" t="str">
        <f t="shared" si="336"/>
        <v/>
      </c>
      <c r="CK140" s="1350" t="str">
        <f t="shared" si="337"/>
        <v/>
      </c>
      <c r="CL140" s="1350" t="str">
        <f t="shared" si="338"/>
        <v/>
      </c>
      <c r="CM140" s="1350" t="str">
        <f t="shared" si="339"/>
        <v/>
      </c>
      <c r="CN140" s="1350" t="str">
        <f t="shared" si="340"/>
        <v/>
      </c>
      <c r="CO140" s="1328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199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8" t="str">
        <f t="shared" si="330"/>
        <v/>
      </c>
      <c r="CE141" s="1350" t="str">
        <f t="shared" si="331"/>
        <v/>
      </c>
      <c r="CF141" s="1350" t="str">
        <f t="shared" si="332"/>
        <v/>
      </c>
      <c r="CG141" s="1350" t="str">
        <f t="shared" si="333"/>
        <v/>
      </c>
      <c r="CH141" s="1350" t="str">
        <f t="shared" si="334"/>
        <v/>
      </c>
      <c r="CI141" s="1351" t="str">
        <f t="shared" si="335"/>
        <v/>
      </c>
      <c r="CJ141" s="1351" t="str">
        <f t="shared" si="336"/>
        <v/>
      </c>
      <c r="CK141" s="1350" t="str">
        <f t="shared" si="337"/>
        <v/>
      </c>
      <c r="CL141" s="1350" t="str">
        <f t="shared" si="338"/>
        <v/>
      </c>
      <c r="CM141" s="1350" t="str">
        <f t="shared" si="339"/>
        <v/>
      </c>
      <c r="CN141" s="1350" t="str">
        <f t="shared" si="340"/>
        <v/>
      </c>
      <c r="CO141" s="1331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201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8" t="str">
        <f t="shared" si="330"/>
        <v/>
      </c>
      <c r="CE142" s="1350" t="str">
        <f t="shared" si="331"/>
        <v/>
      </c>
      <c r="CF142" s="1350" t="str">
        <f t="shared" si="332"/>
        <v/>
      </c>
      <c r="CG142" s="1350" t="str">
        <f t="shared" si="333"/>
        <v/>
      </c>
      <c r="CH142" s="1350" t="str">
        <f t="shared" si="334"/>
        <v/>
      </c>
      <c r="CI142" s="1351" t="str">
        <f t="shared" si="335"/>
        <v/>
      </c>
      <c r="CJ142" s="1351" t="str">
        <f t="shared" si="336"/>
        <v/>
      </c>
      <c r="CK142" s="1350" t="str">
        <f t="shared" si="337"/>
        <v/>
      </c>
      <c r="CL142" s="1350" t="str">
        <f t="shared" si="338"/>
        <v/>
      </c>
      <c r="CM142" s="1350" t="str">
        <f t="shared" si="339"/>
        <v/>
      </c>
      <c r="CN142" s="1350" t="str">
        <f t="shared" si="340"/>
        <v/>
      </c>
      <c r="CO142" s="1328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203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8" t="str">
        <f t="shared" si="330"/>
        <v/>
      </c>
      <c r="CE143" s="1350" t="str">
        <f t="shared" si="331"/>
        <v/>
      </c>
      <c r="CF143" s="1350" t="str">
        <f t="shared" si="332"/>
        <v/>
      </c>
      <c r="CG143" s="1350" t="str">
        <f t="shared" si="333"/>
        <v/>
      </c>
      <c r="CH143" s="1350" t="str">
        <f t="shared" si="334"/>
        <v/>
      </c>
      <c r="CI143" s="1351" t="str">
        <f t="shared" si="335"/>
        <v/>
      </c>
      <c r="CJ143" s="1351" t="str">
        <f t="shared" si="336"/>
        <v/>
      </c>
      <c r="CK143" s="1350" t="str">
        <f t="shared" si="337"/>
        <v/>
      </c>
      <c r="CL143" s="1350" t="str">
        <f t="shared" si="338"/>
        <v/>
      </c>
      <c r="CM143" s="1350" t="str">
        <f t="shared" si="339"/>
        <v/>
      </c>
      <c r="CN143" s="1350" t="str">
        <f t="shared" si="340"/>
        <v/>
      </c>
      <c r="CO143" s="1328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204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40" t="str">
        <f t="shared" si="330"/>
        <v/>
      </c>
      <c r="CE144" s="1342" t="str">
        <f t="shared" si="331"/>
        <v/>
      </c>
      <c r="CF144" s="1342" t="str">
        <f t="shared" si="332"/>
        <v/>
      </c>
      <c r="CG144" s="1342" t="str">
        <f t="shared" si="333"/>
        <v/>
      </c>
      <c r="CH144" s="1342" t="str">
        <f t="shared" si="334"/>
        <v/>
      </c>
      <c r="CI144" s="1343" t="str">
        <f t="shared" si="335"/>
        <v/>
      </c>
      <c r="CJ144" s="1343" t="str">
        <f t="shared" si="336"/>
        <v/>
      </c>
      <c r="CK144" s="1342" t="str">
        <f t="shared" si="337"/>
        <v/>
      </c>
      <c r="CL144" s="1342" t="str">
        <f t="shared" si="338"/>
        <v/>
      </c>
      <c r="CM144" s="1342" t="str">
        <f t="shared" si="339"/>
        <v/>
      </c>
      <c r="CN144" s="1342" t="str">
        <f t="shared" si="340"/>
        <v/>
      </c>
      <c r="CO144" s="1328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206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40" t="str">
        <f t="shared" si="330"/>
        <v/>
      </c>
      <c r="CE145" s="1342" t="str">
        <f t="shared" si="331"/>
        <v/>
      </c>
      <c r="CF145" s="1342" t="str">
        <f t="shared" si="332"/>
        <v/>
      </c>
      <c r="CG145" s="1342" t="str">
        <f t="shared" si="333"/>
        <v/>
      </c>
      <c r="CH145" s="1342" t="str">
        <f t="shared" si="334"/>
        <v/>
      </c>
      <c r="CI145" s="1343" t="str">
        <f t="shared" si="335"/>
        <v/>
      </c>
      <c r="CJ145" s="1343" t="str">
        <f t="shared" si="336"/>
        <v/>
      </c>
      <c r="CK145" s="1342" t="str">
        <f t="shared" si="337"/>
        <v/>
      </c>
      <c r="CL145" s="1342" t="str">
        <f t="shared" si="338"/>
        <v/>
      </c>
      <c r="CM145" s="1342" t="str">
        <f t="shared" si="339"/>
        <v/>
      </c>
      <c r="CN145" s="1342" t="str">
        <f t="shared" si="340"/>
        <v/>
      </c>
      <c r="CO145" s="1328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222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40" t="str">
        <f t="shared" si="330"/>
        <v/>
      </c>
      <c r="CE146" s="1342" t="str">
        <f t="shared" si="331"/>
        <v/>
      </c>
      <c r="CF146" s="1342" t="str">
        <f t="shared" si="332"/>
        <v/>
      </c>
      <c r="CG146" s="1342" t="str">
        <f t="shared" si="333"/>
        <v/>
      </c>
      <c r="CH146" s="1342" t="str">
        <f t="shared" si="334"/>
        <v/>
      </c>
      <c r="CI146" s="1343" t="str">
        <f t="shared" si="335"/>
        <v/>
      </c>
      <c r="CJ146" s="1343" t="str">
        <f t="shared" si="336"/>
        <v/>
      </c>
      <c r="CK146" s="1342" t="str">
        <f t="shared" si="337"/>
        <v/>
      </c>
      <c r="CL146" s="1342" t="str">
        <f t="shared" si="338"/>
        <v/>
      </c>
      <c r="CM146" s="1342" t="str">
        <f t="shared" si="339"/>
        <v/>
      </c>
      <c r="CN146" s="1342" t="str">
        <f t="shared" si="340"/>
        <v/>
      </c>
      <c r="CO146" s="1328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28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218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8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50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0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51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51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50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50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50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50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8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8">
        <f t="shared" si="403"/>
        <v>45</v>
      </c>
      <c r="CE149" s="1350">
        <f t="shared" si="404"/>
        <v>45</v>
      </c>
      <c r="CF149" s="1350">
        <f t="shared" si="405"/>
        <v>45</v>
      </c>
      <c r="CG149" s="1350">
        <f t="shared" si="406"/>
        <v>45</v>
      </c>
      <c r="CH149" s="1350">
        <f t="shared" si="407"/>
        <v>45</v>
      </c>
      <c r="CI149" s="1351">
        <f t="shared" si="408"/>
        <v>45</v>
      </c>
      <c r="CJ149" s="1351">
        <f t="shared" si="409"/>
        <v>45</v>
      </c>
      <c r="CK149" s="1350">
        <f t="shared" si="410"/>
        <v>45</v>
      </c>
      <c r="CL149" s="1350">
        <f t="shared" si="411"/>
        <v>45</v>
      </c>
      <c r="CM149" s="1350">
        <f t="shared" si="412"/>
        <v>45</v>
      </c>
      <c r="CN149" s="1350">
        <f t="shared" si="413"/>
        <v>45</v>
      </c>
      <c r="CO149" s="1328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8" t="str">
        <f t="shared" si="403"/>
        <v/>
      </c>
      <c r="CE150" s="1350" t="str">
        <f t="shared" si="404"/>
        <v/>
      </c>
      <c r="CF150" s="1350" t="str">
        <f t="shared" si="405"/>
        <v/>
      </c>
      <c r="CG150" s="1350" t="str">
        <f t="shared" si="406"/>
        <v/>
      </c>
      <c r="CH150" s="1350" t="str">
        <f t="shared" si="407"/>
        <v/>
      </c>
      <c r="CI150" s="1351" t="str">
        <f t="shared" si="408"/>
        <v/>
      </c>
      <c r="CJ150" s="1351" t="str">
        <f t="shared" si="409"/>
        <v/>
      </c>
      <c r="CK150" s="1350" t="str">
        <f t="shared" si="410"/>
        <v/>
      </c>
      <c r="CL150" s="1350" t="str">
        <f t="shared" si="411"/>
        <v/>
      </c>
      <c r="CM150" s="1350" t="str">
        <f t="shared" si="412"/>
        <v/>
      </c>
      <c r="CN150" s="1350" t="str">
        <f t="shared" si="413"/>
        <v/>
      </c>
      <c r="CO150" s="1328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178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8" t="str">
        <f t="shared" si="403"/>
        <v/>
      </c>
      <c r="CE151" s="1350" t="str">
        <f t="shared" si="404"/>
        <v/>
      </c>
      <c r="CF151" s="1350" t="str">
        <f t="shared" si="405"/>
        <v/>
      </c>
      <c r="CG151" s="1350" t="str">
        <f t="shared" si="406"/>
        <v/>
      </c>
      <c r="CH151" s="1350" t="str">
        <f t="shared" si="407"/>
        <v/>
      </c>
      <c r="CI151" s="1351" t="str">
        <f t="shared" si="408"/>
        <v/>
      </c>
      <c r="CJ151" s="1351" t="str">
        <f t="shared" si="409"/>
        <v/>
      </c>
      <c r="CK151" s="1350" t="str">
        <f t="shared" si="410"/>
        <v/>
      </c>
      <c r="CL151" s="1350" t="str">
        <f t="shared" si="411"/>
        <v/>
      </c>
      <c r="CM151" s="1350" t="str">
        <f t="shared" si="412"/>
        <v/>
      </c>
      <c r="CN151" s="1350" t="str">
        <f t="shared" si="413"/>
        <v/>
      </c>
      <c r="CO151" s="1328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8" t="str">
        <f t="shared" si="403"/>
        <v/>
      </c>
      <c r="CE152" s="1350" t="str">
        <f t="shared" si="404"/>
        <v/>
      </c>
      <c r="CF152" s="1350" t="str">
        <f t="shared" si="405"/>
        <v/>
      </c>
      <c r="CG152" s="1350" t="str">
        <f t="shared" si="406"/>
        <v/>
      </c>
      <c r="CH152" s="1350" t="str">
        <f t="shared" si="407"/>
        <v/>
      </c>
      <c r="CI152" s="1351" t="str">
        <f t="shared" si="408"/>
        <v/>
      </c>
      <c r="CJ152" s="1351" t="str">
        <f t="shared" si="409"/>
        <v/>
      </c>
      <c r="CK152" s="1350" t="str">
        <f t="shared" si="410"/>
        <v/>
      </c>
      <c r="CL152" s="1350" t="str">
        <f t="shared" si="411"/>
        <v/>
      </c>
      <c r="CM152" s="1350" t="str">
        <f t="shared" si="412"/>
        <v/>
      </c>
      <c r="CN152" s="1350" t="str">
        <f t="shared" si="413"/>
        <v/>
      </c>
      <c r="CO152" s="1331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8" t="str">
        <f t="shared" si="403"/>
        <v/>
      </c>
      <c r="CE153" s="1350" t="str">
        <f t="shared" si="404"/>
        <v/>
      </c>
      <c r="CF153" s="1350" t="str">
        <f t="shared" si="405"/>
        <v/>
      </c>
      <c r="CG153" s="1350" t="str">
        <f t="shared" si="406"/>
        <v/>
      </c>
      <c r="CH153" s="1350" t="str">
        <f t="shared" si="407"/>
        <v/>
      </c>
      <c r="CI153" s="1351" t="str">
        <f t="shared" si="408"/>
        <v/>
      </c>
      <c r="CJ153" s="1351" t="str">
        <f t="shared" si="409"/>
        <v/>
      </c>
      <c r="CK153" s="1350" t="str">
        <f t="shared" si="410"/>
        <v/>
      </c>
      <c r="CL153" s="1350" t="str">
        <f t="shared" si="411"/>
        <v/>
      </c>
      <c r="CM153" s="1350" t="str">
        <f t="shared" si="412"/>
        <v/>
      </c>
      <c r="CN153" s="1350" t="str">
        <f t="shared" si="413"/>
        <v/>
      </c>
      <c r="CO153" s="1328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184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8" t="str">
        <f t="shared" si="403"/>
        <v/>
      </c>
      <c r="CE154" s="1350" t="str">
        <f t="shared" si="404"/>
        <v/>
      </c>
      <c r="CF154" s="1350" t="str">
        <f t="shared" si="405"/>
        <v/>
      </c>
      <c r="CG154" s="1350" t="str">
        <f t="shared" si="406"/>
        <v/>
      </c>
      <c r="CH154" s="1350" t="str">
        <f t="shared" si="407"/>
        <v/>
      </c>
      <c r="CI154" s="1351" t="str">
        <f t="shared" si="408"/>
        <v/>
      </c>
      <c r="CJ154" s="1351" t="str">
        <f t="shared" si="409"/>
        <v/>
      </c>
      <c r="CK154" s="1350" t="str">
        <f t="shared" si="410"/>
        <v/>
      </c>
      <c r="CL154" s="1350" t="str">
        <f t="shared" si="411"/>
        <v/>
      </c>
      <c r="CM154" s="1350" t="str">
        <f t="shared" si="412"/>
        <v/>
      </c>
      <c r="CN154" s="1350" t="str">
        <f t="shared" si="413"/>
        <v/>
      </c>
      <c r="CO154" s="1328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186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8">
        <f t="shared" si="403"/>
        <v>1</v>
      </c>
      <c r="CE155" s="1350">
        <f t="shared" si="404"/>
        <v>1</v>
      </c>
      <c r="CF155" s="1350">
        <f t="shared" si="405"/>
        <v>1</v>
      </c>
      <c r="CG155" s="1350">
        <f t="shared" si="406"/>
        <v>1</v>
      </c>
      <c r="CH155" s="1350">
        <f t="shared" si="407"/>
        <v>1</v>
      </c>
      <c r="CI155" s="1351">
        <f t="shared" si="408"/>
        <v>1</v>
      </c>
      <c r="CJ155" s="1351">
        <f t="shared" si="409"/>
        <v>1</v>
      </c>
      <c r="CK155" s="1350">
        <f t="shared" si="410"/>
        <v>1</v>
      </c>
      <c r="CL155" s="1350">
        <f t="shared" si="411"/>
        <v>1</v>
      </c>
      <c r="CM155" s="1350">
        <f t="shared" si="412"/>
        <v>1</v>
      </c>
      <c r="CN155" s="1350">
        <f t="shared" si="413"/>
        <v>1</v>
      </c>
      <c r="CO155" s="1328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188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8" t="str">
        <f t="shared" si="403"/>
        <v/>
      </c>
      <c r="CE156" s="1350" t="str">
        <f t="shared" si="404"/>
        <v/>
      </c>
      <c r="CF156" s="1350" t="str">
        <f t="shared" si="405"/>
        <v/>
      </c>
      <c r="CG156" s="1350" t="str">
        <f t="shared" si="406"/>
        <v/>
      </c>
      <c r="CH156" s="1350" t="str">
        <f t="shared" si="407"/>
        <v/>
      </c>
      <c r="CI156" s="1351" t="str">
        <f t="shared" si="408"/>
        <v/>
      </c>
      <c r="CJ156" s="1351" t="str">
        <f t="shared" si="409"/>
        <v/>
      </c>
      <c r="CK156" s="1350" t="str">
        <f t="shared" si="410"/>
        <v/>
      </c>
      <c r="CL156" s="1350" t="str">
        <f t="shared" si="411"/>
        <v/>
      </c>
      <c r="CM156" s="1350" t="str">
        <f t="shared" si="412"/>
        <v/>
      </c>
      <c r="CN156" s="1350" t="str">
        <f t="shared" si="413"/>
        <v/>
      </c>
      <c r="CO156" s="1328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220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8" t="str">
        <f t="shared" si="403"/>
        <v/>
      </c>
      <c r="CE157" s="1350" t="str">
        <f t="shared" si="404"/>
        <v/>
      </c>
      <c r="CF157" s="1350" t="str">
        <f t="shared" si="405"/>
        <v/>
      </c>
      <c r="CG157" s="1350" t="str">
        <f t="shared" si="406"/>
        <v/>
      </c>
      <c r="CH157" s="1350" t="str">
        <f t="shared" si="407"/>
        <v/>
      </c>
      <c r="CI157" s="1351" t="str">
        <f t="shared" si="408"/>
        <v/>
      </c>
      <c r="CJ157" s="1351" t="str">
        <f t="shared" si="409"/>
        <v/>
      </c>
      <c r="CK157" s="1350" t="str">
        <f t="shared" si="410"/>
        <v/>
      </c>
      <c r="CL157" s="1350" t="str">
        <f t="shared" si="411"/>
        <v/>
      </c>
      <c r="CM157" s="1350" t="str">
        <f t="shared" si="412"/>
        <v/>
      </c>
      <c r="CN157" s="1350" t="str">
        <f t="shared" si="413"/>
        <v/>
      </c>
      <c r="CO157" s="1328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8">
        <f t="shared" si="403"/>
        <v>45</v>
      </c>
      <c r="CE158" s="1350">
        <f t="shared" si="404"/>
        <v>45</v>
      </c>
      <c r="CF158" s="1350">
        <f t="shared" si="405"/>
        <v>45</v>
      </c>
      <c r="CG158" s="1350">
        <f t="shared" si="406"/>
        <v>45</v>
      </c>
      <c r="CH158" s="1350">
        <f t="shared" si="407"/>
        <v>45</v>
      </c>
      <c r="CI158" s="1351">
        <f t="shared" si="408"/>
        <v>45</v>
      </c>
      <c r="CJ158" s="1351">
        <f t="shared" si="409"/>
        <v>45</v>
      </c>
      <c r="CK158" s="1350">
        <f t="shared" si="410"/>
        <v>45</v>
      </c>
      <c r="CL158" s="1350">
        <f t="shared" si="411"/>
        <v>45</v>
      </c>
      <c r="CM158" s="1350">
        <f t="shared" si="412"/>
        <v>45</v>
      </c>
      <c r="CN158" s="1350">
        <f t="shared" si="413"/>
        <v>45</v>
      </c>
      <c r="CO158" s="1328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8" t="str">
        <f t="shared" si="403"/>
        <v/>
      </c>
      <c r="CE159" s="1350" t="str">
        <f t="shared" si="404"/>
        <v/>
      </c>
      <c r="CF159" s="1350" t="str">
        <f t="shared" si="405"/>
        <v/>
      </c>
      <c r="CG159" s="1350" t="str">
        <f t="shared" si="406"/>
        <v/>
      </c>
      <c r="CH159" s="1350" t="str">
        <f t="shared" si="407"/>
        <v/>
      </c>
      <c r="CI159" s="1351" t="str">
        <f t="shared" si="408"/>
        <v/>
      </c>
      <c r="CJ159" s="1351" t="str">
        <f t="shared" si="409"/>
        <v/>
      </c>
      <c r="CK159" s="1350" t="str">
        <f t="shared" si="410"/>
        <v/>
      </c>
      <c r="CL159" s="1350" t="str">
        <f t="shared" si="411"/>
        <v/>
      </c>
      <c r="CM159" s="1350" t="str">
        <f t="shared" si="412"/>
        <v/>
      </c>
      <c r="CN159" s="1350" t="str">
        <f t="shared" si="413"/>
        <v/>
      </c>
      <c r="CO159" s="1328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178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8" t="str">
        <f t="shared" si="403"/>
        <v/>
      </c>
      <c r="CE160" s="1350" t="str">
        <f t="shared" si="404"/>
        <v/>
      </c>
      <c r="CF160" s="1350" t="str">
        <f t="shared" si="405"/>
        <v/>
      </c>
      <c r="CG160" s="1350" t="str">
        <f t="shared" si="406"/>
        <v/>
      </c>
      <c r="CH160" s="1350" t="str">
        <f t="shared" si="407"/>
        <v/>
      </c>
      <c r="CI160" s="1351" t="str">
        <f t="shared" si="408"/>
        <v/>
      </c>
      <c r="CJ160" s="1351" t="str">
        <f t="shared" si="409"/>
        <v/>
      </c>
      <c r="CK160" s="1350" t="str">
        <f t="shared" si="410"/>
        <v/>
      </c>
      <c r="CL160" s="1350" t="str">
        <f t="shared" si="411"/>
        <v/>
      </c>
      <c r="CM160" s="1350" t="str">
        <f t="shared" si="412"/>
        <v/>
      </c>
      <c r="CN160" s="1350" t="str">
        <f t="shared" si="413"/>
        <v/>
      </c>
      <c r="CO160" s="1328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8" t="str">
        <f t="shared" si="403"/>
        <v/>
      </c>
      <c r="CE161" s="1350" t="str">
        <f t="shared" si="404"/>
        <v/>
      </c>
      <c r="CF161" s="1350" t="str">
        <f t="shared" si="405"/>
        <v/>
      </c>
      <c r="CG161" s="1350" t="str">
        <f t="shared" si="406"/>
        <v/>
      </c>
      <c r="CH161" s="1350" t="str">
        <f t="shared" si="407"/>
        <v/>
      </c>
      <c r="CI161" s="1351" t="str">
        <f t="shared" si="408"/>
        <v/>
      </c>
      <c r="CJ161" s="1351" t="str">
        <f t="shared" si="409"/>
        <v/>
      </c>
      <c r="CK161" s="1350" t="str">
        <f t="shared" si="410"/>
        <v/>
      </c>
      <c r="CL161" s="1350" t="str">
        <f t="shared" si="411"/>
        <v/>
      </c>
      <c r="CM161" s="1350" t="str">
        <f t="shared" si="412"/>
        <v/>
      </c>
      <c r="CN161" s="1350" t="str">
        <f t="shared" si="413"/>
        <v/>
      </c>
      <c r="CO161" s="1328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8" t="str">
        <f t="shared" si="403"/>
        <v/>
      </c>
      <c r="CE162" s="1350" t="str">
        <f t="shared" si="404"/>
        <v/>
      </c>
      <c r="CF162" s="1350" t="str">
        <f t="shared" si="405"/>
        <v/>
      </c>
      <c r="CG162" s="1350" t="str">
        <f t="shared" si="406"/>
        <v/>
      </c>
      <c r="CH162" s="1350" t="str">
        <f t="shared" si="407"/>
        <v/>
      </c>
      <c r="CI162" s="1351" t="str">
        <f t="shared" si="408"/>
        <v/>
      </c>
      <c r="CJ162" s="1351" t="str">
        <f t="shared" si="409"/>
        <v/>
      </c>
      <c r="CK162" s="1350" t="str">
        <f t="shared" si="410"/>
        <v/>
      </c>
      <c r="CL162" s="1350" t="str">
        <f t="shared" si="411"/>
        <v/>
      </c>
      <c r="CM162" s="1350" t="str">
        <f t="shared" si="412"/>
        <v/>
      </c>
      <c r="CN162" s="1350" t="str">
        <f t="shared" si="413"/>
        <v/>
      </c>
      <c r="CO162" s="1328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184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8" t="str">
        <f t="shared" si="403"/>
        <v/>
      </c>
      <c r="CE163" s="1350" t="str">
        <f t="shared" si="404"/>
        <v/>
      </c>
      <c r="CF163" s="1350" t="str">
        <f t="shared" si="405"/>
        <v/>
      </c>
      <c r="CG163" s="1350" t="str">
        <f t="shared" si="406"/>
        <v/>
      </c>
      <c r="CH163" s="1350" t="str">
        <f t="shared" si="407"/>
        <v/>
      </c>
      <c r="CI163" s="1351" t="str">
        <f t="shared" si="408"/>
        <v/>
      </c>
      <c r="CJ163" s="1351" t="str">
        <f t="shared" si="409"/>
        <v/>
      </c>
      <c r="CK163" s="1350" t="str">
        <f t="shared" si="410"/>
        <v/>
      </c>
      <c r="CL163" s="1350" t="str">
        <f t="shared" si="411"/>
        <v/>
      </c>
      <c r="CM163" s="1350" t="str">
        <f t="shared" si="412"/>
        <v/>
      </c>
      <c r="CN163" s="1350" t="str">
        <f t="shared" si="413"/>
        <v/>
      </c>
      <c r="CO163" s="1328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186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8">
        <f t="shared" si="403"/>
        <v>1</v>
      </c>
      <c r="CE164" s="1350">
        <f t="shared" si="404"/>
        <v>1</v>
      </c>
      <c r="CF164" s="1350">
        <f t="shared" si="405"/>
        <v>1</v>
      </c>
      <c r="CG164" s="1350">
        <f t="shared" si="406"/>
        <v>1</v>
      </c>
      <c r="CH164" s="1350">
        <f t="shared" si="407"/>
        <v>1</v>
      </c>
      <c r="CI164" s="1351">
        <f t="shared" si="408"/>
        <v>1</v>
      </c>
      <c r="CJ164" s="1351">
        <f t="shared" si="409"/>
        <v>1</v>
      </c>
      <c r="CK164" s="1350">
        <f t="shared" si="410"/>
        <v>1</v>
      </c>
      <c r="CL164" s="1350">
        <f t="shared" si="411"/>
        <v>1</v>
      </c>
      <c r="CM164" s="1350">
        <f t="shared" si="412"/>
        <v>1</v>
      </c>
      <c r="CN164" s="1350">
        <f t="shared" si="413"/>
        <v>1</v>
      </c>
      <c r="CO164" s="1328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188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8" t="str">
        <f t="shared" si="403"/>
        <v/>
      </c>
      <c r="CE165" s="1350" t="str">
        <f t="shared" si="404"/>
        <v/>
      </c>
      <c r="CF165" s="1350" t="str">
        <f t="shared" si="405"/>
        <v/>
      </c>
      <c r="CG165" s="1350" t="str">
        <f t="shared" si="406"/>
        <v/>
      </c>
      <c r="CH165" s="1350" t="str">
        <f t="shared" si="407"/>
        <v/>
      </c>
      <c r="CI165" s="1351" t="str">
        <f t="shared" si="408"/>
        <v/>
      </c>
      <c r="CJ165" s="1351" t="str">
        <f t="shared" si="409"/>
        <v/>
      </c>
      <c r="CK165" s="1350" t="str">
        <f t="shared" si="410"/>
        <v/>
      </c>
      <c r="CL165" s="1350" t="str">
        <f t="shared" si="411"/>
        <v/>
      </c>
      <c r="CM165" s="1350" t="str">
        <f t="shared" si="412"/>
        <v/>
      </c>
      <c r="CN165" s="1350" t="str">
        <f t="shared" si="413"/>
        <v/>
      </c>
      <c r="CO165" s="1331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224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40" t="str">
        <f t="shared" si="403"/>
        <v/>
      </c>
      <c r="CE166" s="1342" t="str">
        <f t="shared" si="404"/>
        <v/>
      </c>
      <c r="CF166" s="1342" t="str">
        <f t="shared" si="405"/>
        <v/>
      </c>
      <c r="CG166" s="1342" t="str">
        <f t="shared" si="406"/>
        <v/>
      </c>
      <c r="CH166" s="1342" t="str">
        <f t="shared" si="407"/>
        <v/>
      </c>
      <c r="CI166" s="1343" t="str">
        <f t="shared" si="408"/>
        <v/>
      </c>
      <c r="CJ166" s="1343" t="str">
        <f t="shared" si="409"/>
        <v/>
      </c>
      <c r="CK166" s="1342" t="str">
        <f t="shared" si="410"/>
        <v/>
      </c>
      <c r="CL166" s="1342" t="str">
        <f t="shared" si="411"/>
        <v/>
      </c>
      <c r="CM166" s="1342" t="str">
        <f t="shared" si="412"/>
        <v/>
      </c>
      <c r="CN166" s="1342" t="str">
        <f t="shared" si="413"/>
        <v/>
      </c>
      <c r="CO166" s="1328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197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8" t="str">
        <f t="shared" si="403"/>
        <v/>
      </c>
      <c r="CE167" s="1350" t="str">
        <f t="shared" si="404"/>
        <v/>
      </c>
      <c r="CF167" s="1350" t="str">
        <f t="shared" si="405"/>
        <v/>
      </c>
      <c r="CG167" s="1350" t="str">
        <f t="shared" si="406"/>
        <v/>
      </c>
      <c r="CH167" s="1350" t="str">
        <f t="shared" si="407"/>
        <v/>
      </c>
      <c r="CI167" s="1351" t="str">
        <f t="shared" si="408"/>
        <v/>
      </c>
      <c r="CJ167" s="1351" t="str">
        <f t="shared" si="409"/>
        <v/>
      </c>
      <c r="CK167" s="1350" t="str">
        <f t="shared" si="410"/>
        <v/>
      </c>
      <c r="CL167" s="1350" t="str">
        <f t="shared" si="411"/>
        <v/>
      </c>
      <c r="CM167" s="1350" t="str">
        <f t="shared" si="412"/>
        <v/>
      </c>
      <c r="CN167" s="1350" t="str">
        <f t="shared" si="413"/>
        <v/>
      </c>
      <c r="CO167" s="1328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198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8" t="str">
        <f t="shared" si="403"/>
        <v/>
      </c>
      <c r="CE168" s="1350" t="str">
        <f t="shared" si="404"/>
        <v/>
      </c>
      <c r="CF168" s="1350" t="str">
        <f t="shared" si="405"/>
        <v/>
      </c>
      <c r="CG168" s="1350" t="str">
        <f t="shared" si="406"/>
        <v/>
      </c>
      <c r="CH168" s="1350" t="str">
        <f t="shared" si="407"/>
        <v/>
      </c>
      <c r="CI168" s="1351" t="str">
        <f t="shared" si="408"/>
        <v/>
      </c>
      <c r="CJ168" s="1351" t="str">
        <f t="shared" si="409"/>
        <v/>
      </c>
      <c r="CK168" s="1350" t="str">
        <f t="shared" si="410"/>
        <v/>
      </c>
      <c r="CL168" s="1350" t="str">
        <f t="shared" si="411"/>
        <v/>
      </c>
      <c r="CM168" s="1350" t="str">
        <f t="shared" si="412"/>
        <v/>
      </c>
      <c r="CN168" s="1350" t="str">
        <f t="shared" si="413"/>
        <v/>
      </c>
      <c r="CO168" s="1328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199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8" t="str">
        <f t="shared" si="403"/>
        <v/>
      </c>
      <c r="CE169" s="1350" t="str">
        <f t="shared" si="404"/>
        <v/>
      </c>
      <c r="CF169" s="1350" t="str">
        <f t="shared" si="405"/>
        <v/>
      </c>
      <c r="CG169" s="1350" t="str">
        <f t="shared" si="406"/>
        <v/>
      </c>
      <c r="CH169" s="1350" t="str">
        <f t="shared" si="407"/>
        <v/>
      </c>
      <c r="CI169" s="1351" t="str">
        <f t="shared" si="408"/>
        <v/>
      </c>
      <c r="CJ169" s="1351" t="str">
        <f t="shared" si="409"/>
        <v/>
      </c>
      <c r="CK169" s="1350" t="str">
        <f t="shared" si="410"/>
        <v/>
      </c>
      <c r="CL169" s="1350" t="str">
        <f t="shared" si="411"/>
        <v/>
      </c>
      <c r="CM169" s="1350" t="str">
        <f t="shared" si="412"/>
        <v/>
      </c>
      <c r="CN169" s="1350" t="str">
        <f t="shared" si="413"/>
        <v/>
      </c>
      <c r="CO169" s="1328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201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8" t="str">
        <f t="shared" si="403"/>
        <v/>
      </c>
      <c r="CE170" s="1350" t="str">
        <f t="shared" si="404"/>
        <v/>
      </c>
      <c r="CF170" s="1350" t="str">
        <f t="shared" si="405"/>
        <v/>
      </c>
      <c r="CG170" s="1350" t="str">
        <f t="shared" si="406"/>
        <v/>
      </c>
      <c r="CH170" s="1350" t="str">
        <f t="shared" si="407"/>
        <v/>
      </c>
      <c r="CI170" s="1351" t="str">
        <f t="shared" si="408"/>
        <v/>
      </c>
      <c r="CJ170" s="1351" t="str">
        <f t="shared" si="409"/>
        <v/>
      </c>
      <c r="CK170" s="1350" t="str">
        <f t="shared" si="410"/>
        <v/>
      </c>
      <c r="CL170" s="1350" t="str">
        <f t="shared" si="411"/>
        <v/>
      </c>
      <c r="CM170" s="1350" t="str">
        <f t="shared" si="412"/>
        <v/>
      </c>
      <c r="CN170" s="1350" t="str">
        <f t="shared" si="413"/>
        <v/>
      </c>
      <c r="CO170" s="1328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203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8" t="str">
        <f t="shared" si="403"/>
        <v/>
      </c>
      <c r="CE171" s="1350" t="str">
        <f t="shared" si="404"/>
        <v/>
      </c>
      <c r="CF171" s="1350" t="str">
        <f t="shared" si="405"/>
        <v/>
      </c>
      <c r="CG171" s="1350" t="str">
        <f t="shared" si="406"/>
        <v/>
      </c>
      <c r="CH171" s="1350" t="str">
        <f t="shared" si="407"/>
        <v/>
      </c>
      <c r="CI171" s="1351" t="str">
        <f t="shared" si="408"/>
        <v/>
      </c>
      <c r="CJ171" s="1351" t="str">
        <f t="shared" si="409"/>
        <v/>
      </c>
      <c r="CK171" s="1350" t="str">
        <f t="shared" si="410"/>
        <v/>
      </c>
      <c r="CL171" s="1350" t="str">
        <f t="shared" si="411"/>
        <v/>
      </c>
      <c r="CM171" s="1350" t="str">
        <f t="shared" si="412"/>
        <v/>
      </c>
      <c r="CN171" s="1350" t="str">
        <f t="shared" si="413"/>
        <v/>
      </c>
      <c r="CO171" s="1328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204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40" t="str">
        <f t="shared" si="403"/>
        <v/>
      </c>
      <c r="CE172" s="1342" t="str">
        <f t="shared" si="404"/>
        <v/>
      </c>
      <c r="CF172" s="1342" t="str">
        <f t="shared" si="405"/>
        <v/>
      </c>
      <c r="CG172" s="1342" t="str">
        <f t="shared" si="406"/>
        <v/>
      </c>
      <c r="CH172" s="1342" t="str">
        <f t="shared" si="407"/>
        <v/>
      </c>
      <c r="CI172" s="1343" t="str">
        <f t="shared" si="408"/>
        <v/>
      </c>
      <c r="CJ172" s="1343" t="str">
        <f t="shared" si="409"/>
        <v/>
      </c>
      <c r="CK172" s="1342" t="str">
        <f t="shared" si="410"/>
        <v/>
      </c>
      <c r="CL172" s="1342" t="str">
        <f t="shared" si="411"/>
        <v/>
      </c>
      <c r="CM172" s="1342" t="str">
        <f t="shared" si="412"/>
        <v/>
      </c>
      <c r="CN172" s="1342" t="str">
        <f t="shared" si="413"/>
        <v/>
      </c>
      <c r="CO172" s="1328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206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40" t="str">
        <f t="shared" si="403"/>
        <v/>
      </c>
      <c r="CE173" s="1342" t="str">
        <f t="shared" si="404"/>
        <v/>
      </c>
      <c r="CF173" s="1342" t="str">
        <f t="shared" si="405"/>
        <v/>
      </c>
      <c r="CG173" s="1342" t="str">
        <f t="shared" si="406"/>
        <v/>
      </c>
      <c r="CH173" s="1342" t="str">
        <f t="shared" si="407"/>
        <v/>
      </c>
      <c r="CI173" s="1343" t="str">
        <f t="shared" si="408"/>
        <v/>
      </c>
      <c r="CJ173" s="1343" t="str">
        <f t="shared" si="409"/>
        <v/>
      </c>
      <c r="CK173" s="1342" t="str">
        <f t="shared" si="410"/>
        <v/>
      </c>
      <c r="CL173" s="1342" t="str">
        <f t="shared" si="411"/>
        <v/>
      </c>
      <c r="CM173" s="1342" t="str">
        <f t="shared" si="412"/>
        <v/>
      </c>
      <c r="CN173" s="1342" t="str">
        <f t="shared" si="413"/>
        <v/>
      </c>
      <c r="CO173" s="1328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225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40" t="str">
        <f t="shared" si="403"/>
        <v/>
      </c>
      <c r="CE174" s="1342" t="str">
        <f t="shared" si="404"/>
        <v/>
      </c>
      <c r="CF174" s="1342" t="str">
        <f t="shared" si="405"/>
        <v/>
      </c>
      <c r="CG174" s="1342" t="str">
        <f t="shared" si="406"/>
        <v/>
      </c>
      <c r="CH174" s="1342" t="str">
        <f t="shared" si="407"/>
        <v/>
      </c>
      <c r="CI174" s="1343" t="str">
        <f t="shared" si="408"/>
        <v/>
      </c>
      <c r="CJ174" s="1343" t="str">
        <f t="shared" si="409"/>
        <v/>
      </c>
      <c r="CK174" s="1342" t="str">
        <f t="shared" si="410"/>
        <v/>
      </c>
      <c r="CL174" s="1342" t="str">
        <f t="shared" si="411"/>
        <v/>
      </c>
      <c r="CM174" s="1342" t="str">
        <f t="shared" si="412"/>
        <v/>
      </c>
      <c r="CN174" s="1342" t="str">
        <f t="shared" si="413"/>
        <v/>
      </c>
      <c r="CO174" s="1328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8" t="str">
        <f t="shared" si="403"/>
        <v/>
      </c>
      <c r="CE175" s="1350" t="str">
        <f t="shared" si="404"/>
        <v/>
      </c>
      <c r="CF175" s="1350" t="str">
        <f t="shared" si="405"/>
        <v/>
      </c>
      <c r="CG175" s="1350" t="str">
        <f t="shared" si="406"/>
        <v/>
      </c>
      <c r="CH175" s="1350" t="str">
        <f t="shared" si="407"/>
        <v/>
      </c>
      <c r="CI175" s="1351" t="str">
        <f t="shared" si="408"/>
        <v/>
      </c>
      <c r="CJ175" s="1351" t="str">
        <f t="shared" si="409"/>
        <v/>
      </c>
      <c r="CK175" s="1350" t="str">
        <f t="shared" si="410"/>
        <v/>
      </c>
      <c r="CL175" s="1350" t="str">
        <f t="shared" si="411"/>
        <v/>
      </c>
      <c r="CM175" s="1350" t="str">
        <f t="shared" si="412"/>
        <v/>
      </c>
      <c r="CN175" s="1350" t="str">
        <f t="shared" si="413"/>
        <v/>
      </c>
      <c r="CO175" s="1328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8" t="str">
        <f t="shared" si="403"/>
        <v/>
      </c>
      <c r="CE176" s="1350" t="str">
        <f t="shared" si="404"/>
        <v/>
      </c>
      <c r="CF176" s="1350" t="str">
        <f t="shared" si="405"/>
        <v/>
      </c>
      <c r="CG176" s="1350" t="str">
        <f t="shared" si="406"/>
        <v/>
      </c>
      <c r="CH176" s="1350" t="str">
        <f t="shared" si="407"/>
        <v/>
      </c>
      <c r="CI176" s="1351" t="str">
        <f t="shared" si="408"/>
        <v/>
      </c>
      <c r="CJ176" s="1351" t="str">
        <f t="shared" si="409"/>
        <v/>
      </c>
      <c r="CK176" s="1350" t="str">
        <f t="shared" si="410"/>
        <v/>
      </c>
      <c r="CL176" s="1350" t="str">
        <f t="shared" si="411"/>
        <v/>
      </c>
      <c r="CM176" s="1350" t="str">
        <f t="shared" si="412"/>
        <v/>
      </c>
      <c r="CN176" s="1350" t="str">
        <f t="shared" si="413"/>
        <v/>
      </c>
      <c r="CO176" s="1328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228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40" t="str">
        <f t="shared" si="403"/>
        <v/>
      </c>
      <c r="CE177" s="1342" t="str">
        <f t="shared" si="404"/>
        <v/>
      </c>
      <c r="CF177" s="1342" t="str">
        <f t="shared" si="405"/>
        <v/>
      </c>
      <c r="CG177" s="1342" t="str">
        <f t="shared" si="406"/>
        <v/>
      </c>
      <c r="CH177" s="1342" t="str">
        <f t="shared" si="407"/>
        <v/>
      </c>
      <c r="CI177" s="1343" t="str">
        <f t="shared" si="408"/>
        <v/>
      </c>
      <c r="CJ177" s="1343" t="str">
        <f t="shared" si="409"/>
        <v/>
      </c>
      <c r="CK177" s="1342" t="str">
        <f t="shared" si="410"/>
        <v/>
      </c>
      <c r="CL177" s="1342" t="str">
        <f t="shared" si="411"/>
        <v/>
      </c>
      <c r="CM177" s="1342" t="str">
        <f t="shared" si="412"/>
        <v/>
      </c>
      <c r="CN177" s="1342" t="str">
        <f t="shared" si="413"/>
        <v/>
      </c>
      <c r="CO177" s="1328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229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8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7"/>
        <v>0</v>
      </c>
      <c r="CF178" s="1329">
        <f t="shared" si="487"/>
        <v>0</v>
      </c>
      <c r="CG178" s="1329">
        <f t="shared" si="487"/>
        <v>0</v>
      </c>
      <c r="CH178" s="1329">
        <f t="shared" si="487"/>
        <v>1</v>
      </c>
      <c r="CI178" s="1330">
        <f t="shared" si="487"/>
        <v>1</v>
      </c>
      <c r="CJ178" s="1330">
        <f t="shared" si="487"/>
        <v>1</v>
      </c>
      <c r="CK178" s="1329">
        <f t="shared" si="487"/>
        <v>2</v>
      </c>
      <c r="CL178" s="1329">
        <f t="shared" si="487"/>
        <v>2</v>
      </c>
      <c r="CM178" s="1329">
        <f t="shared" si="487"/>
        <v>2</v>
      </c>
      <c r="CN178" s="1329">
        <f t="shared" si="487"/>
        <v>2</v>
      </c>
      <c r="CO178" s="1335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8">
        <f t="shared" si="487"/>
        <v>150</v>
      </c>
      <c r="CE179" s="1329">
        <f t="shared" si="487"/>
        <v>150</v>
      </c>
      <c r="CF179" s="1329">
        <f t="shared" si="487"/>
        <v>150</v>
      </c>
      <c r="CG179" s="1329">
        <f t="shared" si="487"/>
        <v>150</v>
      </c>
      <c r="CH179" s="1329">
        <f t="shared" si="487"/>
        <v>150</v>
      </c>
      <c r="CI179" s="1330">
        <f t="shared" si="487"/>
        <v>150</v>
      </c>
      <c r="CJ179" s="1330">
        <f t="shared" si="487"/>
        <v>150</v>
      </c>
      <c r="CK179" s="1329">
        <f t="shared" si="487"/>
        <v>150</v>
      </c>
      <c r="CL179" s="1329">
        <f t="shared" si="487"/>
        <v>150</v>
      </c>
      <c r="CM179" s="1329">
        <f t="shared" si="487"/>
        <v>150</v>
      </c>
      <c r="CN179" s="1329">
        <f t="shared" si="487"/>
        <v>150</v>
      </c>
      <c r="CO179" s="1328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228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42">
        <f>IF(SUM(BV$46)=0,"",BV178*BV179*$K$1*2350/BV$46/365/$G$1)</f>
        <v>5.1053237858032383E-2</v>
      </c>
      <c r="BW180" s="1442">
        <f t="shared" ref="BW180:BY180" si="492">IF(SUM(BW$46)=0,"",BW178*BW179*$K$1*2350/BW$46/365/$G$1)</f>
        <v>5.1053237858032383E-2</v>
      </c>
      <c r="BX180" s="1442">
        <f t="shared" si="492"/>
        <v>5.1053237858032383E-2</v>
      </c>
      <c r="BY180" s="1442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3"/>
        <v>0</v>
      </c>
      <c r="CG180" s="1332">
        <f t="shared" si="493"/>
        <v>0</v>
      </c>
      <c r="CH180" s="1332">
        <f t="shared" si="493"/>
        <v>3.5344621132292371E-2</v>
      </c>
      <c r="CI180" s="1333">
        <f t="shared" si="493"/>
        <v>4.5948007471980079E-2</v>
      </c>
      <c r="CJ180" s="1333">
        <f t="shared" si="493"/>
        <v>6.1264009962640108E-2</v>
      </c>
      <c r="CK180" s="1332">
        <f t="shared" si="493"/>
        <v>7.6580012453300136E-2</v>
      </c>
      <c r="CL180" s="1332">
        <f t="shared" si="493"/>
        <v>7.6580012453300136E-2</v>
      </c>
      <c r="CM180" s="1332">
        <f t="shared" si="493"/>
        <v>7.6580012453300136E-2</v>
      </c>
      <c r="CN180" s="1332">
        <f t="shared" si="493"/>
        <v>9.1896014943960158E-2</v>
      </c>
      <c r="CO180" s="1331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230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3"/>
        <v>0</v>
      </c>
      <c r="CF181" s="1329">
        <f t="shared" si="493"/>
        <v>0</v>
      </c>
      <c r="CG181" s="1329">
        <f t="shared" si="493"/>
        <v>0</v>
      </c>
      <c r="CH181" s="1329">
        <f t="shared" si="493"/>
        <v>0</v>
      </c>
      <c r="CI181" s="1330">
        <f t="shared" si="493"/>
        <v>1</v>
      </c>
      <c r="CJ181" s="1330">
        <f t="shared" si="493"/>
        <v>2</v>
      </c>
      <c r="CK181" s="1329">
        <f t="shared" si="493"/>
        <v>2</v>
      </c>
      <c r="CL181" s="1329">
        <f t="shared" si="493"/>
        <v>2</v>
      </c>
      <c r="CM181" s="1329">
        <f t="shared" si="493"/>
        <v>3</v>
      </c>
      <c r="CN181" s="1329">
        <f t="shared" si="493"/>
        <v>3</v>
      </c>
      <c r="CO181" s="1331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227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3"/>
        <v>25</v>
      </c>
      <c r="CF182" s="1329">
        <f t="shared" si="493"/>
        <v>25</v>
      </c>
      <c r="CG182" s="1329">
        <f t="shared" si="493"/>
        <v>25</v>
      </c>
      <c r="CH182" s="1329">
        <f t="shared" si="493"/>
        <v>25</v>
      </c>
      <c r="CI182" s="1330">
        <f t="shared" si="493"/>
        <v>25</v>
      </c>
      <c r="CJ182" s="1330">
        <f t="shared" si="493"/>
        <v>25</v>
      </c>
      <c r="CK182" s="1329">
        <f t="shared" si="493"/>
        <v>25</v>
      </c>
      <c r="CL182" s="1329">
        <f t="shared" si="493"/>
        <v>25</v>
      </c>
      <c r="CM182" s="1329">
        <f t="shared" si="493"/>
        <v>25</v>
      </c>
      <c r="CN182" s="1329">
        <f t="shared" si="493"/>
        <v>25</v>
      </c>
      <c r="CO182" s="1328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228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2">
        <f t="shared" si="503"/>
        <v>0</v>
      </c>
      <c r="CG183" s="1332">
        <f t="shared" si="503"/>
        <v>0</v>
      </c>
      <c r="CH183" s="1332">
        <f t="shared" si="503"/>
        <v>0</v>
      </c>
      <c r="CI183" s="1333">
        <f t="shared" si="503"/>
        <v>2.9532125622665005E-3</v>
      </c>
      <c r="CJ183" s="1333">
        <f t="shared" si="503"/>
        <v>6.3001867995018676E-3</v>
      </c>
      <c r="CK183" s="1332">
        <f t="shared" si="503"/>
        <v>7.2694463071175395E-3</v>
      </c>
      <c r="CL183" s="1332">
        <f t="shared" si="503"/>
        <v>9.4502801992528019E-3</v>
      </c>
      <c r="CM183" s="1332">
        <f t="shared" si="503"/>
        <v>1.1812850249066004E-2</v>
      </c>
      <c r="CN183" s="1332">
        <f t="shared" si="503"/>
        <v>1.575046699875467E-2</v>
      </c>
      <c r="CO183" s="1331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8" t="str">
        <f t="shared" si="403"/>
        <v/>
      </c>
      <c r="CE184" s="1329" t="str">
        <f t="shared" si="404"/>
        <v/>
      </c>
      <c r="CF184" s="1329" t="str">
        <f t="shared" si="405"/>
        <v/>
      </c>
      <c r="CG184" s="1329" t="str">
        <f t="shared" si="406"/>
        <v/>
      </c>
      <c r="CH184" s="1329" t="str">
        <f t="shared" si="407"/>
        <v/>
      </c>
      <c r="CI184" s="1330" t="str">
        <f t="shared" si="408"/>
        <v/>
      </c>
      <c r="CJ184" s="1330" t="str">
        <f t="shared" si="409"/>
        <v/>
      </c>
      <c r="CK184" s="1329" t="str">
        <f t="shared" si="410"/>
        <v/>
      </c>
      <c r="CL184" s="1329" t="str">
        <f t="shared" si="411"/>
        <v/>
      </c>
      <c r="CM184" s="1329" t="str">
        <f t="shared" si="412"/>
        <v/>
      </c>
      <c r="CN184" s="1329" t="str">
        <f t="shared" si="413"/>
        <v/>
      </c>
      <c r="CO184" s="1331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8" t="str">
        <f t="shared" si="403"/>
        <v/>
      </c>
      <c r="CE185" s="1329" t="str">
        <f t="shared" si="404"/>
        <v/>
      </c>
      <c r="CF185" s="1329" t="str">
        <f t="shared" si="405"/>
        <v/>
      </c>
      <c r="CG185" s="1329" t="str">
        <f t="shared" si="406"/>
        <v/>
      </c>
      <c r="CH185" s="1329" t="str">
        <f t="shared" si="407"/>
        <v/>
      </c>
      <c r="CI185" s="1330" t="str">
        <f t="shared" si="408"/>
        <v/>
      </c>
      <c r="CJ185" s="1330" t="str">
        <f t="shared" si="409"/>
        <v/>
      </c>
      <c r="CK185" s="1329" t="str">
        <f t="shared" si="410"/>
        <v/>
      </c>
      <c r="CL185" s="1329" t="str">
        <f t="shared" si="411"/>
        <v/>
      </c>
      <c r="CM185" s="1329" t="str">
        <f t="shared" si="412"/>
        <v/>
      </c>
      <c r="CN185" s="1329" t="str">
        <f t="shared" si="413"/>
        <v/>
      </c>
      <c r="CO185" s="1328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184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8" t="str">
        <f t="shared" si="403"/>
        <v/>
      </c>
      <c r="CE186" s="1329" t="str">
        <f t="shared" si="404"/>
        <v/>
      </c>
      <c r="CF186" s="1329" t="str">
        <f t="shared" si="405"/>
        <v/>
      </c>
      <c r="CG186" s="1329" t="str">
        <f t="shared" si="406"/>
        <v/>
      </c>
      <c r="CH186" s="1329" t="str">
        <f t="shared" si="407"/>
        <v/>
      </c>
      <c r="CI186" s="1330" t="str">
        <f t="shared" si="408"/>
        <v/>
      </c>
      <c r="CJ186" s="1330" t="str">
        <f t="shared" si="409"/>
        <v/>
      </c>
      <c r="CK186" s="1329" t="str">
        <f t="shared" si="410"/>
        <v/>
      </c>
      <c r="CL186" s="1329" t="str">
        <f t="shared" si="411"/>
        <v/>
      </c>
      <c r="CM186" s="1329" t="str">
        <f t="shared" si="412"/>
        <v/>
      </c>
      <c r="CN186" s="1329" t="str">
        <f t="shared" si="413"/>
        <v/>
      </c>
      <c r="CO186" s="1328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8" t="str">
        <f t="shared" si="403"/>
        <v/>
      </c>
      <c r="CE187" s="1329" t="str">
        <f t="shared" si="404"/>
        <v/>
      </c>
      <c r="CF187" s="1329" t="str">
        <f t="shared" si="405"/>
        <v/>
      </c>
      <c r="CG187" s="1329" t="str">
        <f t="shared" si="406"/>
        <v/>
      </c>
      <c r="CH187" s="1329" t="str">
        <f t="shared" si="407"/>
        <v/>
      </c>
      <c r="CI187" s="1330" t="str">
        <f t="shared" si="408"/>
        <v/>
      </c>
      <c r="CJ187" s="1330" t="str">
        <f t="shared" si="409"/>
        <v/>
      </c>
      <c r="CK187" s="1329" t="str">
        <f t="shared" si="410"/>
        <v/>
      </c>
      <c r="CL187" s="1329" t="str">
        <f t="shared" si="411"/>
        <v/>
      </c>
      <c r="CM187" s="1329" t="str">
        <f t="shared" si="412"/>
        <v/>
      </c>
      <c r="CN187" s="1329" t="str">
        <f t="shared" si="413"/>
        <v/>
      </c>
      <c r="CO187" s="1328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8" t="str">
        <f t="shared" si="403"/>
        <v/>
      </c>
      <c r="CE188" s="1329" t="str">
        <f t="shared" si="404"/>
        <v/>
      </c>
      <c r="CF188" s="1329" t="str">
        <f t="shared" si="405"/>
        <v/>
      </c>
      <c r="CG188" s="1329" t="str">
        <f t="shared" si="406"/>
        <v/>
      </c>
      <c r="CH188" s="1329" t="str">
        <f t="shared" si="407"/>
        <v/>
      </c>
      <c r="CI188" s="1330" t="str">
        <f t="shared" si="408"/>
        <v/>
      </c>
      <c r="CJ188" s="1330" t="str">
        <f t="shared" si="409"/>
        <v/>
      </c>
      <c r="CK188" s="1329" t="str">
        <f t="shared" si="410"/>
        <v/>
      </c>
      <c r="CL188" s="1329" t="str">
        <f t="shared" si="411"/>
        <v/>
      </c>
      <c r="CM188" s="1329" t="str">
        <f t="shared" si="412"/>
        <v/>
      </c>
      <c r="CN188" s="1329" t="str">
        <f t="shared" si="413"/>
        <v/>
      </c>
      <c r="CO188" s="1328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184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8" t="str">
        <f t="shared" si="403"/>
        <v/>
      </c>
      <c r="CE189" s="1329" t="str">
        <f t="shared" si="404"/>
        <v/>
      </c>
      <c r="CF189" s="1329" t="str">
        <f t="shared" si="405"/>
        <v/>
      </c>
      <c r="CG189" s="1329" t="str">
        <f t="shared" si="406"/>
        <v/>
      </c>
      <c r="CH189" s="1329" t="str">
        <f t="shared" si="407"/>
        <v/>
      </c>
      <c r="CI189" s="1330" t="str">
        <f t="shared" si="408"/>
        <v/>
      </c>
      <c r="CJ189" s="1330" t="str">
        <f t="shared" si="409"/>
        <v/>
      </c>
      <c r="CK189" s="1329" t="str">
        <f t="shared" si="410"/>
        <v/>
      </c>
      <c r="CL189" s="1329" t="str">
        <f t="shared" si="411"/>
        <v/>
      </c>
      <c r="CM189" s="1329" t="str">
        <f t="shared" si="412"/>
        <v/>
      </c>
      <c r="CN189" s="1329" t="str">
        <f t="shared" si="413"/>
        <v/>
      </c>
      <c r="CO189" s="1328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233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31" t="str">
        <f t="shared" si="403"/>
        <v/>
      </c>
      <c r="CE190" s="1332" t="str">
        <f t="shared" si="404"/>
        <v/>
      </c>
      <c r="CF190" s="1332" t="str">
        <f t="shared" si="405"/>
        <v/>
      </c>
      <c r="CG190" s="1332" t="str">
        <f t="shared" si="406"/>
        <v/>
      </c>
      <c r="CH190" s="1332" t="str">
        <f t="shared" si="407"/>
        <v/>
      </c>
      <c r="CI190" s="1333" t="str">
        <f t="shared" si="408"/>
        <v/>
      </c>
      <c r="CJ190" s="1333" t="str">
        <f t="shared" si="409"/>
        <v/>
      </c>
      <c r="CK190" s="1332" t="str">
        <f t="shared" si="410"/>
        <v/>
      </c>
      <c r="CL190" s="1332" t="str">
        <f t="shared" si="411"/>
        <v/>
      </c>
      <c r="CM190" s="1332" t="str">
        <f t="shared" si="412"/>
        <v/>
      </c>
      <c r="CN190" s="1332" t="str">
        <f t="shared" si="413"/>
        <v/>
      </c>
      <c r="CO190" s="1328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234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8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3"/>
        <v/>
      </c>
      <c r="CF191" s="1329" t="str">
        <f t="shared" si="513"/>
        <v/>
      </c>
      <c r="CG191" s="1329" t="str">
        <f t="shared" si="513"/>
        <v/>
      </c>
      <c r="CH191" s="1329" t="str">
        <f t="shared" si="513"/>
        <v/>
      </c>
      <c r="CI191" s="1330" t="str">
        <f t="shared" si="513"/>
        <v/>
      </c>
      <c r="CJ191" s="1330" t="str">
        <f t="shared" si="513"/>
        <v/>
      </c>
      <c r="CK191" s="1329" t="str">
        <f t="shared" si="513"/>
        <v/>
      </c>
      <c r="CL191" s="1329" t="str">
        <f t="shared" si="513"/>
        <v/>
      </c>
      <c r="CM191" s="1329" t="str">
        <f t="shared" si="513"/>
        <v/>
      </c>
      <c r="CN191" s="1329" t="str">
        <f t="shared" si="513"/>
        <v/>
      </c>
      <c r="CO191" s="1352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8" t="str">
        <f t="shared" si="513"/>
        <v/>
      </c>
      <c r="CE192" s="1329" t="str">
        <f t="shared" si="513"/>
        <v/>
      </c>
      <c r="CF192" s="1329" t="str">
        <f t="shared" si="513"/>
        <v/>
      </c>
      <c r="CG192" s="1329" t="str">
        <f t="shared" si="513"/>
        <v/>
      </c>
      <c r="CH192" s="1329" t="str">
        <f t="shared" si="513"/>
        <v/>
      </c>
      <c r="CI192" s="1330" t="str">
        <f t="shared" si="513"/>
        <v/>
      </c>
      <c r="CJ192" s="1330" t="str">
        <f t="shared" si="513"/>
        <v/>
      </c>
      <c r="CK192" s="1329" t="str">
        <f t="shared" si="513"/>
        <v/>
      </c>
      <c r="CL192" s="1329" t="str">
        <f t="shared" si="513"/>
        <v/>
      </c>
      <c r="CM192" s="1329" t="str">
        <f t="shared" si="513"/>
        <v/>
      </c>
      <c r="CN192" s="1329" t="str">
        <f t="shared" si="513"/>
        <v/>
      </c>
      <c r="CO192" s="1328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8" t="str">
        <f t="shared" si="513"/>
        <v/>
      </c>
      <c r="CE193" s="1329" t="str">
        <f t="shared" si="513"/>
        <v/>
      </c>
      <c r="CF193" s="1329" t="str">
        <f t="shared" si="513"/>
        <v/>
      </c>
      <c r="CG193" s="1329" t="str">
        <f t="shared" si="513"/>
        <v/>
      </c>
      <c r="CH193" s="1329" t="str">
        <f t="shared" si="513"/>
        <v/>
      </c>
      <c r="CI193" s="1330" t="str">
        <f t="shared" si="513"/>
        <v/>
      </c>
      <c r="CJ193" s="1330" t="str">
        <f t="shared" si="513"/>
        <v/>
      </c>
      <c r="CK193" s="1329" t="str">
        <f t="shared" si="513"/>
        <v/>
      </c>
      <c r="CL193" s="1329" t="str">
        <f t="shared" si="513"/>
        <v/>
      </c>
      <c r="CM193" s="1329" t="str">
        <f t="shared" si="513"/>
        <v/>
      </c>
      <c r="CN193" s="1329" t="str">
        <f t="shared" si="513"/>
        <v/>
      </c>
      <c r="CO193" s="1328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184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8" t="str">
        <f t="shared" si="513"/>
        <v/>
      </c>
      <c r="CE194" s="1329" t="str">
        <f t="shared" si="513"/>
        <v/>
      </c>
      <c r="CF194" s="1329" t="str">
        <f t="shared" si="513"/>
        <v/>
      </c>
      <c r="CG194" s="1329" t="str">
        <f t="shared" si="513"/>
        <v/>
      </c>
      <c r="CH194" s="1329" t="str">
        <f t="shared" si="513"/>
        <v/>
      </c>
      <c r="CI194" s="1330" t="str">
        <f t="shared" si="513"/>
        <v/>
      </c>
      <c r="CJ194" s="1330" t="str">
        <f t="shared" si="513"/>
        <v/>
      </c>
      <c r="CK194" s="1329" t="str">
        <f t="shared" si="513"/>
        <v/>
      </c>
      <c r="CL194" s="1329" t="str">
        <f t="shared" si="513"/>
        <v/>
      </c>
      <c r="CM194" s="1329" t="str">
        <f t="shared" si="513"/>
        <v/>
      </c>
      <c r="CN194" s="1329" t="str">
        <f t="shared" si="513"/>
        <v/>
      </c>
      <c r="CO194" s="1331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237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8" t="str">
        <f t="shared" si="513"/>
        <v/>
      </c>
      <c r="CE195" s="1329" t="str">
        <f t="shared" si="513"/>
        <v/>
      </c>
      <c r="CF195" s="1329" t="str">
        <f t="shared" si="513"/>
        <v/>
      </c>
      <c r="CG195" s="1329" t="str">
        <f t="shared" si="513"/>
        <v/>
      </c>
      <c r="CH195" s="1329" t="str">
        <f t="shared" si="513"/>
        <v/>
      </c>
      <c r="CI195" s="1330" t="str">
        <f t="shared" si="513"/>
        <v/>
      </c>
      <c r="CJ195" s="1330" t="str">
        <f t="shared" si="513"/>
        <v/>
      </c>
      <c r="CK195" s="1329" t="str">
        <f t="shared" si="513"/>
        <v/>
      </c>
      <c r="CL195" s="1329" t="str">
        <f t="shared" si="513"/>
        <v/>
      </c>
      <c r="CM195" s="1329" t="str">
        <f t="shared" si="513"/>
        <v/>
      </c>
      <c r="CN195" s="1329" t="str">
        <f t="shared" si="513"/>
        <v/>
      </c>
      <c r="CO195" s="1328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182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8" t="str">
        <f t="shared" si="513"/>
        <v/>
      </c>
      <c r="CE196" s="1329" t="str">
        <f t="shared" si="513"/>
        <v/>
      </c>
      <c r="CF196" s="1329" t="str">
        <f t="shared" si="513"/>
        <v/>
      </c>
      <c r="CG196" s="1329" t="str">
        <f t="shared" si="513"/>
        <v/>
      </c>
      <c r="CH196" s="1329" t="str">
        <f t="shared" si="513"/>
        <v/>
      </c>
      <c r="CI196" s="1330" t="str">
        <f t="shared" si="513"/>
        <v/>
      </c>
      <c r="CJ196" s="1330" t="str">
        <f t="shared" si="513"/>
        <v/>
      </c>
      <c r="CK196" s="1329" t="str">
        <f t="shared" si="513"/>
        <v/>
      </c>
      <c r="CL196" s="1329" t="str">
        <f t="shared" si="513"/>
        <v/>
      </c>
      <c r="CM196" s="1329" t="str">
        <f t="shared" si="513"/>
        <v/>
      </c>
      <c r="CN196" s="1329" t="str">
        <f t="shared" si="513"/>
        <v/>
      </c>
      <c r="CO196" s="1328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184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8" t="str">
        <f t="shared" si="513"/>
        <v/>
      </c>
      <c r="CE197" s="1329" t="str">
        <f t="shared" si="513"/>
        <v/>
      </c>
      <c r="CF197" s="1329" t="str">
        <f t="shared" si="513"/>
        <v/>
      </c>
      <c r="CG197" s="1329" t="str">
        <f t="shared" si="513"/>
        <v/>
      </c>
      <c r="CH197" s="1329" t="str">
        <f t="shared" si="513"/>
        <v/>
      </c>
      <c r="CI197" s="1330" t="str">
        <f t="shared" si="513"/>
        <v/>
      </c>
      <c r="CJ197" s="1330" t="str">
        <f t="shared" si="513"/>
        <v/>
      </c>
      <c r="CK197" s="1329" t="str">
        <f t="shared" si="513"/>
        <v/>
      </c>
      <c r="CL197" s="1329" t="str">
        <f t="shared" si="513"/>
        <v/>
      </c>
      <c r="CM197" s="1329" t="str">
        <f t="shared" si="513"/>
        <v/>
      </c>
      <c r="CN197" s="1329" t="str">
        <f t="shared" si="513"/>
        <v/>
      </c>
      <c r="CO197" s="1328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238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8">
        <f t="shared" si="513"/>
        <v>0</v>
      </c>
      <c r="CE198" s="1329">
        <f t="shared" si="513"/>
        <v>0</v>
      </c>
      <c r="CF198" s="1329">
        <f t="shared" si="513"/>
        <v>0</v>
      </c>
      <c r="CG198" s="1329">
        <f t="shared" si="513"/>
        <v>0</v>
      </c>
      <c r="CH198" s="1329">
        <f t="shared" si="513"/>
        <v>0</v>
      </c>
      <c r="CI198" s="1330">
        <f t="shared" si="513"/>
        <v>0</v>
      </c>
      <c r="CJ198" s="1330">
        <f t="shared" si="513"/>
        <v>0</v>
      </c>
      <c r="CK198" s="1329">
        <f t="shared" si="513"/>
        <v>1</v>
      </c>
      <c r="CL198" s="1329">
        <f t="shared" si="513"/>
        <v>1</v>
      </c>
      <c r="CM198" s="1329">
        <f t="shared" si="513"/>
        <v>1</v>
      </c>
      <c r="CN198" s="1329">
        <f t="shared" si="513"/>
        <v>2</v>
      </c>
      <c r="CO198" s="1328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8" t="str">
        <f t="shared" si="513"/>
        <v/>
      </c>
      <c r="CE199" s="1329" t="str">
        <f t="shared" si="513"/>
        <v/>
      </c>
      <c r="CF199" s="1329" t="str">
        <f t="shared" si="513"/>
        <v/>
      </c>
      <c r="CG199" s="1329" t="str">
        <f t="shared" si="513"/>
        <v/>
      </c>
      <c r="CH199" s="1329">
        <f t="shared" si="513"/>
        <v>4000</v>
      </c>
      <c r="CI199" s="1330">
        <f t="shared" si="513"/>
        <v>5000</v>
      </c>
      <c r="CJ199" s="1330">
        <f t="shared" si="513"/>
        <v>6000</v>
      </c>
      <c r="CK199" s="1329">
        <f t="shared" si="513"/>
        <v>8000</v>
      </c>
      <c r="CL199" s="1329" t="str">
        <f t="shared" si="513"/>
        <v/>
      </c>
      <c r="CM199" s="1329" t="str">
        <f t="shared" si="513"/>
        <v/>
      </c>
      <c r="CN199" s="1329" t="str">
        <f t="shared" si="513"/>
        <v/>
      </c>
      <c r="CO199" s="1328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184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8">
        <f t="shared" si="513"/>
        <v>0</v>
      </c>
      <c r="CE200" s="1329">
        <f t="shared" si="513"/>
        <v>0</v>
      </c>
      <c r="CF200" s="1329">
        <f t="shared" si="513"/>
        <v>0</v>
      </c>
      <c r="CG200" s="1329">
        <f t="shared" si="513"/>
        <v>0</v>
      </c>
      <c r="CH200" s="1329">
        <f t="shared" si="513"/>
        <v>0</v>
      </c>
      <c r="CI200" s="1330">
        <f t="shared" si="513"/>
        <v>0</v>
      </c>
      <c r="CJ200" s="1330">
        <f t="shared" si="513"/>
        <v>0</v>
      </c>
      <c r="CK200" s="1329">
        <f t="shared" si="513"/>
        <v>0</v>
      </c>
      <c r="CL200" s="1329">
        <f t="shared" si="513"/>
        <v>6000</v>
      </c>
      <c r="CM200" s="1329">
        <f t="shared" si="513"/>
        <v>8000</v>
      </c>
      <c r="CN200" s="1329">
        <f t="shared" si="513"/>
        <v>8000</v>
      </c>
      <c r="CO200" s="1328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239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2">
        <f t="shared" si="531"/>
        <v>8.1081081081081086E-2</v>
      </c>
      <c r="CG201" s="1332">
        <f t="shared" si="531"/>
        <v>9.0909090909090912E-2</v>
      </c>
      <c r="CH201" s="1332">
        <f t="shared" si="531"/>
        <v>0.1</v>
      </c>
      <c r="CI201" s="1333">
        <f t="shared" si="531"/>
        <v>0.11764705882352941</v>
      </c>
      <c r="CJ201" s="1333">
        <f t="shared" si="531"/>
        <v>0.13333333333333333</v>
      </c>
      <c r="CK201" s="1332">
        <f t="shared" si="531"/>
        <v>0.15</v>
      </c>
      <c r="CL201" s="1332">
        <f t="shared" si="531"/>
        <v>0.2</v>
      </c>
      <c r="CM201" s="1332">
        <f t="shared" si="531"/>
        <v>0.33333333333333331</v>
      </c>
      <c r="CN201" s="1332" t="str">
        <f t="shared" si="531"/>
        <v/>
      </c>
      <c r="CO201" s="1331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8" t="str">
        <f t="shared" si="403"/>
        <v/>
      </c>
      <c r="CE202" s="1329" t="str">
        <f t="shared" si="404"/>
        <v/>
      </c>
      <c r="CF202" s="1329" t="str">
        <f t="shared" si="405"/>
        <v/>
      </c>
      <c r="CG202" s="1329" t="str">
        <f t="shared" si="406"/>
        <v/>
      </c>
      <c r="CH202" s="1329" t="str">
        <f t="shared" si="407"/>
        <v/>
      </c>
      <c r="CI202" s="1330" t="str">
        <f t="shared" si="408"/>
        <v/>
      </c>
      <c r="CJ202" s="1330" t="str">
        <f t="shared" si="409"/>
        <v/>
      </c>
      <c r="CK202" s="1329" t="str">
        <f t="shared" si="410"/>
        <v/>
      </c>
      <c r="CL202" s="1329" t="str">
        <f t="shared" si="411"/>
        <v/>
      </c>
      <c r="CM202" s="1329" t="str">
        <f t="shared" si="412"/>
        <v/>
      </c>
      <c r="CN202" s="1329" t="str">
        <f t="shared" si="413"/>
        <v/>
      </c>
      <c r="CO202" s="1328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8" t="str">
        <f t="shared" si="403"/>
        <v/>
      </c>
      <c r="CE203" s="1329" t="str">
        <f t="shared" si="404"/>
        <v/>
      </c>
      <c r="CF203" s="1329" t="str">
        <f t="shared" si="405"/>
        <v/>
      </c>
      <c r="CG203" s="1329" t="str">
        <f t="shared" si="406"/>
        <v/>
      </c>
      <c r="CH203" s="1329" t="str">
        <f t="shared" si="407"/>
        <v/>
      </c>
      <c r="CI203" s="1330" t="str">
        <f t="shared" si="408"/>
        <v/>
      </c>
      <c r="CJ203" s="1330" t="str">
        <f t="shared" si="409"/>
        <v/>
      </c>
      <c r="CK203" s="1329" t="str">
        <f t="shared" si="410"/>
        <v/>
      </c>
      <c r="CL203" s="1329" t="str">
        <f t="shared" si="411"/>
        <v/>
      </c>
      <c r="CM203" s="1329" t="str">
        <f t="shared" si="412"/>
        <v/>
      </c>
      <c r="CN203" s="1329" t="str">
        <f t="shared" si="413"/>
        <v/>
      </c>
      <c r="CO203" s="1328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184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8" t="str">
        <f t="shared" si="403"/>
        <v/>
      </c>
      <c r="CE204" s="1329" t="str">
        <f t="shared" si="404"/>
        <v/>
      </c>
      <c r="CF204" s="1329" t="str">
        <f t="shared" si="405"/>
        <v/>
      </c>
      <c r="CG204" s="1329" t="str">
        <f t="shared" si="406"/>
        <v/>
      </c>
      <c r="CH204" s="1329" t="str">
        <f t="shared" si="407"/>
        <v/>
      </c>
      <c r="CI204" s="1330" t="str">
        <f t="shared" si="408"/>
        <v/>
      </c>
      <c r="CJ204" s="1330" t="str">
        <f t="shared" si="409"/>
        <v/>
      </c>
      <c r="CK204" s="1329" t="str">
        <f t="shared" si="410"/>
        <v/>
      </c>
      <c r="CL204" s="1329" t="str">
        <f t="shared" si="411"/>
        <v/>
      </c>
      <c r="CM204" s="1329" t="str">
        <f t="shared" si="412"/>
        <v/>
      </c>
      <c r="CN204" s="1329" t="str">
        <f t="shared" si="413"/>
        <v/>
      </c>
      <c r="CO204" s="1328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241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8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6"/>
        <v>0</v>
      </c>
      <c r="CF205" s="1329">
        <f t="shared" si="536"/>
        <v>0</v>
      </c>
      <c r="CG205" s="1329">
        <f t="shared" si="536"/>
        <v>0</v>
      </c>
      <c r="CH205" s="1329">
        <f t="shared" si="536"/>
        <v>0</v>
      </c>
      <c r="CI205" s="1330">
        <f t="shared" si="536"/>
        <v>0</v>
      </c>
      <c r="CJ205" s="1330">
        <f t="shared" si="536"/>
        <v>1</v>
      </c>
      <c r="CK205" s="1329">
        <f t="shared" si="536"/>
        <v>2</v>
      </c>
      <c r="CL205" s="1329">
        <f t="shared" si="536"/>
        <v>2</v>
      </c>
      <c r="CM205" s="1329">
        <f t="shared" si="536"/>
        <v>4</v>
      </c>
      <c r="CN205" s="1329">
        <f t="shared" si="536"/>
        <v>5</v>
      </c>
      <c r="CO205" s="1328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8" t="str">
        <f t="shared" si="536"/>
        <v/>
      </c>
      <c r="CE206" s="1329" t="str">
        <f t="shared" si="536"/>
        <v/>
      </c>
      <c r="CF206" s="1329" t="str">
        <f t="shared" si="536"/>
        <v/>
      </c>
      <c r="CG206" s="1329" t="str">
        <f t="shared" si="536"/>
        <v/>
      </c>
      <c r="CH206" s="1329">
        <f t="shared" si="536"/>
        <v>700</v>
      </c>
      <c r="CI206" s="1330">
        <f t="shared" si="536"/>
        <v>800</v>
      </c>
      <c r="CJ206" s="1330">
        <f t="shared" si="536"/>
        <v>850</v>
      </c>
      <c r="CK206" s="1329">
        <f t="shared" si="536"/>
        <v>950</v>
      </c>
      <c r="CL206" s="1329" t="str">
        <f t="shared" si="536"/>
        <v/>
      </c>
      <c r="CM206" s="1329" t="str">
        <f t="shared" si="536"/>
        <v/>
      </c>
      <c r="CN206" s="1329" t="str">
        <f t="shared" si="536"/>
        <v/>
      </c>
      <c r="CO206" s="1328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184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8">
        <f t="shared" si="536"/>
        <v>0</v>
      </c>
      <c r="CE207" s="1329">
        <f t="shared" si="536"/>
        <v>0</v>
      </c>
      <c r="CF207" s="1329">
        <f t="shared" si="536"/>
        <v>0</v>
      </c>
      <c r="CG207" s="1329">
        <f t="shared" si="536"/>
        <v>0</v>
      </c>
      <c r="CH207" s="1329">
        <f t="shared" si="536"/>
        <v>0</v>
      </c>
      <c r="CI207" s="1330">
        <f t="shared" si="536"/>
        <v>0</v>
      </c>
      <c r="CJ207" s="1330">
        <f t="shared" si="536"/>
        <v>0</v>
      </c>
      <c r="CK207" s="1329">
        <f t="shared" si="536"/>
        <v>0</v>
      </c>
      <c r="CL207" s="1329">
        <f t="shared" si="536"/>
        <v>1700</v>
      </c>
      <c r="CM207" s="1329">
        <f t="shared" si="536"/>
        <v>1900</v>
      </c>
      <c r="CN207" s="1329">
        <f t="shared" si="536"/>
        <v>3200</v>
      </c>
      <c r="CO207" s="1328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/>
      <c r="BW208" s="218"/>
      <c r="BX208" s="218"/>
      <c r="BY208" s="218"/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8" t="str">
        <f t="shared" si="536"/>
        <v/>
      </c>
      <c r="CE208" s="1329" t="str">
        <f t="shared" si="536"/>
        <v/>
      </c>
      <c r="CF208" s="1329" t="str">
        <f t="shared" si="536"/>
        <v/>
      </c>
      <c r="CG208" s="1329" t="str">
        <f t="shared" si="536"/>
        <v/>
      </c>
      <c r="CH208" s="1329" t="str">
        <f t="shared" si="536"/>
        <v/>
      </c>
      <c r="CI208" s="1330" t="str">
        <f t="shared" si="536"/>
        <v/>
      </c>
      <c r="CJ208" s="1330" t="str">
        <f t="shared" si="536"/>
        <v/>
      </c>
      <c r="CK208" s="1329" t="str">
        <f t="shared" si="536"/>
        <v/>
      </c>
      <c r="CL208" s="1329" t="str">
        <f t="shared" si="536"/>
        <v/>
      </c>
      <c r="CM208" s="1329" t="str">
        <f t="shared" si="536"/>
        <v/>
      </c>
      <c r="CN208" s="1329" t="str">
        <f t="shared" si="536"/>
        <v/>
      </c>
      <c r="CO208" s="1331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182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/>
      <c r="BW209" s="218"/>
      <c r="BX209" s="218"/>
      <c r="BY209" s="218"/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8" t="str">
        <f t="shared" si="536"/>
        <v/>
      </c>
      <c r="CE209" s="1329" t="str">
        <f t="shared" si="536"/>
        <v/>
      </c>
      <c r="CF209" s="1329" t="str">
        <f t="shared" si="536"/>
        <v/>
      </c>
      <c r="CG209" s="1329" t="str">
        <f t="shared" si="536"/>
        <v/>
      </c>
      <c r="CH209" s="1329" t="str">
        <f t="shared" si="536"/>
        <v/>
      </c>
      <c r="CI209" s="1330" t="str">
        <f t="shared" si="536"/>
        <v/>
      </c>
      <c r="CJ209" s="1330" t="str">
        <f t="shared" si="536"/>
        <v/>
      </c>
      <c r="CK209" s="1329" t="str">
        <f t="shared" si="536"/>
        <v/>
      </c>
      <c r="CL209" s="1329" t="str">
        <f t="shared" si="536"/>
        <v/>
      </c>
      <c r="CM209" s="1329" t="str">
        <f t="shared" si="536"/>
        <v/>
      </c>
      <c r="CN209" s="1329" t="str">
        <f t="shared" si="536"/>
        <v/>
      </c>
      <c r="CO209" s="1328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184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 t="str">
        <f>IF(BV208="","",BV208*BV209)</f>
        <v/>
      </c>
      <c r="BW210" s="599" t="str">
        <f>IF(BW208="","",BW208*BW209)</f>
        <v/>
      </c>
      <c r="BX210" s="599" t="str">
        <f>IF(BX208="","",BX208*BX209)</f>
        <v/>
      </c>
      <c r="BY210" s="599" t="str">
        <f>IF(BY208="","",BY208*BY209)</f>
        <v/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8" t="str">
        <f t="shared" si="536"/>
        <v/>
      </c>
      <c r="CE210" s="1329" t="str">
        <f t="shared" si="536"/>
        <v/>
      </c>
      <c r="CF210" s="1329" t="str">
        <f t="shared" si="536"/>
        <v/>
      </c>
      <c r="CG210" s="1329" t="str">
        <f t="shared" si="536"/>
        <v/>
      </c>
      <c r="CH210" s="1329" t="str">
        <f t="shared" si="536"/>
        <v/>
      </c>
      <c r="CI210" s="1330" t="str">
        <f t="shared" si="536"/>
        <v/>
      </c>
      <c r="CJ210" s="1330" t="str">
        <f t="shared" si="536"/>
        <v/>
      </c>
      <c r="CK210" s="1329" t="str">
        <f t="shared" si="536"/>
        <v/>
      </c>
      <c r="CL210" s="1329" t="str">
        <f t="shared" si="536"/>
        <v/>
      </c>
      <c r="CM210" s="1329" t="str">
        <f t="shared" si="536"/>
        <v/>
      </c>
      <c r="CN210" s="1329" t="str">
        <f t="shared" si="536"/>
        <v/>
      </c>
      <c r="CO210" s="1328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243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8">
        <f t="shared" si="536"/>
        <v>0</v>
      </c>
      <c r="CE211" s="1329">
        <f t="shared" si="536"/>
        <v>0</v>
      </c>
      <c r="CF211" s="1329">
        <f t="shared" si="536"/>
        <v>0</v>
      </c>
      <c r="CG211" s="1329">
        <f t="shared" si="536"/>
        <v>0</v>
      </c>
      <c r="CH211" s="1329">
        <f t="shared" si="536"/>
        <v>0</v>
      </c>
      <c r="CI211" s="1330">
        <f t="shared" si="536"/>
        <v>0</v>
      </c>
      <c r="CJ211" s="1330">
        <f t="shared" si="536"/>
        <v>0</v>
      </c>
      <c r="CK211" s="1329">
        <f t="shared" si="536"/>
        <v>0</v>
      </c>
      <c r="CL211" s="1329">
        <f t="shared" si="536"/>
        <v>0</v>
      </c>
      <c r="CM211" s="1329">
        <f t="shared" si="536"/>
        <v>0</v>
      </c>
      <c r="CN211" s="1329">
        <f t="shared" si="536"/>
        <v>0</v>
      </c>
      <c r="CO211" s="1328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182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/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8" t="str">
        <f t="shared" si="536"/>
        <v/>
      </c>
      <c r="CE212" s="1329" t="str">
        <f t="shared" si="536"/>
        <v/>
      </c>
      <c r="CF212" s="1329" t="str">
        <f t="shared" si="536"/>
        <v/>
      </c>
      <c r="CG212" s="1329" t="str">
        <f t="shared" si="536"/>
        <v/>
      </c>
      <c r="CH212" s="1329" t="str">
        <f t="shared" si="536"/>
        <v/>
      </c>
      <c r="CI212" s="1330" t="str">
        <f t="shared" si="536"/>
        <v/>
      </c>
      <c r="CJ212" s="1330" t="str">
        <f t="shared" si="536"/>
        <v/>
      </c>
      <c r="CK212" s="1329" t="str">
        <f t="shared" si="536"/>
        <v/>
      </c>
      <c r="CL212" s="1329" t="str">
        <f t="shared" si="536"/>
        <v/>
      </c>
      <c r="CM212" s="1329" t="str">
        <f t="shared" si="536"/>
        <v/>
      </c>
      <c r="CN212" s="1329" t="str">
        <f t="shared" si="536"/>
        <v/>
      </c>
      <c r="CO212" s="1328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184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8">
        <f t="shared" si="536"/>
        <v>0</v>
      </c>
      <c r="CE213" s="1329">
        <f t="shared" si="536"/>
        <v>0</v>
      </c>
      <c r="CF213" s="1329">
        <f t="shared" si="536"/>
        <v>0</v>
      </c>
      <c r="CG213" s="1329">
        <f t="shared" si="536"/>
        <v>0</v>
      </c>
      <c r="CH213" s="1329">
        <f t="shared" si="536"/>
        <v>0</v>
      </c>
      <c r="CI213" s="1330">
        <f t="shared" si="536"/>
        <v>0</v>
      </c>
      <c r="CJ213" s="1330">
        <f t="shared" si="536"/>
        <v>0</v>
      </c>
      <c r="CK213" s="1329">
        <f t="shared" si="536"/>
        <v>0</v>
      </c>
      <c r="CL213" s="1329">
        <f t="shared" si="536"/>
        <v>0</v>
      </c>
      <c r="CM213" s="1329">
        <f t="shared" si="536"/>
        <v>0</v>
      </c>
      <c r="CN213" s="1329">
        <f t="shared" si="536"/>
        <v>0</v>
      </c>
      <c r="CO213" s="1328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244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3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32">
        <f t="shared" si="557"/>
        <v>0.11764705882352941</v>
      </c>
      <c r="CG214" s="1332">
        <f t="shared" si="557"/>
        <v>0.12</v>
      </c>
      <c r="CH214" s="1332">
        <f t="shared" si="557"/>
        <v>0.14285714285714285</v>
      </c>
      <c r="CI214" s="1333">
        <f t="shared" si="557"/>
        <v>0.17647058823529413</v>
      </c>
      <c r="CJ214" s="1333">
        <f t="shared" si="557"/>
        <v>0.2</v>
      </c>
      <c r="CK214" s="1332">
        <f t="shared" si="557"/>
        <v>0.22222222222222221</v>
      </c>
      <c r="CL214" s="1332">
        <f t="shared" si="557"/>
        <v>0.3125</v>
      </c>
      <c r="CM214" s="1332">
        <f t="shared" si="557"/>
        <v>0.41666666666666669</v>
      </c>
      <c r="CN214" s="1332">
        <f t="shared" si="557"/>
        <v>0.5</v>
      </c>
      <c r="CO214" s="1328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245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/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8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7"/>
        <v/>
      </c>
      <c r="CF215" s="1329" t="str">
        <f t="shared" si="557"/>
        <v/>
      </c>
      <c r="CG215" s="1329" t="str">
        <f t="shared" si="557"/>
        <v/>
      </c>
      <c r="CH215" s="1329" t="str">
        <f t="shared" si="557"/>
        <v/>
      </c>
      <c r="CI215" s="1330" t="str">
        <f t="shared" si="557"/>
        <v/>
      </c>
      <c r="CJ215" s="1330" t="str">
        <f t="shared" si="557"/>
        <v/>
      </c>
      <c r="CK215" s="1329" t="str">
        <f t="shared" si="557"/>
        <v/>
      </c>
      <c r="CL215" s="1329" t="str">
        <f t="shared" si="557"/>
        <v/>
      </c>
      <c r="CM215" s="1329" t="str">
        <f t="shared" si="557"/>
        <v/>
      </c>
      <c r="CN215" s="1329" t="str">
        <f t="shared" si="557"/>
        <v/>
      </c>
      <c r="CO215" s="1331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/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8" t="str">
        <f t="shared" si="558"/>
        <v/>
      </c>
      <c r="CE216" s="1329" t="str">
        <f t="shared" si="557"/>
        <v/>
      </c>
      <c r="CF216" s="1329" t="str">
        <f t="shared" si="557"/>
        <v/>
      </c>
      <c r="CG216" s="1329" t="str">
        <f t="shared" si="557"/>
        <v/>
      </c>
      <c r="CH216" s="1329" t="str">
        <f t="shared" si="557"/>
        <v/>
      </c>
      <c r="CI216" s="1330" t="str">
        <f t="shared" si="557"/>
        <v/>
      </c>
      <c r="CJ216" s="1330" t="str">
        <f t="shared" si="557"/>
        <v/>
      </c>
      <c r="CK216" s="1329" t="str">
        <f t="shared" si="557"/>
        <v/>
      </c>
      <c r="CL216" s="1329" t="str">
        <f t="shared" si="557"/>
        <v/>
      </c>
      <c r="CM216" s="1329" t="str">
        <f t="shared" si="557"/>
        <v/>
      </c>
      <c r="CN216" s="1329" t="str">
        <f t="shared" si="557"/>
        <v/>
      </c>
      <c r="CO216" s="1328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184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 t="str">
        <f>IF(BV215="","",BV215*BV216)</f>
        <v/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8" t="str">
        <f t="shared" si="558"/>
        <v/>
      </c>
      <c r="CE217" s="1329" t="str">
        <f t="shared" si="557"/>
        <v/>
      </c>
      <c r="CF217" s="1329" t="str">
        <f t="shared" si="557"/>
        <v/>
      </c>
      <c r="CG217" s="1329" t="str">
        <f t="shared" si="557"/>
        <v/>
      </c>
      <c r="CH217" s="1329" t="str">
        <f t="shared" si="557"/>
        <v/>
      </c>
      <c r="CI217" s="1330" t="str">
        <f t="shared" si="557"/>
        <v/>
      </c>
      <c r="CJ217" s="1330" t="str">
        <f t="shared" si="557"/>
        <v/>
      </c>
      <c r="CK217" s="1329" t="str">
        <f t="shared" si="557"/>
        <v/>
      </c>
      <c r="CL217" s="1329" t="str">
        <f t="shared" si="557"/>
        <v/>
      </c>
      <c r="CM217" s="1329" t="str">
        <f t="shared" si="557"/>
        <v/>
      </c>
      <c r="CN217" s="1329" t="str">
        <f t="shared" si="557"/>
        <v/>
      </c>
      <c r="CO217" s="1328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246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/>
      <c r="BW218" s="633"/>
      <c r="BX218" s="633"/>
      <c r="BY218" s="633"/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8" t="str">
        <f t="shared" si="558"/>
        <v/>
      </c>
      <c r="CE218" s="1329" t="str">
        <f t="shared" si="557"/>
        <v/>
      </c>
      <c r="CF218" s="1329" t="str">
        <f t="shared" si="557"/>
        <v/>
      </c>
      <c r="CG218" s="1329" t="str">
        <f t="shared" si="557"/>
        <v/>
      </c>
      <c r="CH218" s="1329" t="str">
        <f t="shared" si="557"/>
        <v/>
      </c>
      <c r="CI218" s="1330" t="str">
        <f t="shared" si="557"/>
        <v/>
      </c>
      <c r="CJ218" s="1330" t="str">
        <f t="shared" si="557"/>
        <v/>
      </c>
      <c r="CK218" s="1329" t="str">
        <f t="shared" si="557"/>
        <v/>
      </c>
      <c r="CL218" s="1329" t="str">
        <f t="shared" si="557"/>
        <v/>
      </c>
      <c r="CM218" s="1329" t="str">
        <f t="shared" si="557"/>
        <v/>
      </c>
      <c r="CN218" s="1329" t="str">
        <f t="shared" si="557"/>
        <v/>
      </c>
      <c r="CO218" s="1328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182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/>
      <c r="BW219" s="633"/>
      <c r="BX219" s="633"/>
      <c r="BY219" s="633"/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8" t="str">
        <f t="shared" si="558"/>
        <v/>
      </c>
      <c r="CE219" s="1329" t="str">
        <f t="shared" si="557"/>
        <v/>
      </c>
      <c r="CF219" s="1329" t="str">
        <f t="shared" si="557"/>
        <v/>
      </c>
      <c r="CG219" s="1329" t="str">
        <f t="shared" si="557"/>
        <v/>
      </c>
      <c r="CH219" s="1329" t="str">
        <f t="shared" si="557"/>
        <v/>
      </c>
      <c r="CI219" s="1330" t="str">
        <f t="shared" si="557"/>
        <v/>
      </c>
      <c r="CJ219" s="1330" t="str">
        <f t="shared" si="557"/>
        <v/>
      </c>
      <c r="CK219" s="1329" t="str">
        <f t="shared" si="557"/>
        <v/>
      </c>
      <c r="CL219" s="1329" t="str">
        <f t="shared" si="557"/>
        <v/>
      </c>
      <c r="CM219" s="1329" t="str">
        <f t="shared" si="557"/>
        <v/>
      </c>
      <c r="CN219" s="1329" t="str">
        <f t="shared" si="557"/>
        <v/>
      </c>
      <c r="CO219" s="1328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184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 t="str">
        <f>IF(BV218="","",BV218*BV219)</f>
        <v/>
      </c>
      <c r="BW220" s="598" t="str">
        <f>IF(BW218="","",BW218*BW219)</f>
        <v/>
      </c>
      <c r="BX220" s="598" t="str">
        <f>IF(BX218="","",BX218*BX219)</f>
        <v/>
      </c>
      <c r="BY220" s="598" t="str">
        <f>IF(BY218="","",BY218*BY219)</f>
        <v/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8" t="str">
        <f t="shared" si="558"/>
        <v/>
      </c>
      <c r="CE220" s="1329" t="str">
        <f t="shared" si="557"/>
        <v/>
      </c>
      <c r="CF220" s="1329" t="str">
        <f t="shared" si="557"/>
        <v/>
      </c>
      <c r="CG220" s="1329" t="str">
        <f t="shared" si="557"/>
        <v/>
      </c>
      <c r="CH220" s="1329" t="str">
        <f t="shared" si="557"/>
        <v/>
      </c>
      <c r="CI220" s="1330" t="str">
        <f t="shared" si="557"/>
        <v/>
      </c>
      <c r="CJ220" s="1330" t="str">
        <f t="shared" si="557"/>
        <v/>
      </c>
      <c r="CK220" s="1329" t="str">
        <f t="shared" si="557"/>
        <v/>
      </c>
      <c r="CL220" s="1329" t="str">
        <f t="shared" si="557"/>
        <v/>
      </c>
      <c r="CM220" s="1329" t="str">
        <f t="shared" si="557"/>
        <v/>
      </c>
      <c r="CN220" s="1329" t="str">
        <f t="shared" si="557"/>
        <v/>
      </c>
      <c r="CO220" s="1328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247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/>
      <c r="BW221" s="265"/>
      <c r="BX221" s="265"/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8" t="str">
        <f t="shared" si="558"/>
        <v/>
      </c>
      <c r="CE221" s="1329" t="str">
        <f t="shared" si="557"/>
        <v/>
      </c>
      <c r="CF221" s="1329" t="str">
        <f t="shared" si="557"/>
        <v/>
      </c>
      <c r="CG221" s="1329" t="str">
        <f t="shared" si="557"/>
        <v/>
      </c>
      <c r="CH221" s="1329" t="str">
        <f t="shared" si="557"/>
        <v/>
      </c>
      <c r="CI221" s="1330" t="str">
        <f t="shared" si="557"/>
        <v/>
      </c>
      <c r="CJ221" s="1330" t="str">
        <f t="shared" si="557"/>
        <v/>
      </c>
      <c r="CK221" s="1329" t="str">
        <f t="shared" si="557"/>
        <v/>
      </c>
      <c r="CL221" s="1329" t="str">
        <f t="shared" si="557"/>
        <v/>
      </c>
      <c r="CM221" s="1329" t="str">
        <f t="shared" si="557"/>
        <v/>
      </c>
      <c r="CN221" s="1329" t="str">
        <f t="shared" si="557"/>
        <v/>
      </c>
      <c r="CO221" s="1328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8" t="str">
        <f t="shared" si="558"/>
        <v/>
      </c>
      <c r="CE222" s="1329" t="str">
        <f t="shared" si="557"/>
        <v/>
      </c>
      <c r="CF222" s="1329" t="str">
        <f t="shared" si="557"/>
        <v/>
      </c>
      <c r="CG222" s="1329" t="str">
        <f t="shared" si="557"/>
        <v/>
      </c>
      <c r="CH222" s="1329" t="str">
        <f t="shared" si="557"/>
        <v/>
      </c>
      <c r="CI222" s="1330" t="str">
        <f t="shared" si="557"/>
        <v/>
      </c>
      <c r="CJ222" s="1330" t="str">
        <f t="shared" si="557"/>
        <v/>
      </c>
      <c r="CK222" s="1329" t="str">
        <f t="shared" si="557"/>
        <v/>
      </c>
      <c r="CL222" s="1329" t="str">
        <f t="shared" si="557"/>
        <v/>
      </c>
      <c r="CM222" s="1329" t="str">
        <f t="shared" si="557"/>
        <v/>
      </c>
      <c r="CN222" s="1329" t="str">
        <f t="shared" si="557"/>
        <v/>
      </c>
      <c r="CO222" s="1331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184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 t="str">
        <f>IF(BV221="","",BV221*BV222)</f>
        <v/>
      </c>
      <c r="BW223" s="599" t="str">
        <f>IF(BW221="","",BW221*BW222)</f>
        <v/>
      </c>
      <c r="BX223" s="599" t="str">
        <f>IF(BX221="","",BX221*BX222)</f>
        <v/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8" t="str">
        <f t="shared" si="558"/>
        <v/>
      </c>
      <c r="CE223" s="1329" t="str">
        <f t="shared" si="557"/>
        <v/>
      </c>
      <c r="CF223" s="1329" t="str">
        <f t="shared" si="557"/>
        <v/>
      </c>
      <c r="CG223" s="1329" t="str">
        <f t="shared" si="557"/>
        <v/>
      </c>
      <c r="CH223" s="1329" t="str">
        <f t="shared" si="557"/>
        <v/>
      </c>
      <c r="CI223" s="1330" t="str">
        <f t="shared" si="557"/>
        <v/>
      </c>
      <c r="CJ223" s="1330" t="str">
        <f t="shared" si="557"/>
        <v/>
      </c>
      <c r="CK223" s="1329" t="str">
        <f t="shared" si="557"/>
        <v/>
      </c>
      <c r="CL223" s="1329" t="str">
        <f t="shared" si="557"/>
        <v/>
      </c>
      <c r="CM223" s="1329" t="str">
        <f t="shared" si="557"/>
        <v/>
      </c>
      <c r="CN223" s="1329" t="str">
        <f t="shared" si="557"/>
        <v/>
      </c>
      <c r="CO223" s="1328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248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/>
      <c r="BW224" s="265"/>
      <c r="BX224" s="265"/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8" t="str">
        <f t="shared" si="558"/>
        <v/>
      </c>
      <c r="CE224" s="1329" t="str">
        <f t="shared" si="557"/>
        <v/>
      </c>
      <c r="CF224" s="1329" t="str">
        <f t="shared" si="557"/>
        <v/>
      </c>
      <c r="CG224" s="1329" t="str">
        <f t="shared" si="557"/>
        <v/>
      </c>
      <c r="CH224" s="1329" t="str">
        <f t="shared" si="557"/>
        <v/>
      </c>
      <c r="CI224" s="1330" t="str">
        <f t="shared" si="557"/>
        <v/>
      </c>
      <c r="CJ224" s="1330" t="str">
        <f t="shared" si="557"/>
        <v/>
      </c>
      <c r="CK224" s="1329" t="str">
        <f t="shared" si="557"/>
        <v/>
      </c>
      <c r="CL224" s="1329" t="str">
        <f t="shared" si="557"/>
        <v/>
      </c>
      <c r="CM224" s="1329" t="str">
        <f t="shared" si="557"/>
        <v/>
      </c>
      <c r="CN224" s="1329" t="str">
        <f t="shared" si="557"/>
        <v/>
      </c>
      <c r="CO224" s="1328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8" t="str">
        <f t="shared" si="558"/>
        <v/>
      </c>
      <c r="CE225" s="1329" t="str">
        <f t="shared" si="557"/>
        <v/>
      </c>
      <c r="CF225" s="1329" t="str">
        <f t="shared" si="557"/>
        <v/>
      </c>
      <c r="CG225" s="1329" t="str">
        <f t="shared" si="557"/>
        <v/>
      </c>
      <c r="CH225" s="1329" t="str">
        <f t="shared" si="557"/>
        <v/>
      </c>
      <c r="CI225" s="1330" t="str">
        <f t="shared" si="557"/>
        <v/>
      </c>
      <c r="CJ225" s="1330" t="str">
        <f t="shared" si="557"/>
        <v/>
      </c>
      <c r="CK225" s="1329" t="str">
        <f t="shared" si="557"/>
        <v/>
      </c>
      <c r="CL225" s="1329" t="str">
        <f t="shared" si="557"/>
        <v/>
      </c>
      <c r="CM225" s="1329" t="str">
        <f t="shared" si="557"/>
        <v/>
      </c>
      <c r="CN225" s="1329" t="str">
        <f t="shared" si="557"/>
        <v/>
      </c>
      <c r="CO225" s="1328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184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 t="str">
        <f>IF(BV224="","",BV224*BV225)</f>
        <v/>
      </c>
      <c r="BW226" s="599" t="str">
        <f>IF(BW224="","",BW224*BW225)</f>
        <v/>
      </c>
      <c r="BX226" s="599" t="str">
        <f>IF(BX224="","",BX224*BX225)</f>
        <v/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8" t="str">
        <f t="shared" si="558"/>
        <v/>
      </c>
      <c r="CE226" s="1329" t="str">
        <f t="shared" si="557"/>
        <v/>
      </c>
      <c r="CF226" s="1329" t="str">
        <f t="shared" si="557"/>
        <v/>
      </c>
      <c r="CG226" s="1329" t="str">
        <f t="shared" si="557"/>
        <v/>
      </c>
      <c r="CH226" s="1329" t="str">
        <f t="shared" si="557"/>
        <v/>
      </c>
      <c r="CI226" s="1330" t="str">
        <f t="shared" si="557"/>
        <v/>
      </c>
      <c r="CJ226" s="1330" t="str">
        <f t="shared" si="557"/>
        <v/>
      </c>
      <c r="CK226" s="1329" t="str">
        <f t="shared" si="557"/>
        <v/>
      </c>
      <c r="CL226" s="1329" t="str">
        <f t="shared" si="557"/>
        <v/>
      </c>
      <c r="CM226" s="1329" t="str">
        <f t="shared" si="557"/>
        <v/>
      </c>
      <c r="CN226" s="1329" t="str">
        <f t="shared" si="557"/>
        <v/>
      </c>
      <c r="CO226" s="1328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28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8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9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80"/>
        <v>2</v>
      </c>
      <c r="CG228" s="1329">
        <f t="shared" si="580"/>
        <v>2</v>
      </c>
      <c r="CH228" s="1329">
        <f t="shared" si="580"/>
        <v>2</v>
      </c>
      <c r="CI228" s="1330">
        <f t="shared" si="580"/>
        <v>2</v>
      </c>
      <c r="CJ228" s="1330">
        <f t="shared" si="580"/>
        <v>2</v>
      </c>
      <c r="CK228" s="1329">
        <f t="shared" si="580"/>
        <v>2</v>
      </c>
      <c r="CL228" s="1329">
        <f t="shared" si="580"/>
        <v>2</v>
      </c>
      <c r="CM228" s="1329">
        <f t="shared" si="580"/>
        <v>2</v>
      </c>
      <c r="CN228" s="1329">
        <f t="shared" si="580"/>
        <v>2</v>
      </c>
      <c r="CO228" s="1328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252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31">
        <f t="shared" si="579"/>
        <v>0.08</v>
      </c>
      <c r="CE229" s="1332">
        <f t="shared" si="580"/>
        <v>0.17</v>
      </c>
      <c r="CF229" s="1332">
        <f t="shared" si="580"/>
        <v>0.17</v>
      </c>
      <c r="CG229" s="1332">
        <f t="shared" si="580"/>
        <v>0.17</v>
      </c>
      <c r="CH229" s="1332">
        <f t="shared" si="580"/>
        <v>0.17</v>
      </c>
      <c r="CI229" s="1333">
        <f t="shared" si="580"/>
        <v>0.17</v>
      </c>
      <c r="CJ229" s="1333">
        <f t="shared" si="580"/>
        <v>0.17</v>
      </c>
      <c r="CK229" s="1332">
        <f t="shared" si="580"/>
        <v>0.17</v>
      </c>
      <c r="CL229" s="1332">
        <f t="shared" si="580"/>
        <v>0.17</v>
      </c>
      <c r="CM229" s="1332">
        <f t="shared" si="580"/>
        <v>0.17</v>
      </c>
      <c r="CN229" s="1332">
        <f t="shared" si="580"/>
        <v>0.17</v>
      </c>
      <c r="CO229" s="1331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253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31">
        <f t="shared" si="579"/>
        <v>6.6666666666666662E-3</v>
      </c>
      <c r="CE230" s="1332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32">
        <f t="shared" si="606"/>
        <v>2.8333333333333335E-2</v>
      </c>
      <c r="CG230" s="1332">
        <f t="shared" si="606"/>
        <v>2.8333333333333335E-2</v>
      </c>
      <c r="CH230" s="1332">
        <f t="shared" si="606"/>
        <v>2.8333333333333335E-2</v>
      </c>
      <c r="CI230" s="1333">
        <f t="shared" si="606"/>
        <v>2.8333333333333335E-2</v>
      </c>
      <c r="CJ230" s="1333">
        <f t="shared" si="606"/>
        <v>2.8333333333333335E-2</v>
      </c>
      <c r="CK230" s="1332">
        <f t="shared" si="606"/>
        <v>2.8333333333333335E-2</v>
      </c>
      <c r="CL230" s="1332">
        <f t="shared" si="606"/>
        <v>2.8333333333333335E-2</v>
      </c>
      <c r="CM230" s="1332">
        <f t="shared" si="606"/>
        <v>2.8333333333333335E-2</v>
      </c>
      <c r="CN230" s="1332">
        <f t="shared" si="606"/>
        <v>2.8333333333333335E-2</v>
      </c>
      <c r="CO230" s="1328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254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8" t="str">
        <f t="shared" si="579"/>
        <v/>
      </c>
      <c r="CE231" s="1329">
        <f t="shared" si="606"/>
        <v>2</v>
      </c>
      <c r="CF231" s="1329">
        <f t="shared" si="606"/>
        <v>2</v>
      </c>
      <c r="CG231" s="1329">
        <f t="shared" si="606"/>
        <v>2</v>
      </c>
      <c r="CH231" s="1329">
        <f t="shared" si="606"/>
        <v>2</v>
      </c>
      <c r="CI231" s="1330">
        <f t="shared" si="606"/>
        <v>2</v>
      </c>
      <c r="CJ231" s="1330">
        <f t="shared" si="606"/>
        <v>2</v>
      </c>
      <c r="CK231" s="1329">
        <f t="shared" si="606"/>
        <v>2</v>
      </c>
      <c r="CL231" s="1329">
        <f t="shared" si="606"/>
        <v>2</v>
      </c>
      <c r="CM231" s="1329">
        <f t="shared" si="606"/>
        <v>2</v>
      </c>
      <c r="CN231" s="1329">
        <f t="shared" si="606"/>
        <v>4</v>
      </c>
      <c r="CO231" s="1328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252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31" t="str">
        <f t="shared" si="579"/>
        <v/>
      </c>
      <c r="CE232" s="1332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32">
        <f t="shared" si="607"/>
        <v>0.17</v>
      </c>
      <c r="CG232" s="1332">
        <f t="shared" si="607"/>
        <v>0.17</v>
      </c>
      <c r="CH232" s="1332">
        <f t="shared" si="607"/>
        <v>0.17</v>
      </c>
      <c r="CI232" s="1333">
        <f t="shared" si="607"/>
        <v>0.17</v>
      </c>
      <c r="CJ232" s="1333">
        <f t="shared" si="607"/>
        <v>0.17</v>
      </c>
      <c r="CK232" s="1332">
        <f t="shared" si="607"/>
        <v>0.17</v>
      </c>
      <c r="CL232" s="1332">
        <f t="shared" si="607"/>
        <v>0.17</v>
      </c>
      <c r="CM232" s="1332">
        <f t="shared" si="607"/>
        <v>0.17</v>
      </c>
      <c r="CN232" s="1332">
        <f t="shared" si="607"/>
        <v>0.33</v>
      </c>
      <c r="CO232" s="1328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601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253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31" t="str">
        <f t="shared" si="579"/>
        <v/>
      </c>
      <c r="CE233" s="1332">
        <f t="shared" si="607"/>
        <v>2.8333333333333335E-2</v>
      </c>
      <c r="CF233" s="1332">
        <f t="shared" si="607"/>
        <v>2.8333333333333335E-2</v>
      </c>
      <c r="CG233" s="1332">
        <f t="shared" si="607"/>
        <v>2.8333333333333335E-2</v>
      </c>
      <c r="CH233" s="1332">
        <f t="shared" si="607"/>
        <v>2.8333333333333335E-2</v>
      </c>
      <c r="CI233" s="1333">
        <f t="shared" si="607"/>
        <v>2.8333333333333335E-2</v>
      </c>
      <c r="CJ233" s="1333">
        <f t="shared" si="607"/>
        <v>2.8333333333333335E-2</v>
      </c>
      <c r="CK233" s="1332">
        <f t="shared" si="607"/>
        <v>2.8333333333333335E-2</v>
      </c>
      <c r="CL233" s="1332">
        <f t="shared" si="607"/>
        <v>2.8333333333333335E-2</v>
      </c>
      <c r="CM233" s="1332">
        <f t="shared" si="607"/>
        <v>2.8333333333333335E-2</v>
      </c>
      <c r="CN233" s="1332">
        <f t="shared" si="607"/>
        <v>0.11</v>
      </c>
      <c r="CO233" s="1328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255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8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7"/>
        <v/>
      </c>
      <c r="CF234" s="1329" t="str">
        <f t="shared" si="607"/>
        <v/>
      </c>
      <c r="CG234" s="1329" t="str">
        <f t="shared" si="607"/>
        <v/>
      </c>
      <c r="CH234" s="1329" t="str">
        <f t="shared" si="607"/>
        <v/>
      </c>
      <c r="CI234" s="1330" t="str">
        <f t="shared" si="607"/>
        <v/>
      </c>
      <c r="CJ234" s="1330" t="str">
        <f t="shared" si="607"/>
        <v/>
      </c>
      <c r="CK234" s="1329" t="str">
        <f t="shared" si="607"/>
        <v/>
      </c>
      <c r="CL234" s="1329" t="str">
        <f t="shared" si="607"/>
        <v/>
      </c>
      <c r="CM234" s="1329" t="str">
        <f t="shared" si="607"/>
        <v/>
      </c>
      <c r="CN234" s="1329" t="str">
        <f t="shared" si="607"/>
        <v/>
      </c>
      <c r="CO234" s="1328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182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8" t="str">
        <f t="shared" si="612"/>
        <v/>
      </c>
      <c r="CE235" s="1329" t="str">
        <f t="shared" si="607"/>
        <v/>
      </c>
      <c r="CF235" s="1329" t="str">
        <f t="shared" si="607"/>
        <v/>
      </c>
      <c r="CG235" s="1329" t="str">
        <f t="shared" si="607"/>
        <v/>
      </c>
      <c r="CH235" s="1329" t="str">
        <f t="shared" si="607"/>
        <v/>
      </c>
      <c r="CI235" s="1330" t="str">
        <f t="shared" si="607"/>
        <v/>
      </c>
      <c r="CJ235" s="1330" t="str">
        <f t="shared" si="607"/>
        <v/>
      </c>
      <c r="CK235" s="1329" t="str">
        <f t="shared" si="607"/>
        <v/>
      </c>
      <c r="CL235" s="1329" t="str">
        <f t="shared" si="607"/>
        <v/>
      </c>
      <c r="CM235" s="1329" t="str">
        <f t="shared" si="607"/>
        <v/>
      </c>
      <c r="CN235" s="1329" t="str">
        <f t="shared" si="607"/>
        <v/>
      </c>
      <c r="CO235" s="1328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184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8" t="str">
        <f t="shared" si="612"/>
        <v/>
      </c>
      <c r="CE236" s="1329" t="str">
        <f t="shared" si="607"/>
        <v/>
      </c>
      <c r="CF236" s="1329" t="str">
        <f t="shared" si="607"/>
        <v/>
      </c>
      <c r="CG236" s="1329" t="str">
        <f t="shared" si="607"/>
        <v/>
      </c>
      <c r="CH236" s="1329" t="str">
        <f t="shared" si="607"/>
        <v/>
      </c>
      <c r="CI236" s="1330" t="str">
        <f t="shared" si="607"/>
        <v/>
      </c>
      <c r="CJ236" s="1330" t="str">
        <f t="shared" si="607"/>
        <v/>
      </c>
      <c r="CK236" s="1329" t="str">
        <f t="shared" si="607"/>
        <v/>
      </c>
      <c r="CL236" s="1329" t="str">
        <f t="shared" si="607"/>
        <v/>
      </c>
      <c r="CM236" s="1329" t="str">
        <f t="shared" si="607"/>
        <v/>
      </c>
      <c r="CN236" s="1329" t="str">
        <f t="shared" si="607"/>
        <v/>
      </c>
      <c r="CO236" s="1331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256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8" t="str">
        <f t="shared" si="612"/>
        <v/>
      </c>
      <c r="CE237" s="1329" t="str">
        <f t="shared" si="607"/>
        <v/>
      </c>
      <c r="CF237" s="1329">
        <f t="shared" si="607"/>
        <v>250</v>
      </c>
      <c r="CG237" s="1329">
        <f t="shared" si="607"/>
        <v>300</v>
      </c>
      <c r="CH237" s="1329">
        <f t="shared" si="607"/>
        <v>300</v>
      </c>
      <c r="CI237" s="1330">
        <f t="shared" si="607"/>
        <v>320</v>
      </c>
      <c r="CJ237" s="1330">
        <f t="shared" si="607"/>
        <v>400</v>
      </c>
      <c r="CK237" s="1329">
        <f t="shared" si="607"/>
        <v>640</v>
      </c>
      <c r="CL237" s="1329">
        <f t="shared" si="607"/>
        <v>640</v>
      </c>
      <c r="CM237" s="1329">
        <f t="shared" si="607"/>
        <v>1000</v>
      </c>
      <c r="CN237" s="1329" t="str">
        <f t="shared" si="607"/>
        <v/>
      </c>
      <c r="CO237" s="1328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257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8">
        <f t="shared" si="612"/>
        <v>15198.083999999999</v>
      </c>
      <c r="CE238" s="1329">
        <f t="shared" si="607"/>
        <v>15198.083999999999</v>
      </c>
      <c r="CF238" s="1329">
        <f t="shared" si="607"/>
        <v>15198.083999999999</v>
      </c>
      <c r="CG238" s="1329">
        <f t="shared" si="607"/>
        <v>15198.083999999999</v>
      </c>
      <c r="CH238" s="1329">
        <f t="shared" si="607"/>
        <v>15198.083999999999</v>
      </c>
      <c r="CI238" s="1330">
        <f t="shared" si="607"/>
        <v>15198.083999999999</v>
      </c>
      <c r="CJ238" s="1330">
        <f t="shared" si="607"/>
        <v>15198.083999999999</v>
      </c>
      <c r="CK238" s="1329">
        <f t="shared" si="607"/>
        <v>15198.083999999999</v>
      </c>
      <c r="CL238" s="1329">
        <f t="shared" si="607"/>
        <v>15198.083999999999</v>
      </c>
      <c r="CM238" s="1329">
        <f t="shared" si="607"/>
        <v>15198.083999999999</v>
      </c>
      <c r="CN238" s="1329">
        <f t="shared" si="607"/>
        <v>15198.083999999999</v>
      </c>
      <c r="CO238" s="1328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258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8" t="str">
        <f t="shared" si="612"/>
        <v/>
      </c>
      <c r="CE239" s="1329" t="str">
        <f t="shared" si="607"/>
        <v/>
      </c>
      <c r="CF239" s="1329" t="str">
        <f t="shared" si="607"/>
        <v/>
      </c>
      <c r="CG239" s="1329" t="str">
        <f t="shared" si="607"/>
        <v/>
      </c>
      <c r="CH239" s="1329">
        <f t="shared" si="607"/>
        <v>200</v>
      </c>
      <c r="CI239" s="1330">
        <f t="shared" si="607"/>
        <v>250</v>
      </c>
      <c r="CJ239" s="1330">
        <f t="shared" si="607"/>
        <v>320</v>
      </c>
      <c r="CK239" s="1329">
        <f t="shared" si="607"/>
        <v>600</v>
      </c>
      <c r="CL239" s="1329" t="str">
        <f t="shared" si="607"/>
        <v/>
      </c>
      <c r="CM239" s="1329" t="str">
        <f t="shared" si="607"/>
        <v/>
      </c>
      <c r="CN239" s="1329" t="str">
        <f t="shared" si="607"/>
        <v/>
      </c>
      <c r="CO239" s="1328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182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10" t="str">
        <f t="shared" si="567"/>
        <v/>
      </c>
      <c r="CA240" s="1310">
        <f t="shared" si="568"/>
        <v>4.25</v>
      </c>
      <c r="CB240" s="1310">
        <f t="shared" si="569"/>
        <v>3.15</v>
      </c>
      <c r="CC240" s="1311">
        <f t="shared" si="570"/>
        <v>4.8214285714285712</v>
      </c>
      <c r="CD240" s="1352" t="str">
        <f t="shared" si="612"/>
        <v/>
      </c>
      <c r="CE240" s="1353" t="str">
        <f t="shared" si="607"/>
        <v/>
      </c>
      <c r="CF240" s="1353" t="str">
        <f t="shared" si="607"/>
        <v/>
      </c>
      <c r="CG240" s="1353" t="str">
        <f t="shared" si="607"/>
        <v/>
      </c>
      <c r="CH240" s="1353">
        <f t="shared" si="607"/>
        <v>2.5</v>
      </c>
      <c r="CI240" s="1354">
        <f t="shared" si="607"/>
        <v>2.5</v>
      </c>
      <c r="CJ240" s="1354">
        <f t="shared" si="607"/>
        <v>6</v>
      </c>
      <c r="CK240" s="1353">
        <f t="shared" si="607"/>
        <v>11</v>
      </c>
      <c r="CL240" s="1353" t="str">
        <f t="shared" si="607"/>
        <v/>
      </c>
      <c r="CM240" s="1353" t="str">
        <f t="shared" si="607"/>
        <v/>
      </c>
      <c r="CN240" s="1353" t="str">
        <f t="shared" si="607"/>
        <v/>
      </c>
      <c r="CO240" s="1328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184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8" t="str">
        <f t="shared" si="612"/>
        <v/>
      </c>
      <c r="CE241" s="1329" t="str">
        <f t="shared" si="607"/>
        <v/>
      </c>
      <c r="CF241" s="1329" t="str">
        <f t="shared" si="607"/>
        <v/>
      </c>
      <c r="CG241" s="1329" t="str">
        <f t="shared" si="607"/>
        <v/>
      </c>
      <c r="CH241" s="1329">
        <f t="shared" si="607"/>
        <v>800</v>
      </c>
      <c r="CI241" s="1330">
        <f t="shared" si="607"/>
        <v>1500</v>
      </c>
      <c r="CJ241" s="1330">
        <f t="shared" si="607"/>
        <v>1500</v>
      </c>
      <c r="CK241" s="1329">
        <f t="shared" si="607"/>
        <v>2200</v>
      </c>
      <c r="CL241" s="1329" t="str">
        <f t="shared" si="607"/>
        <v/>
      </c>
      <c r="CM241" s="1329" t="str">
        <f t="shared" si="607"/>
        <v/>
      </c>
      <c r="CN241" s="1329" t="str">
        <f t="shared" si="607"/>
        <v/>
      </c>
      <c r="CO241" s="1328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259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8" t="str">
        <f t="shared" si="612"/>
        <v/>
      </c>
      <c r="CE242" s="1329" t="str">
        <f t="shared" si="607"/>
        <v/>
      </c>
      <c r="CF242" s="1329" t="str">
        <f t="shared" si="607"/>
        <v/>
      </c>
      <c r="CG242" s="1329" t="str">
        <f t="shared" si="607"/>
        <v/>
      </c>
      <c r="CH242" s="1329" t="str">
        <f t="shared" si="607"/>
        <v/>
      </c>
      <c r="CI242" s="1330">
        <f t="shared" si="607"/>
        <v>200</v>
      </c>
      <c r="CJ242" s="1330" t="str">
        <f t="shared" si="607"/>
        <v/>
      </c>
      <c r="CK242" s="1329" t="str">
        <f t="shared" si="607"/>
        <v/>
      </c>
      <c r="CL242" s="1329" t="str">
        <f t="shared" si="607"/>
        <v/>
      </c>
      <c r="CM242" s="1329" t="str">
        <f t="shared" si="607"/>
        <v/>
      </c>
      <c r="CN242" s="1329" t="str">
        <f t="shared" si="607"/>
        <v/>
      </c>
      <c r="CO242" s="1328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228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3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2">
        <f t="shared" si="629"/>
        <v>4.731657534246575E-2</v>
      </c>
      <c r="CG243" s="1332">
        <f t="shared" si="629"/>
        <v>7.2794731296101159E-2</v>
      </c>
      <c r="CH243" s="1332">
        <f t="shared" si="629"/>
        <v>8.8718578767123274E-2</v>
      </c>
      <c r="CI243" s="1333">
        <f t="shared" si="629"/>
        <v>0.11829143835616435</v>
      </c>
      <c r="CJ243" s="1333">
        <f t="shared" si="629"/>
        <v>0.11829143835616437</v>
      </c>
      <c r="CK243" s="1332">
        <f t="shared" si="629"/>
        <v>0.12617753424657532</v>
      </c>
      <c r="CL243" s="1332">
        <f t="shared" si="629"/>
        <v>0.13764821917808218</v>
      </c>
      <c r="CM243" s="1332">
        <f t="shared" si="629"/>
        <v>0.25235506849315065</v>
      </c>
      <c r="CN243" s="1332" t="str">
        <f t="shared" si="629"/>
        <v/>
      </c>
      <c r="CO243" s="1331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260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8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9"/>
        <v/>
      </c>
      <c r="CF244" s="1329" t="str">
        <f t="shared" si="629"/>
        <v/>
      </c>
      <c r="CG244" s="1329" t="str">
        <f t="shared" si="629"/>
        <v/>
      </c>
      <c r="CH244" s="1329" t="str">
        <f t="shared" si="629"/>
        <v/>
      </c>
      <c r="CI244" s="1330" t="str">
        <f t="shared" si="629"/>
        <v/>
      </c>
      <c r="CJ244" s="1330" t="str">
        <f t="shared" si="629"/>
        <v/>
      </c>
      <c r="CK244" s="1329" t="str">
        <f t="shared" si="629"/>
        <v/>
      </c>
      <c r="CL244" s="1329" t="str">
        <f t="shared" si="629"/>
        <v/>
      </c>
      <c r="CM244" s="1329" t="str">
        <f t="shared" si="629"/>
        <v/>
      </c>
      <c r="CN244" s="1329" t="str">
        <f t="shared" si="629"/>
        <v/>
      </c>
      <c r="CO244" s="1328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261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8">
        <f t="shared" si="630"/>
        <v>14863.14</v>
      </c>
      <c r="CE245" s="1329">
        <f t="shared" si="629"/>
        <v>14863.14</v>
      </c>
      <c r="CF245" s="1329">
        <f t="shared" si="629"/>
        <v>14863.14</v>
      </c>
      <c r="CG245" s="1329">
        <f t="shared" si="629"/>
        <v>14863.14</v>
      </c>
      <c r="CH245" s="1329">
        <f t="shared" si="629"/>
        <v>14863.14</v>
      </c>
      <c r="CI245" s="1330">
        <f t="shared" si="629"/>
        <v>14863.14</v>
      </c>
      <c r="CJ245" s="1330">
        <f t="shared" si="629"/>
        <v>14863.14</v>
      </c>
      <c r="CK245" s="1329">
        <f t="shared" si="629"/>
        <v>14863.14</v>
      </c>
      <c r="CL245" s="1329">
        <f t="shared" si="629"/>
        <v>14863.14</v>
      </c>
      <c r="CM245" s="1329">
        <f t="shared" si="629"/>
        <v>14863.14</v>
      </c>
      <c r="CN245" s="1329">
        <f t="shared" si="629"/>
        <v>14863.14</v>
      </c>
      <c r="CO245" s="1328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8" t="str">
        <f t="shared" si="630"/>
        <v/>
      </c>
      <c r="CE246" s="1329" t="str">
        <f t="shared" si="629"/>
        <v/>
      </c>
      <c r="CF246" s="1329" t="str">
        <f t="shared" si="629"/>
        <v/>
      </c>
      <c r="CG246" s="1329" t="str">
        <f t="shared" si="629"/>
        <v/>
      </c>
      <c r="CH246" s="1329" t="str">
        <f t="shared" si="629"/>
        <v/>
      </c>
      <c r="CI246" s="1330" t="str">
        <f t="shared" si="629"/>
        <v/>
      </c>
      <c r="CJ246" s="1330" t="str">
        <f t="shared" si="629"/>
        <v/>
      </c>
      <c r="CK246" s="1329" t="str">
        <f t="shared" si="629"/>
        <v/>
      </c>
      <c r="CL246" s="1329" t="str">
        <f t="shared" si="629"/>
        <v/>
      </c>
      <c r="CM246" s="1329" t="str">
        <f t="shared" si="629"/>
        <v/>
      </c>
      <c r="CN246" s="1329" t="str">
        <f t="shared" si="629"/>
        <v/>
      </c>
      <c r="CO246" s="1328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8" t="str">
        <f t="shared" si="630"/>
        <v/>
      </c>
      <c r="CE247" s="1329" t="str">
        <f t="shared" si="629"/>
        <v/>
      </c>
      <c r="CF247" s="1329" t="str">
        <f t="shared" si="629"/>
        <v/>
      </c>
      <c r="CG247" s="1329" t="str">
        <f t="shared" si="629"/>
        <v/>
      </c>
      <c r="CH247" s="1329" t="str">
        <f t="shared" si="629"/>
        <v/>
      </c>
      <c r="CI247" s="1330" t="str">
        <f t="shared" si="629"/>
        <v/>
      </c>
      <c r="CJ247" s="1330" t="str">
        <f t="shared" si="629"/>
        <v/>
      </c>
      <c r="CK247" s="1329" t="str">
        <f t="shared" si="629"/>
        <v/>
      </c>
      <c r="CL247" s="1329" t="str">
        <f t="shared" si="629"/>
        <v/>
      </c>
      <c r="CM247" s="1329" t="str">
        <f t="shared" si="629"/>
        <v/>
      </c>
      <c r="CN247" s="1329" t="str">
        <f t="shared" si="629"/>
        <v/>
      </c>
      <c r="CO247" s="1328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184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8" t="str">
        <f t="shared" si="630"/>
        <v/>
      </c>
      <c r="CE248" s="1329" t="str">
        <f t="shared" si="629"/>
        <v/>
      </c>
      <c r="CF248" s="1329" t="str">
        <f t="shared" si="629"/>
        <v/>
      </c>
      <c r="CG248" s="1329" t="str">
        <f t="shared" si="629"/>
        <v/>
      </c>
      <c r="CH248" s="1329" t="str">
        <f t="shared" si="629"/>
        <v/>
      </c>
      <c r="CI248" s="1330" t="str">
        <f t="shared" si="629"/>
        <v/>
      </c>
      <c r="CJ248" s="1330" t="str">
        <f t="shared" si="629"/>
        <v/>
      </c>
      <c r="CK248" s="1329" t="str">
        <f t="shared" si="629"/>
        <v/>
      </c>
      <c r="CL248" s="1329" t="str">
        <f t="shared" si="629"/>
        <v/>
      </c>
      <c r="CM248" s="1329" t="str">
        <f t="shared" si="629"/>
        <v/>
      </c>
      <c r="CN248" s="1329" t="str">
        <f t="shared" si="629"/>
        <v/>
      </c>
      <c r="CO248" s="1328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259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8" t="str">
        <f t="shared" si="630"/>
        <v/>
      </c>
      <c r="CE249" s="1329" t="str">
        <f t="shared" si="629"/>
        <v/>
      </c>
      <c r="CF249" s="1329" t="str">
        <f t="shared" si="629"/>
        <v/>
      </c>
      <c r="CG249" s="1329" t="str">
        <f t="shared" si="629"/>
        <v/>
      </c>
      <c r="CH249" s="1329" t="str">
        <f t="shared" si="629"/>
        <v/>
      </c>
      <c r="CI249" s="1330" t="str">
        <f t="shared" si="629"/>
        <v/>
      </c>
      <c r="CJ249" s="1330" t="str">
        <f t="shared" si="629"/>
        <v/>
      </c>
      <c r="CK249" s="1329" t="str">
        <f t="shared" si="629"/>
        <v/>
      </c>
      <c r="CL249" s="1329" t="str">
        <f t="shared" si="629"/>
        <v/>
      </c>
      <c r="CM249" s="1329" t="str">
        <f t="shared" si="629"/>
        <v/>
      </c>
      <c r="CN249" s="1329" t="str">
        <f t="shared" si="629"/>
        <v/>
      </c>
      <c r="CO249" s="1328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228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3"/>
        <v/>
      </c>
      <c r="CG250" s="1332" t="str">
        <f t="shared" si="643"/>
        <v/>
      </c>
      <c r="CH250" s="1332" t="str">
        <f t="shared" si="643"/>
        <v/>
      </c>
      <c r="CI250" s="1333" t="str">
        <f t="shared" si="643"/>
        <v/>
      </c>
      <c r="CJ250" s="1333" t="str">
        <f t="shared" si="643"/>
        <v/>
      </c>
      <c r="CK250" s="1332" t="str">
        <f t="shared" si="643"/>
        <v/>
      </c>
      <c r="CL250" s="1332" t="str">
        <f t="shared" si="643"/>
        <v/>
      </c>
      <c r="CM250" s="1332" t="str">
        <f t="shared" si="643"/>
        <v/>
      </c>
      <c r="CN250" s="1332" t="str">
        <f t="shared" si="643"/>
        <v/>
      </c>
      <c r="CO250" s="1331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8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3"/>
        <v/>
      </c>
      <c r="CF251" s="1329" t="str">
        <f t="shared" si="643"/>
        <v/>
      </c>
      <c r="CG251" s="1329" t="str">
        <f t="shared" si="643"/>
        <v/>
      </c>
      <c r="CH251" s="1329" t="str">
        <f t="shared" si="643"/>
        <v/>
      </c>
      <c r="CI251" s="1330" t="str">
        <f t="shared" si="643"/>
        <v/>
      </c>
      <c r="CJ251" s="1330" t="str">
        <f t="shared" si="643"/>
        <v/>
      </c>
      <c r="CK251" s="1329" t="str">
        <f t="shared" si="643"/>
        <v/>
      </c>
      <c r="CL251" s="1329" t="str">
        <f t="shared" si="643"/>
        <v/>
      </c>
      <c r="CM251" s="1329" t="str">
        <f t="shared" si="643"/>
        <v/>
      </c>
      <c r="CN251" s="1329" t="str">
        <f t="shared" si="643"/>
        <v/>
      </c>
      <c r="CO251" s="1328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261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8">
        <f t="shared" si="644"/>
        <v>14444.46</v>
      </c>
      <c r="CE252" s="1329">
        <f t="shared" si="643"/>
        <v>14444.46</v>
      </c>
      <c r="CF252" s="1329">
        <f t="shared" si="643"/>
        <v>14444.46</v>
      </c>
      <c r="CG252" s="1329">
        <f t="shared" si="643"/>
        <v>14444.46</v>
      </c>
      <c r="CH252" s="1329">
        <f t="shared" si="643"/>
        <v>14444.46</v>
      </c>
      <c r="CI252" s="1330">
        <f t="shared" si="643"/>
        <v>14444.46</v>
      </c>
      <c r="CJ252" s="1330">
        <f t="shared" si="643"/>
        <v>14444.46</v>
      </c>
      <c r="CK252" s="1329">
        <f t="shared" si="643"/>
        <v>14444.46</v>
      </c>
      <c r="CL252" s="1329">
        <f t="shared" si="643"/>
        <v>14444.46</v>
      </c>
      <c r="CM252" s="1329">
        <f t="shared" si="643"/>
        <v>14444.46</v>
      </c>
      <c r="CN252" s="1329">
        <f t="shared" si="643"/>
        <v>14444.46</v>
      </c>
      <c r="CO252" s="1355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8" t="str">
        <f t="shared" si="644"/>
        <v/>
      </c>
      <c r="CE253" s="1329" t="str">
        <f t="shared" si="643"/>
        <v/>
      </c>
      <c r="CF253" s="1329" t="str">
        <f t="shared" si="643"/>
        <v/>
      </c>
      <c r="CG253" s="1329" t="str">
        <f t="shared" si="643"/>
        <v/>
      </c>
      <c r="CH253" s="1329" t="str">
        <f t="shared" si="643"/>
        <v/>
      </c>
      <c r="CI253" s="1330" t="str">
        <f t="shared" si="643"/>
        <v/>
      </c>
      <c r="CJ253" s="1330" t="str">
        <f t="shared" si="643"/>
        <v/>
      </c>
      <c r="CK253" s="1329" t="str">
        <f t="shared" si="643"/>
        <v/>
      </c>
      <c r="CL253" s="1329" t="str">
        <f t="shared" si="643"/>
        <v/>
      </c>
      <c r="CM253" s="1329" t="str">
        <f t="shared" si="643"/>
        <v/>
      </c>
      <c r="CN253" s="1329" t="str">
        <f t="shared" si="643"/>
        <v/>
      </c>
      <c r="CO253" s="1328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8" t="str">
        <f t="shared" si="644"/>
        <v/>
      </c>
      <c r="CE254" s="1329" t="str">
        <f t="shared" si="643"/>
        <v/>
      </c>
      <c r="CF254" s="1329" t="str">
        <f t="shared" si="643"/>
        <v/>
      </c>
      <c r="CG254" s="1329" t="str">
        <f t="shared" si="643"/>
        <v/>
      </c>
      <c r="CH254" s="1329" t="str">
        <f t="shared" si="643"/>
        <v/>
      </c>
      <c r="CI254" s="1330" t="str">
        <f t="shared" si="643"/>
        <v/>
      </c>
      <c r="CJ254" s="1330" t="str">
        <f t="shared" si="643"/>
        <v/>
      </c>
      <c r="CK254" s="1329" t="str">
        <f t="shared" si="643"/>
        <v/>
      </c>
      <c r="CL254" s="1329" t="str">
        <f t="shared" si="643"/>
        <v/>
      </c>
      <c r="CM254" s="1329" t="str">
        <f t="shared" si="643"/>
        <v/>
      </c>
      <c r="CN254" s="1329" t="str">
        <f t="shared" si="643"/>
        <v/>
      </c>
      <c r="CO254" s="1328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184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8" t="str">
        <f t="shared" si="644"/>
        <v/>
      </c>
      <c r="CE255" s="1329" t="str">
        <f t="shared" si="643"/>
        <v/>
      </c>
      <c r="CF255" s="1329" t="str">
        <f t="shared" si="643"/>
        <v/>
      </c>
      <c r="CG255" s="1329" t="str">
        <f t="shared" si="643"/>
        <v/>
      </c>
      <c r="CH255" s="1329" t="str">
        <f t="shared" si="643"/>
        <v/>
      </c>
      <c r="CI255" s="1330" t="str">
        <f t="shared" si="643"/>
        <v/>
      </c>
      <c r="CJ255" s="1330" t="str">
        <f t="shared" si="643"/>
        <v/>
      </c>
      <c r="CK255" s="1329" t="str">
        <f t="shared" si="643"/>
        <v/>
      </c>
      <c r="CL255" s="1329" t="str">
        <f t="shared" si="643"/>
        <v/>
      </c>
      <c r="CM255" s="1329" t="str">
        <f t="shared" si="643"/>
        <v/>
      </c>
      <c r="CN255" s="1329" t="str">
        <f t="shared" si="643"/>
        <v/>
      </c>
      <c r="CO255" s="1328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8" t="str">
        <f t="shared" si="644"/>
        <v/>
      </c>
      <c r="CE256" s="1329" t="str">
        <f t="shared" si="643"/>
        <v/>
      </c>
      <c r="CF256" s="1329" t="str">
        <f t="shared" si="643"/>
        <v/>
      </c>
      <c r="CG256" s="1329" t="str">
        <f t="shared" si="643"/>
        <v/>
      </c>
      <c r="CH256" s="1329" t="str">
        <f t="shared" si="643"/>
        <v/>
      </c>
      <c r="CI256" s="1330" t="str">
        <f t="shared" si="643"/>
        <v/>
      </c>
      <c r="CJ256" s="1330" t="str">
        <f t="shared" si="643"/>
        <v/>
      </c>
      <c r="CK256" s="1329" t="str">
        <f t="shared" si="643"/>
        <v/>
      </c>
      <c r="CL256" s="1329" t="str">
        <f t="shared" si="643"/>
        <v/>
      </c>
      <c r="CM256" s="1329" t="str">
        <f t="shared" si="643"/>
        <v/>
      </c>
      <c r="CN256" s="1329" t="str">
        <f t="shared" si="643"/>
        <v/>
      </c>
      <c r="CO256" s="1328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228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7"/>
        <v/>
      </c>
      <c r="CG257" s="1332" t="str">
        <f t="shared" si="657"/>
        <v/>
      </c>
      <c r="CH257" s="1332" t="str">
        <f t="shared" si="657"/>
        <v/>
      </c>
      <c r="CI257" s="1333" t="str">
        <f t="shared" si="657"/>
        <v/>
      </c>
      <c r="CJ257" s="1333" t="str">
        <f t="shared" si="657"/>
        <v/>
      </c>
      <c r="CK257" s="1332" t="str">
        <f t="shared" si="657"/>
        <v/>
      </c>
      <c r="CL257" s="1332" t="str">
        <f t="shared" si="657"/>
        <v/>
      </c>
      <c r="CM257" s="1332" t="str">
        <f t="shared" si="657"/>
        <v/>
      </c>
      <c r="CN257" s="1332" t="str">
        <f t="shared" si="657"/>
        <v/>
      </c>
      <c r="CO257" s="1328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8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7"/>
        <v/>
      </c>
      <c r="CF258" s="1329" t="str">
        <f t="shared" si="657"/>
        <v/>
      </c>
      <c r="CG258" s="1329" t="str">
        <f t="shared" si="657"/>
        <v/>
      </c>
      <c r="CH258" s="1329" t="str">
        <f t="shared" si="657"/>
        <v/>
      </c>
      <c r="CI258" s="1330" t="str">
        <f t="shared" si="657"/>
        <v/>
      </c>
      <c r="CJ258" s="1330" t="str">
        <f t="shared" si="657"/>
        <v/>
      </c>
      <c r="CK258" s="1329" t="str">
        <f t="shared" si="657"/>
        <v/>
      </c>
      <c r="CL258" s="1329" t="str">
        <f t="shared" si="657"/>
        <v/>
      </c>
      <c r="CM258" s="1329" t="str">
        <f t="shared" si="657"/>
        <v/>
      </c>
      <c r="CN258" s="1329" t="str">
        <f t="shared" si="657"/>
        <v/>
      </c>
      <c r="CO258" s="1328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261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8">
        <f t="shared" si="658"/>
        <v>14653.8</v>
      </c>
      <c r="CE259" s="1329">
        <f t="shared" si="657"/>
        <v>14653.8</v>
      </c>
      <c r="CF259" s="1329">
        <f t="shared" si="657"/>
        <v>14653.8</v>
      </c>
      <c r="CG259" s="1329">
        <f t="shared" si="657"/>
        <v>14653.8</v>
      </c>
      <c r="CH259" s="1329">
        <f t="shared" si="657"/>
        <v>14653.8</v>
      </c>
      <c r="CI259" s="1330">
        <f t="shared" si="657"/>
        <v>14653.8</v>
      </c>
      <c r="CJ259" s="1330">
        <f t="shared" si="657"/>
        <v>14653.8</v>
      </c>
      <c r="CK259" s="1329">
        <f t="shared" si="657"/>
        <v>14653.8</v>
      </c>
      <c r="CL259" s="1329">
        <f t="shared" si="657"/>
        <v>14653.8</v>
      </c>
      <c r="CM259" s="1329">
        <f t="shared" si="657"/>
        <v>14653.8</v>
      </c>
      <c r="CN259" s="1329">
        <f t="shared" si="657"/>
        <v>14653.8</v>
      </c>
      <c r="CO259" s="1328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8" t="str">
        <f t="shared" si="658"/>
        <v/>
      </c>
      <c r="CE260" s="1329" t="str">
        <f t="shared" si="657"/>
        <v/>
      </c>
      <c r="CF260" s="1329" t="str">
        <f t="shared" si="657"/>
        <v/>
      </c>
      <c r="CG260" s="1329" t="str">
        <f t="shared" si="657"/>
        <v/>
      </c>
      <c r="CH260" s="1329" t="str">
        <f t="shared" si="657"/>
        <v/>
      </c>
      <c r="CI260" s="1330" t="str">
        <f t="shared" si="657"/>
        <v/>
      </c>
      <c r="CJ260" s="1330" t="str">
        <f t="shared" si="657"/>
        <v/>
      </c>
      <c r="CK260" s="1329" t="str">
        <f t="shared" si="657"/>
        <v/>
      </c>
      <c r="CL260" s="1329" t="str">
        <f t="shared" si="657"/>
        <v/>
      </c>
      <c r="CM260" s="1329" t="str">
        <f t="shared" si="657"/>
        <v/>
      </c>
      <c r="CN260" s="1329" t="str">
        <f t="shared" si="657"/>
        <v/>
      </c>
      <c r="CO260" s="1331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8" t="str">
        <f t="shared" si="658"/>
        <v/>
      </c>
      <c r="CE261" s="1329" t="str">
        <f t="shared" si="657"/>
        <v/>
      </c>
      <c r="CF261" s="1329" t="str">
        <f t="shared" si="657"/>
        <v/>
      </c>
      <c r="CG261" s="1329" t="str">
        <f t="shared" si="657"/>
        <v/>
      </c>
      <c r="CH261" s="1329" t="str">
        <f t="shared" si="657"/>
        <v/>
      </c>
      <c r="CI261" s="1330" t="str">
        <f t="shared" si="657"/>
        <v/>
      </c>
      <c r="CJ261" s="1330" t="str">
        <f t="shared" si="657"/>
        <v/>
      </c>
      <c r="CK261" s="1329" t="str">
        <f t="shared" si="657"/>
        <v/>
      </c>
      <c r="CL261" s="1329" t="str">
        <f t="shared" si="657"/>
        <v/>
      </c>
      <c r="CM261" s="1329" t="str">
        <f t="shared" si="657"/>
        <v/>
      </c>
      <c r="CN261" s="1329" t="str">
        <f t="shared" si="657"/>
        <v/>
      </c>
      <c r="CO261" s="1328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184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8" t="str">
        <f t="shared" si="658"/>
        <v/>
      </c>
      <c r="CE262" s="1329" t="str">
        <f t="shared" si="657"/>
        <v/>
      </c>
      <c r="CF262" s="1329" t="str">
        <f t="shared" si="657"/>
        <v/>
      </c>
      <c r="CG262" s="1329" t="str">
        <f t="shared" si="657"/>
        <v/>
      </c>
      <c r="CH262" s="1329" t="str">
        <f t="shared" si="657"/>
        <v/>
      </c>
      <c r="CI262" s="1330" t="str">
        <f t="shared" si="657"/>
        <v/>
      </c>
      <c r="CJ262" s="1330" t="str">
        <f t="shared" si="657"/>
        <v/>
      </c>
      <c r="CK262" s="1329" t="str">
        <f t="shared" si="657"/>
        <v/>
      </c>
      <c r="CL262" s="1329" t="str">
        <f t="shared" si="657"/>
        <v/>
      </c>
      <c r="CM262" s="1329" t="str">
        <f t="shared" si="657"/>
        <v/>
      </c>
      <c r="CN262" s="1329" t="str">
        <f t="shared" si="657"/>
        <v/>
      </c>
      <c r="CO262" s="1355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8" t="str">
        <f t="shared" si="658"/>
        <v/>
      </c>
      <c r="CE263" s="1329" t="str">
        <f t="shared" si="657"/>
        <v/>
      </c>
      <c r="CF263" s="1329" t="str">
        <f t="shared" si="657"/>
        <v/>
      </c>
      <c r="CG263" s="1329" t="str">
        <f t="shared" si="657"/>
        <v/>
      </c>
      <c r="CH263" s="1329" t="str">
        <f t="shared" si="657"/>
        <v/>
      </c>
      <c r="CI263" s="1330" t="str">
        <f t="shared" si="657"/>
        <v/>
      </c>
      <c r="CJ263" s="1330" t="str">
        <f t="shared" si="657"/>
        <v/>
      </c>
      <c r="CK263" s="1329" t="str">
        <f t="shared" si="657"/>
        <v/>
      </c>
      <c r="CL263" s="1329" t="str">
        <f t="shared" si="657"/>
        <v/>
      </c>
      <c r="CM263" s="1329" t="str">
        <f t="shared" si="657"/>
        <v/>
      </c>
      <c r="CN263" s="1329" t="str">
        <f t="shared" si="657"/>
        <v/>
      </c>
      <c r="CO263" s="1328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228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5"/>
        <v/>
      </c>
      <c r="CG264" s="1332" t="str">
        <f t="shared" si="675"/>
        <v/>
      </c>
      <c r="CH264" s="1332" t="str">
        <f t="shared" si="675"/>
        <v/>
      </c>
      <c r="CI264" s="1333" t="str">
        <f t="shared" si="675"/>
        <v/>
      </c>
      <c r="CJ264" s="1333" t="str">
        <f t="shared" si="675"/>
        <v/>
      </c>
      <c r="CK264" s="1332" t="str">
        <f t="shared" si="675"/>
        <v/>
      </c>
      <c r="CL264" s="1332" t="str">
        <f t="shared" si="675"/>
        <v/>
      </c>
      <c r="CM264" s="1332" t="str">
        <f t="shared" si="675"/>
        <v/>
      </c>
      <c r="CN264" s="1332" t="str">
        <f t="shared" si="675"/>
        <v/>
      </c>
      <c r="CO264" s="1328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263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8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5"/>
        <v/>
      </c>
      <c r="CF265" s="1329" t="str">
        <f t="shared" si="675"/>
        <v/>
      </c>
      <c r="CG265" s="1329" t="str">
        <f t="shared" si="675"/>
        <v/>
      </c>
      <c r="CH265" s="1329" t="str">
        <f t="shared" si="675"/>
        <v/>
      </c>
      <c r="CI265" s="1330">
        <f t="shared" si="675"/>
        <v>480</v>
      </c>
      <c r="CJ265" s="1330" t="str">
        <f t="shared" si="675"/>
        <v/>
      </c>
      <c r="CK265" s="1329" t="str">
        <f t="shared" si="675"/>
        <v/>
      </c>
      <c r="CL265" s="1329" t="str">
        <f t="shared" si="675"/>
        <v/>
      </c>
      <c r="CM265" s="1329" t="str">
        <f t="shared" si="675"/>
        <v/>
      </c>
      <c r="CN265" s="1329" t="str">
        <f t="shared" si="675"/>
        <v/>
      </c>
      <c r="CO265" s="1328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261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8">
        <f t="shared" si="676"/>
        <v>14235.119999999999</v>
      </c>
      <c r="CE266" s="1329">
        <f t="shared" si="675"/>
        <v>14235.119999999999</v>
      </c>
      <c r="CF266" s="1329">
        <f t="shared" si="675"/>
        <v>14235.119999999999</v>
      </c>
      <c r="CG266" s="1329">
        <f t="shared" si="675"/>
        <v>14235.119999999999</v>
      </c>
      <c r="CH266" s="1329">
        <f t="shared" si="675"/>
        <v>14235.119999999999</v>
      </c>
      <c r="CI266" s="1330">
        <f t="shared" si="675"/>
        <v>14235.119999999999</v>
      </c>
      <c r="CJ266" s="1330">
        <f t="shared" si="675"/>
        <v>14235.119999999999</v>
      </c>
      <c r="CK266" s="1329">
        <f t="shared" si="675"/>
        <v>14235.119999999999</v>
      </c>
      <c r="CL266" s="1329">
        <f t="shared" si="675"/>
        <v>14235.119999999999</v>
      </c>
      <c r="CM266" s="1329">
        <f t="shared" si="675"/>
        <v>14235.119999999999</v>
      </c>
      <c r="CN266" s="1329">
        <f t="shared" si="675"/>
        <v>14235.119999999999</v>
      </c>
      <c r="CO266" s="1328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8" t="str">
        <f t="shared" si="676"/>
        <v/>
      </c>
      <c r="CE267" s="1329" t="str">
        <f t="shared" si="675"/>
        <v/>
      </c>
      <c r="CF267" s="1329" t="str">
        <f t="shared" si="675"/>
        <v/>
      </c>
      <c r="CG267" s="1329" t="str">
        <f t="shared" si="675"/>
        <v/>
      </c>
      <c r="CH267" s="1329" t="str">
        <f t="shared" si="675"/>
        <v/>
      </c>
      <c r="CI267" s="1330">
        <f t="shared" si="675"/>
        <v>160</v>
      </c>
      <c r="CJ267" s="1330" t="str">
        <f t="shared" si="675"/>
        <v/>
      </c>
      <c r="CK267" s="1329" t="str">
        <f t="shared" si="675"/>
        <v/>
      </c>
      <c r="CL267" s="1329" t="str">
        <f t="shared" si="675"/>
        <v/>
      </c>
      <c r="CM267" s="1329" t="str">
        <f t="shared" si="675"/>
        <v/>
      </c>
      <c r="CN267" s="1329" t="str">
        <f t="shared" si="675"/>
        <v/>
      </c>
      <c r="CO267" s="1328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8" t="str">
        <f t="shared" si="676"/>
        <v/>
      </c>
      <c r="CE268" s="1329" t="str">
        <f t="shared" si="675"/>
        <v/>
      </c>
      <c r="CF268" s="1329" t="str">
        <f t="shared" si="675"/>
        <v/>
      </c>
      <c r="CG268" s="1329" t="str">
        <f t="shared" si="675"/>
        <v/>
      </c>
      <c r="CH268" s="1329" t="str">
        <f t="shared" si="675"/>
        <v/>
      </c>
      <c r="CI268" s="1330">
        <f t="shared" si="675"/>
        <v>8</v>
      </c>
      <c r="CJ268" s="1330" t="str">
        <f t="shared" si="675"/>
        <v/>
      </c>
      <c r="CK268" s="1329" t="str">
        <f t="shared" si="675"/>
        <v/>
      </c>
      <c r="CL268" s="1329" t="str">
        <f t="shared" si="675"/>
        <v/>
      </c>
      <c r="CM268" s="1329" t="str">
        <f t="shared" si="675"/>
        <v/>
      </c>
      <c r="CN268" s="1329" t="str">
        <f t="shared" si="675"/>
        <v/>
      </c>
      <c r="CO268" s="1328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184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8" t="str">
        <f t="shared" si="676"/>
        <v/>
      </c>
      <c r="CE269" s="1329" t="str">
        <f t="shared" si="675"/>
        <v/>
      </c>
      <c r="CF269" s="1329" t="str">
        <f t="shared" si="675"/>
        <v/>
      </c>
      <c r="CG269" s="1329" t="str">
        <f t="shared" si="675"/>
        <v/>
      </c>
      <c r="CH269" s="1329" t="str">
        <f t="shared" si="675"/>
        <v/>
      </c>
      <c r="CI269" s="1330">
        <f t="shared" si="675"/>
        <v>1280</v>
      </c>
      <c r="CJ269" s="1330" t="str">
        <f t="shared" si="675"/>
        <v/>
      </c>
      <c r="CK269" s="1329" t="str">
        <f t="shared" si="675"/>
        <v/>
      </c>
      <c r="CL269" s="1329" t="str">
        <f t="shared" si="675"/>
        <v/>
      </c>
      <c r="CM269" s="1329" t="str">
        <f t="shared" si="675"/>
        <v/>
      </c>
      <c r="CN269" s="1329" t="str">
        <f t="shared" si="675"/>
        <v/>
      </c>
      <c r="CO269" s="1328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8" t="str">
        <f t="shared" si="676"/>
        <v/>
      </c>
      <c r="CE270" s="1329" t="str">
        <f t="shared" si="675"/>
        <v/>
      </c>
      <c r="CF270" s="1329" t="str">
        <f t="shared" si="675"/>
        <v/>
      </c>
      <c r="CG270" s="1329" t="str">
        <f t="shared" si="675"/>
        <v/>
      </c>
      <c r="CH270" s="1329" t="str">
        <f t="shared" si="675"/>
        <v/>
      </c>
      <c r="CI270" s="1330">
        <f t="shared" si="675"/>
        <v>80</v>
      </c>
      <c r="CJ270" s="1330" t="str">
        <f t="shared" si="675"/>
        <v/>
      </c>
      <c r="CK270" s="1329" t="str">
        <f t="shared" si="675"/>
        <v/>
      </c>
      <c r="CL270" s="1329" t="str">
        <f t="shared" si="675"/>
        <v/>
      </c>
      <c r="CM270" s="1329" t="str">
        <f t="shared" si="675"/>
        <v/>
      </c>
      <c r="CN270" s="1329" t="str">
        <f t="shared" si="675"/>
        <v/>
      </c>
      <c r="CO270" s="1331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228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9"/>
        <v/>
      </c>
      <c r="CG271" s="1332" t="str">
        <f t="shared" si="689"/>
        <v/>
      </c>
      <c r="CH271" s="1332" t="str">
        <f t="shared" si="689"/>
        <v/>
      </c>
      <c r="CI271" s="1333">
        <f t="shared" si="689"/>
        <v>8.1818871539419469E-2</v>
      </c>
      <c r="CJ271" s="1333" t="str">
        <f t="shared" si="689"/>
        <v/>
      </c>
      <c r="CK271" s="1332" t="str">
        <f t="shared" si="689"/>
        <v/>
      </c>
      <c r="CL271" s="1332" t="str">
        <f t="shared" si="689"/>
        <v/>
      </c>
      <c r="CM271" s="1332" t="str">
        <f t="shared" si="689"/>
        <v/>
      </c>
      <c r="CN271" s="1332" t="str">
        <f t="shared" si="689"/>
        <v/>
      </c>
      <c r="CO271" s="1328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264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8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9"/>
        <v>50</v>
      </c>
      <c r="CF272" s="1329">
        <f t="shared" si="689"/>
        <v>50</v>
      </c>
      <c r="CG272" s="1329">
        <f t="shared" si="689"/>
        <v>60</v>
      </c>
      <c r="CH272" s="1329">
        <f t="shared" si="689"/>
        <v>90</v>
      </c>
      <c r="CI272" s="1330">
        <f t="shared" si="689"/>
        <v>100</v>
      </c>
      <c r="CJ272" s="1330">
        <f t="shared" si="689"/>
        <v>100</v>
      </c>
      <c r="CK272" s="1329">
        <f t="shared" si="689"/>
        <v>100</v>
      </c>
      <c r="CL272" s="1329">
        <f t="shared" si="689"/>
        <v>150</v>
      </c>
      <c r="CM272" s="1329">
        <f t="shared" si="689"/>
        <v>250</v>
      </c>
      <c r="CN272" s="1329">
        <f t="shared" si="689"/>
        <v>400</v>
      </c>
      <c r="CO272" s="1355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261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8">
        <f t="shared" si="690"/>
        <v>14193.252</v>
      </c>
      <c r="CE273" s="1329">
        <f t="shared" si="689"/>
        <v>14193.252</v>
      </c>
      <c r="CF273" s="1329">
        <f t="shared" si="689"/>
        <v>14193.252</v>
      </c>
      <c r="CG273" s="1329">
        <f t="shared" si="689"/>
        <v>14193.252</v>
      </c>
      <c r="CH273" s="1329">
        <f t="shared" si="689"/>
        <v>14193.252</v>
      </c>
      <c r="CI273" s="1330">
        <f t="shared" si="689"/>
        <v>14193.252</v>
      </c>
      <c r="CJ273" s="1330">
        <f t="shared" si="689"/>
        <v>14193.252</v>
      </c>
      <c r="CK273" s="1329">
        <f t="shared" si="689"/>
        <v>14193.252</v>
      </c>
      <c r="CL273" s="1329">
        <f t="shared" si="689"/>
        <v>14193.252</v>
      </c>
      <c r="CM273" s="1329">
        <f t="shared" si="689"/>
        <v>14193.252</v>
      </c>
      <c r="CN273" s="1329">
        <f t="shared" si="689"/>
        <v>14193.252</v>
      </c>
      <c r="CO273" s="1328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258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8" t="str">
        <f t="shared" si="690"/>
        <v/>
      </c>
      <c r="CE274" s="1329" t="str">
        <f t="shared" si="689"/>
        <v/>
      </c>
      <c r="CF274" s="1329" t="str">
        <f t="shared" si="689"/>
        <v/>
      </c>
      <c r="CG274" s="1329" t="str">
        <f t="shared" si="689"/>
        <v/>
      </c>
      <c r="CH274" s="1329">
        <f t="shared" si="689"/>
        <v>50</v>
      </c>
      <c r="CI274" s="1330">
        <f t="shared" si="689"/>
        <v>200</v>
      </c>
      <c r="CJ274" s="1330">
        <f t="shared" si="689"/>
        <v>400</v>
      </c>
      <c r="CK274" s="1329" t="str">
        <f t="shared" si="689"/>
        <v/>
      </c>
      <c r="CL274" s="1329" t="str">
        <f t="shared" si="689"/>
        <v/>
      </c>
      <c r="CM274" s="1329" t="str">
        <f t="shared" si="689"/>
        <v/>
      </c>
      <c r="CN274" s="1329" t="str">
        <f t="shared" si="689"/>
        <v/>
      </c>
      <c r="CO274" s="1328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182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8" t="str">
        <f t="shared" si="690"/>
        <v/>
      </c>
      <c r="CE275" s="1329" t="str">
        <f t="shared" si="689"/>
        <v/>
      </c>
      <c r="CF275" s="1329" t="str">
        <f t="shared" si="689"/>
        <v/>
      </c>
      <c r="CG275" s="1329" t="str">
        <f t="shared" si="689"/>
        <v/>
      </c>
      <c r="CH275" s="1329">
        <f t="shared" si="689"/>
        <v>7.5</v>
      </c>
      <c r="CI275" s="1330">
        <f t="shared" si="689"/>
        <v>8</v>
      </c>
      <c r="CJ275" s="1330">
        <f t="shared" si="689"/>
        <v>24</v>
      </c>
      <c r="CK275" s="1329">
        <f t="shared" si="689"/>
        <v>25</v>
      </c>
      <c r="CL275" s="1329" t="str">
        <f t="shared" si="689"/>
        <v/>
      </c>
      <c r="CM275" s="1329" t="str">
        <f t="shared" si="689"/>
        <v/>
      </c>
      <c r="CN275" s="1329" t="str">
        <f t="shared" si="689"/>
        <v/>
      </c>
      <c r="CO275" s="1328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184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8" t="str">
        <f t="shared" si="690"/>
        <v/>
      </c>
      <c r="CE276" s="1329" t="str">
        <f t="shared" si="689"/>
        <v/>
      </c>
      <c r="CF276" s="1329" t="str">
        <f t="shared" si="689"/>
        <v/>
      </c>
      <c r="CG276" s="1329" t="str">
        <f t="shared" si="689"/>
        <v/>
      </c>
      <c r="CH276" s="1329">
        <f t="shared" si="689"/>
        <v>1200</v>
      </c>
      <c r="CI276" s="1330">
        <f t="shared" si="689"/>
        <v>1600</v>
      </c>
      <c r="CJ276" s="1330">
        <f t="shared" si="689"/>
        <v>3000</v>
      </c>
      <c r="CK276" s="1329" t="str">
        <f t="shared" si="689"/>
        <v/>
      </c>
      <c r="CL276" s="1329" t="str">
        <f t="shared" si="689"/>
        <v/>
      </c>
      <c r="CM276" s="1329" t="str">
        <f t="shared" si="689"/>
        <v/>
      </c>
      <c r="CN276" s="1329" t="str">
        <f t="shared" si="689"/>
        <v/>
      </c>
      <c r="CO276" s="1328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259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8" t="str">
        <f t="shared" si="690"/>
        <v/>
      </c>
      <c r="CE277" s="1329" t="str">
        <f t="shared" si="689"/>
        <v/>
      </c>
      <c r="CF277" s="1329" t="str">
        <f t="shared" si="689"/>
        <v/>
      </c>
      <c r="CG277" s="1329" t="str">
        <f t="shared" si="689"/>
        <v/>
      </c>
      <c r="CH277" s="1329" t="str">
        <f t="shared" si="689"/>
        <v/>
      </c>
      <c r="CI277" s="1330">
        <f t="shared" si="689"/>
        <v>50</v>
      </c>
      <c r="CJ277" s="1330" t="str">
        <f t="shared" si="689"/>
        <v/>
      </c>
      <c r="CK277" s="1329" t="str">
        <f t="shared" si="689"/>
        <v/>
      </c>
      <c r="CL277" s="1329" t="str">
        <f t="shared" si="689"/>
        <v/>
      </c>
      <c r="CM277" s="1329" t="str">
        <f t="shared" si="689"/>
        <v/>
      </c>
      <c r="CN277" s="1329" t="str">
        <f t="shared" si="689"/>
        <v/>
      </c>
      <c r="CO277" s="1328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228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32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32">
        <f t="shared" si="703"/>
        <v>1.7675282689912829E-2</v>
      </c>
      <c r="CG278" s="1332">
        <f t="shared" si="703"/>
        <v>1.8411752801992528E-2</v>
      </c>
      <c r="CH278" s="1332">
        <f t="shared" si="703"/>
        <v>2.2094103362391031E-2</v>
      </c>
      <c r="CI278" s="1333">
        <f t="shared" si="703"/>
        <v>2.2094103362391031E-2</v>
      </c>
      <c r="CJ278" s="1333">
        <f t="shared" si="703"/>
        <v>2.9458804483188047E-2</v>
      </c>
      <c r="CK278" s="1332">
        <f t="shared" si="703"/>
        <v>4.0171097022529148E-2</v>
      </c>
      <c r="CL278" s="1332">
        <f t="shared" si="703"/>
        <v>4.1426443804483196E-2</v>
      </c>
      <c r="CM278" s="1332">
        <f t="shared" si="703"/>
        <v>4.4188206724782061E-2</v>
      </c>
      <c r="CN278" s="1332">
        <f t="shared" si="703"/>
        <v>8.497732062458091E-2</v>
      </c>
      <c r="CO278" s="1328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8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3"/>
        <v/>
      </c>
      <c r="CF279" s="1329" t="str">
        <f t="shared" si="703"/>
        <v/>
      </c>
      <c r="CG279" s="1329" t="str">
        <f t="shared" si="703"/>
        <v/>
      </c>
      <c r="CH279" s="1329" t="str">
        <f t="shared" si="703"/>
        <v/>
      </c>
      <c r="CI279" s="1330" t="str">
        <f t="shared" si="703"/>
        <v/>
      </c>
      <c r="CJ279" s="1330" t="str">
        <f t="shared" si="703"/>
        <v/>
      </c>
      <c r="CK279" s="1329" t="str">
        <f t="shared" si="703"/>
        <v/>
      </c>
      <c r="CL279" s="1329" t="str">
        <f t="shared" si="703"/>
        <v/>
      </c>
      <c r="CM279" s="1329" t="str">
        <f t="shared" si="703"/>
        <v/>
      </c>
      <c r="CN279" s="1329" t="str">
        <f t="shared" si="703"/>
        <v/>
      </c>
      <c r="CO279" s="1328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261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8">
        <f t="shared" si="704"/>
        <v>15198.083999999999</v>
      </c>
      <c r="CE280" s="1329">
        <f t="shared" si="703"/>
        <v>15198.083999999999</v>
      </c>
      <c r="CF280" s="1329">
        <f t="shared" si="703"/>
        <v>15198.083999999999</v>
      </c>
      <c r="CG280" s="1329">
        <f t="shared" si="703"/>
        <v>15198.083999999999</v>
      </c>
      <c r="CH280" s="1329">
        <f t="shared" si="703"/>
        <v>15198.083999999999</v>
      </c>
      <c r="CI280" s="1330">
        <f t="shared" si="703"/>
        <v>15198.083999999999</v>
      </c>
      <c r="CJ280" s="1330">
        <f t="shared" si="703"/>
        <v>15198.083999999999</v>
      </c>
      <c r="CK280" s="1329">
        <f t="shared" si="703"/>
        <v>15198.083999999999</v>
      </c>
      <c r="CL280" s="1329">
        <f t="shared" si="703"/>
        <v>15198.083999999999</v>
      </c>
      <c r="CM280" s="1329">
        <f t="shared" si="703"/>
        <v>15198.083999999999</v>
      </c>
      <c r="CN280" s="1329">
        <f t="shared" si="703"/>
        <v>15198.083999999999</v>
      </c>
      <c r="CO280" s="1331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8" t="str">
        <f t="shared" si="704"/>
        <v/>
      </c>
      <c r="CE281" s="1329" t="str">
        <f t="shared" si="703"/>
        <v/>
      </c>
      <c r="CF281" s="1329" t="str">
        <f t="shared" si="703"/>
        <v/>
      </c>
      <c r="CG281" s="1329" t="str">
        <f t="shared" si="703"/>
        <v/>
      </c>
      <c r="CH281" s="1329" t="str">
        <f t="shared" si="703"/>
        <v/>
      </c>
      <c r="CI281" s="1330" t="str">
        <f t="shared" si="703"/>
        <v/>
      </c>
      <c r="CJ281" s="1330" t="str">
        <f t="shared" si="703"/>
        <v/>
      </c>
      <c r="CK281" s="1329" t="str">
        <f t="shared" si="703"/>
        <v/>
      </c>
      <c r="CL281" s="1329" t="str">
        <f t="shared" si="703"/>
        <v/>
      </c>
      <c r="CM281" s="1329" t="str">
        <f t="shared" si="703"/>
        <v/>
      </c>
      <c r="CN281" s="1329" t="str">
        <f t="shared" si="703"/>
        <v/>
      </c>
      <c r="CO281" s="1328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8" t="str">
        <f t="shared" si="704"/>
        <v/>
      </c>
      <c r="CE282" s="1329" t="str">
        <f t="shared" si="703"/>
        <v/>
      </c>
      <c r="CF282" s="1329" t="str">
        <f t="shared" si="703"/>
        <v/>
      </c>
      <c r="CG282" s="1329" t="str">
        <f t="shared" si="703"/>
        <v/>
      </c>
      <c r="CH282" s="1329" t="str">
        <f t="shared" si="703"/>
        <v/>
      </c>
      <c r="CI282" s="1330" t="str">
        <f t="shared" si="703"/>
        <v/>
      </c>
      <c r="CJ282" s="1330" t="str">
        <f t="shared" si="703"/>
        <v/>
      </c>
      <c r="CK282" s="1329" t="str">
        <f t="shared" si="703"/>
        <v/>
      </c>
      <c r="CL282" s="1329" t="str">
        <f t="shared" si="703"/>
        <v/>
      </c>
      <c r="CM282" s="1329" t="str">
        <f t="shared" si="703"/>
        <v/>
      </c>
      <c r="CN282" s="1329" t="str">
        <f t="shared" si="703"/>
        <v/>
      </c>
      <c r="CO282" s="1355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184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8" t="str">
        <f t="shared" si="704"/>
        <v/>
      </c>
      <c r="CE283" s="1329" t="str">
        <f t="shared" si="703"/>
        <v/>
      </c>
      <c r="CF283" s="1329" t="str">
        <f t="shared" si="703"/>
        <v/>
      </c>
      <c r="CG283" s="1329" t="str">
        <f t="shared" si="703"/>
        <v/>
      </c>
      <c r="CH283" s="1329" t="str">
        <f t="shared" si="703"/>
        <v/>
      </c>
      <c r="CI283" s="1330" t="str">
        <f t="shared" si="703"/>
        <v/>
      </c>
      <c r="CJ283" s="1330" t="str">
        <f t="shared" si="703"/>
        <v/>
      </c>
      <c r="CK283" s="1329" t="str">
        <f t="shared" si="703"/>
        <v/>
      </c>
      <c r="CL283" s="1329" t="str">
        <f t="shared" si="703"/>
        <v/>
      </c>
      <c r="CM283" s="1329" t="str">
        <f t="shared" si="703"/>
        <v/>
      </c>
      <c r="CN283" s="1329" t="str">
        <f t="shared" si="703"/>
        <v/>
      </c>
      <c r="CO283" s="1328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259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8" t="str">
        <f t="shared" si="704"/>
        <v/>
      </c>
      <c r="CE284" s="1329" t="str">
        <f t="shared" si="703"/>
        <v/>
      </c>
      <c r="CF284" s="1329" t="str">
        <f t="shared" si="703"/>
        <v/>
      </c>
      <c r="CG284" s="1329" t="str">
        <f t="shared" si="703"/>
        <v/>
      </c>
      <c r="CH284" s="1329" t="str">
        <f t="shared" si="703"/>
        <v/>
      </c>
      <c r="CI284" s="1330" t="str">
        <f t="shared" si="703"/>
        <v/>
      </c>
      <c r="CJ284" s="1330" t="str">
        <f t="shared" si="703"/>
        <v/>
      </c>
      <c r="CK284" s="1329" t="str">
        <f t="shared" si="703"/>
        <v/>
      </c>
      <c r="CL284" s="1329" t="str">
        <f t="shared" si="703"/>
        <v/>
      </c>
      <c r="CM284" s="1329" t="str">
        <f t="shared" si="703"/>
        <v/>
      </c>
      <c r="CN284" s="1329" t="str">
        <f t="shared" si="703"/>
        <v/>
      </c>
      <c r="CO284" s="1328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228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7"/>
        <v/>
      </c>
      <c r="CG285" s="1332" t="str">
        <f t="shared" si="717"/>
        <v/>
      </c>
      <c r="CH285" s="1332" t="str">
        <f t="shared" si="717"/>
        <v/>
      </c>
      <c r="CI285" s="1333" t="str">
        <f t="shared" si="717"/>
        <v/>
      </c>
      <c r="CJ285" s="1333" t="str">
        <f t="shared" si="717"/>
        <v/>
      </c>
      <c r="CK285" s="1332" t="str">
        <f t="shared" si="717"/>
        <v/>
      </c>
      <c r="CL285" s="1332" t="str">
        <f t="shared" si="717"/>
        <v/>
      </c>
      <c r="CM285" s="1332" t="str">
        <f t="shared" si="717"/>
        <v/>
      </c>
      <c r="CN285" s="1332" t="str">
        <f t="shared" si="717"/>
        <v/>
      </c>
      <c r="CO285" s="1328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902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8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7"/>
        <v/>
      </c>
      <c r="CF286" s="1329">
        <f t="shared" si="717"/>
        <v>10</v>
      </c>
      <c r="CG286" s="1329">
        <f t="shared" si="717"/>
        <v>30</v>
      </c>
      <c r="CH286" s="1329">
        <f t="shared" si="717"/>
        <v>40</v>
      </c>
      <c r="CI286" s="1330">
        <f t="shared" si="717"/>
        <v>50</v>
      </c>
      <c r="CJ286" s="1330">
        <f t="shared" si="717"/>
        <v>50</v>
      </c>
      <c r="CK286" s="1329">
        <f t="shared" si="717"/>
        <v>80</v>
      </c>
      <c r="CL286" s="1329">
        <f t="shared" si="717"/>
        <v>100</v>
      </c>
      <c r="CM286" s="1329">
        <f t="shared" si="717"/>
        <v>100</v>
      </c>
      <c r="CN286" s="1329" t="str">
        <f t="shared" si="717"/>
        <v/>
      </c>
      <c r="CO286" s="1328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261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8">
        <f t="shared" si="722"/>
        <v>3140</v>
      </c>
      <c r="CE287" s="1329">
        <f t="shared" si="717"/>
        <v>3140</v>
      </c>
      <c r="CF287" s="1329">
        <f t="shared" si="717"/>
        <v>3140</v>
      </c>
      <c r="CG287" s="1329">
        <f t="shared" si="717"/>
        <v>3140</v>
      </c>
      <c r="CH287" s="1329">
        <f t="shared" si="717"/>
        <v>3140</v>
      </c>
      <c r="CI287" s="1330">
        <f t="shared" si="717"/>
        <v>3140</v>
      </c>
      <c r="CJ287" s="1330">
        <f t="shared" si="717"/>
        <v>3140</v>
      </c>
      <c r="CK287" s="1329">
        <f t="shared" si="717"/>
        <v>3140</v>
      </c>
      <c r="CL287" s="1329">
        <f t="shared" si="717"/>
        <v>3140</v>
      </c>
      <c r="CM287" s="1329">
        <f t="shared" si="717"/>
        <v>3140</v>
      </c>
      <c r="CN287" s="1329">
        <f t="shared" si="717"/>
        <v>3140</v>
      </c>
      <c r="CO287" s="1328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258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8" t="str">
        <f t="shared" si="722"/>
        <v/>
      </c>
      <c r="CE288" s="1329" t="str">
        <f t="shared" si="717"/>
        <v/>
      </c>
      <c r="CF288" s="1329" t="str">
        <f t="shared" si="717"/>
        <v/>
      </c>
      <c r="CG288" s="1329" t="str">
        <f t="shared" si="717"/>
        <v/>
      </c>
      <c r="CH288" s="1329" t="str">
        <f t="shared" si="717"/>
        <v/>
      </c>
      <c r="CI288" s="1330">
        <f t="shared" si="717"/>
        <v>60</v>
      </c>
      <c r="CJ288" s="1330">
        <f t="shared" si="717"/>
        <v>70</v>
      </c>
      <c r="CK288" s="1329" t="str">
        <f t="shared" si="717"/>
        <v/>
      </c>
      <c r="CL288" s="1329" t="str">
        <f t="shared" si="717"/>
        <v/>
      </c>
      <c r="CM288" s="1329" t="str">
        <f t="shared" si="717"/>
        <v/>
      </c>
      <c r="CN288" s="1329" t="str">
        <f t="shared" si="717"/>
        <v/>
      </c>
      <c r="CO288" s="1328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8" t="str">
        <f t="shared" si="722"/>
        <v/>
      </c>
      <c r="CE289" s="1329" t="str">
        <f t="shared" si="717"/>
        <v/>
      </c>
      <c r="CF289" s="1329" t="str">
        <f t="shared" si="717"/>
        <v/>
      </c>
      <c r="CG289" s="1329" t="str">
        <f t="shared" si="717"/>
        <v/>
      </c>
      <c r="CH289" s="1329" t="str">
        <f t="shared" si="717"/>
        <v/>
      </c>
      <c r="CI289" s="1330">
        <f t="shared" si="717"/>
        <v>5</v>
      </c>
      <c r="CJ289" s="1330">
        <f t="shared" si="717"/>
        <v>6</v>
      </c>
      <c r="CK289" s="1329" t="str">
        <f t="shared" si="717"/>
        <v/>
      </c>
      <c r="CL289" s="1329" t="str">
        <f t="shared" si="717"/>
        <v/>
      </c>
      <c r="CM289" s="1329" t="str">
        <f t="shared" si="717"/>
        <v/>
      </c>
      <c r="CN289" s="1329" t="str">
        <f t="shared" si="717"/>
        <v/>
      </c>
      <c r="CO289" s="1328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184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8" t="str">
        <f t="shared" si="722"/>
        <v/>
      </c>
      <c r="CE290" s="1329" t="str">
        <f t="shared" si="717"/>
        <v/>
      </c>
      <c r="CF290" s="1329" t="str">
        <f t="shared" si="717"/>
        <v/>
      </c>
      <c r="CG290" s="1329" t="str">
        <f t="shared" si="717"/>
        <v/>
      </c>
      <c r="CH290" s="1329" t="str">
        <f t="shared" si="717"/>
        <v/>
      </c>
      <c r="CI290" s="1330">
        <f t="shared" si="717"/>
        <v>300</v>
      </c>
      <c r="CJ290" s="1330">
        <f t="shared" si="717"/>
        <v>420</v>
      </c>
      <c r="CK290" s="1329" t="str">
        <f t="shared" si="717"/>
        <v/>
      </c>
      <c r="CL290" s="1329" t="str">
        <f t="shared" si="717"/>
        <v/>
      </c>
      <c r="CM290" s="1329" t="str">
        <f t="shared" si="717"/>
        <v/>
      </c>
      <c r="CN290" s="1329" t="str">
        <f t="shared" si="717"/>
        <v/>
      </c>
      <c r="CO290" s="1331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259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8" t="str">
        <f t="shared" si="722"/>
        <v/>
      </c>
      <c r="CE291" s="1329" t="str">
        <f t="shared" si="717"/>
        <v/>
      </c>
      <c r="CF291" s="1329" t="str">
        <f t="shared" si="717"/>
        <v/>
      </c>
      <c r="CG291" s="1329" t="str">
        <f t="shared" si="717"/>
        <v/>
      </c>
      <c r="CH291" s="1329" t="str">
        <f t="shared" si="717"/>
        <v/>
      </c>
      <c r="CI291" s="1330" t="str">
        <f t="shared" si="717"/>
        <v/>
      </c>
      <c r="CJ291" s="1330" t="str">
        <f t="shared" si="717"/>
        <v/>
      </c>
      <c r="CK291" s="1329" t="str">
        <f t="shared" si="717"/>
        <v/>
      </c>
      <c r="CL291" s="1329" t="str">
        <f t="shared" si="717"/>
        <v/>
      </c>
      <c r="CM291" s="1329" t="str">
        <f t="shared" si="717"/>
        <v/>
      </c>
      <c r="CN291" s="1329" t="str">
        <f t="shared" si="717"/>
        <v/>
      </c>
      <c r="CO291" s="1328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228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>
        <f t="shared" si="731"/>
        <v>8.1465338314653385E-4</v>
      </c>
      <c r="CG292" s="1332">
        <f t="shared" si="731"/>
        <v>1.8329701120797012E-3</v>
      </c>
      <c r="CH292" s="1332">
        <f t="shared" si="731"/>
        <v>3.2586135325861354E-3</v>
      </c>
      <c r="CI292" s="1333">
        <f t="shared" si="731"/>
        <v>3.9103362391033625E-3</v>
      </c>
      <c r="CJ292" s="1333">
        <f t="shared" si="731"/>
        <v>4.4435639080720023E-3</v>
      </c>
      <c r="CK292" s="1332">
        <f t="shared" si="731"/>
        <v>4.8879202988792031E-3</v>
      </c>
      <c r="CL292" s="1332">
        <f t="shared" si="731"/>
        <v>6.5172270651722708E-3</v>
      </c>
      <c r="CM292" s="1332">
        <f t="shared" si="731"/>
        <v>6.5172270651722708E-3</v>
      </c>
      <c r="CN292" s="1332" t="str">
        <f t="shared" si="731"/>
        <v/>
      </c>
      <c r="CO292" s="1355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8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1"/>
        <v/>
      </c>
      <c r="CF293" s="1329" t="str">
        <f t="shared" si="731"/>
        <v/>
      </c>
      <c r="CG293" s="1329" t="str">
        <f t="shared" si="731"/>
        <v/>
      </c>
      <c r="CH293" s="1329" t="str">
        <f t="shared" si="731"/>
        <v/>
      </c>
      <c r="CI293" s="1330" t="str">
        <f t="shared" si="731"/>
        <v/>
      </c>
      <c r="CJ293" s="1330" t="str">
        <f t="shared" si="731"/>
        <v/>
      </c>
      <c r="CK293" s="1329" t="str">
        <f t="shared" si="731"/>
        <v/>
      </c>
      <c r="CL293" s="1329" t="str">
        <f t="shared" si="731"/>
        <v/>
      </c>
      <c r="CM293" s="1329" t="str">
        <f t="shared" si="731"/>
        <v/>
      </c>
      <c r="CN293" s="1329" t="str">
        <f t="shared" si="731"/>
        <v/>
      </c>
      <c r="CO293" s="1328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261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8">
        <f t="shared" si="736"/>
        <v>14402.591999999999</v>
      </c>
      <c r="CE294" s="1329">
        <f t="shared" si="731"/>
        <v>14402.591999999999</v>
      </c>
      <c r="CF294" s="1329">
        <f t="shared" si="731"/>
        <v>14402.591999999999</v>
      </c>
      <c r="CG294" s="1329">
        <f t="shared" si="731"/>
        <v>14402.591999999999</v>
      </c>
      <c r="CH294" s="1329">
        <f t="shared" si="731"/>
        <v>14402.591999999999</v>
      </c>
      <c r="CI294" s="1330">
        <f t="shared" si="731"/>
        <v>14402.591999999999</v>
      </c>
      <c r="CJ294" s="1330">
        <f t="shared" si="731"/>
        <v>14402.591999999999</v>
      </c>
      <c r="CK294" s="1329">
        <f t="shared" si="731"/>
        <v>14402.591999999999</v>
      </c>
      <c r="CL294" s="1329">
        <f t="shared" si="731"/>
        <v>14402.591999999999</v>
      </c>
      <c r="CM294" s="1329">
        <f t="shared" si="731"/>
        <v>14402.591999999999</v>
      </c>
      <c r="CN294" s="1329">
        <f t="shared" si="731"/>
        <v>14402.591999999999</v>
      </c>
      <c r="CO294" s="1328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8" t="str">
        <f t="shared" si="736"/>
        <v/>
      </c>
      <c r="CE295" s="1329" t="str">
        <f t="shared" si="731"/>
        <v/>
      </c>
      <c r="CF295" s="1329" t="str">
        <f t="shared" si="731"/>
        <v/>
      </c>
      <c r="CG295" s="1329" t="str">
        <f t="shared" si="731"/>
        <v/>
      </c>
      <c r="CH295" s="1329" t="str">
        <f t="shared" si="731"/>
        <v/>
      </c>
      <c r="CI295" s="1330" t="str">
        <f t="shared" si="731"/>
        <v/>
      </c>
      <c r="CJ295" s="1330" t="str">
        <f t="shared" si="731"/>
        <v/>
      </c>
      <c r="CK295" s="1329" t="str">
        <f t="shared" si="731"/>
        <v/>
      </c>
      <c r="CL295" s="1329" t="str">
        <f t="shared" si="731"/>
        <v/>
      </c>
      <c r="CM295" s="1329" t="str">
        <f t="shared" si="731"/>
        <v/>
      </c>
      <c r="CN295" s="1329" t="str">
        <f t="shared" si="731"/>
        <v/>
      </c>
      <c r="CO295" s="1328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8" t="str">
        <f t="shared" si="736"/>
        <v/>
      </c>
      <c r="CE296" s="1329" t="str">
        <f t="shared" si="731"/>
        <v/>
      </c>
      <c r="CF296" s="1329" t="str">
        <f t="shared" si="731"/>
        <v/>
      </c>
      <c r="CG296" s="1329" t="str">
        <f t="shared" si="731"/>
        <v/>
      </c>
      <c r="CH296" s="1329" t="str">
        <f t="shared" si="731"/>
        <v/>
      </c>
      <c r="CI296" s="1330" t="str">
        <f t="shared" si="731"/>
        <v/>
      </c>
      <c r="CJ296" s="1330" t="str">
        <f t="shared" si="731"/>
        <v/>
      </c>
      <c r="CK296" s="1329" t="str">
        <f t="shared" si="731"/>
        <v/>
      </c>
      <c r="CL296" s="1329" t="str">
        <f t="shared" si="731"/>
        <v/>
      </c>
      <c r="CM296" s="1329" t="str">
        <f t="shared" si="731"/>
        <v/>
      </c>
      <c r="CN296" s="1329" t="str">
        <f t="shared" si="731"/>
        <v/>
      </c>
      <c r="CO296" s="1328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184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8" t="str">
        <f t="shared" si="736"/>
        <v/>
      </c>
      <c r="CE297" s="1329" t="str">
        <f t="shared" si="731"/>
        <v/>
      </c>
      <c r="CF297" s="1329" t="str">
        <f t="shared" si="731"/>
        <v/>
      </c>
      <c r="CG297" s="1329" t="str">
        <f t="shared" si="731"/>
        <v/>
      </c>
      <c r="CH297" s="1329" t="str">
        <f t="shared" si="731"/>
        <v/>
      </c>
      <c r="CI297" s="1330" t="str">
        <f t="shared" si="731"/>
        <v/>
      </c>
      <c r="CJ297" s="1330" t="str">
        <f t="shared" si="731"/>
        <v/>
      </c>
      <c r="CK297" s="1329" t="str">
        <f t="shared" si="731"/>
        <v/>
      </c>
      <c r="CL297" s="1329" t="str">
        <f t="shared" si="731"/>
        <v/>
      </c>
      <c r="CM297" s="1329" t="str">
        <f t="shared" si="731"/>
        <v/>
      </c>
      <c r="CN297" s="1329" t="str">
        <f t="shared" si="731"/>
        <v/>
      </c>
      <c r="CO297" s="1328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8" t="str">
        <f t="shared" si="736"/>
        <v/>
      </c>
      <c r="CE298" s="1329" t="str">
        <f t="shared" si="731"/>
        <v/>
      </c>
      <c r="CF298" s="1329" t="str">
        <f t="shared" si="731"/>
        <v/>
      </c>
      <c r="CG298" s="1329" t="str">
        <f t="shared" si="731"/>
        <v/>
      </c>
      <c r="CH298" s="1329" t="str">
        <f t="shared" si="731"/>
        <v/>
      </c>
      <c r="CI298" s="1330" t="str">
        <f t="shared" si="731"/>
        <v/>
      </c>
      <c r="CJ298" s="1330" t="str">
        <f t="shared" si="731"/>
        <v/>
      </c>
      <c r="CK298" s="1329" t="str">
        <f t="shared" si="731"/>
        <v/>
      </c>
      <c r="CL298" s="1329" t="str">
        <f t="shared" si="731"/>
        <v/>
      </c>
      <c r="CM298" s="1329" t="str">
        <f t="shared" si="731"/>
        <v/>
      </c>
      <c r="CN298" s="1329" t="str">
        <f t="shared" si="731"/>
        <v/>
      </c>
      <c r="CO298" s="1328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228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49"/>
        <v/>
      </c>
      <c r="CG299" s="1332" t="str">
        <f t="shared" si="749"/>
        <v/>
      </c>
      <c r="CH299" s="1332" t="str">
        <f t="shared" si="749"/>
        <v/>
      </c>
      <c r="CI299" s="1333" t="str">
        <f t="shared" si="749"/>
        <v/>
      </c>
      <c r="CJ299" s="1333" t="str">
        <f t="shared" si="749"/>
        <v/>
      </c>
      <c r="CK299" s="1332" t="str">
        <f t="shared" si="749"/>
        <v/>
      </c>
      <c r="CL299" s="1332" t="str">
        <f t="shared" si="749"/>
        <v/>
      </c>
      <c r="CM299" s="1332" t="str">
        <f t="shared" si="749"/>
        <v/>
      </c>
      <c r="CN299" s="1332" t="str">
        <f t="shared" si="749"/>
        <v/>
      </c>
      <c r="CO299" s="1328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49"/>
        <v/>
      </c>
      <c r="CF300" s="1329" t="str">
        <f t="shared" si="749"/>
        <v/>
      </c>
      <c r="CG300" s="1329" t="str">
        <f t="shared" si="749"/>
        <v/>
      </c>
      <c r="CH300" s="1329" t="str">
        <f t="shared" si="749"/>
        <v/>
      </c>
      <c r="CI300" s="1330" t="str">
        <f t="shared" si="749"/>
        <v/>
      </c>
      <c r="CJ300" s="1330" t="str">
        <f t="shared" si="749"/>
        <v/>
      </c>
      <c r="CK300" s="1329" t="str">
        <f t="shared" si="749"/>
        <v/>
      </c>
      <c r="CL300" s="1329" t="str">
        <f t="shared" si="749"/>
        <v/>
      </c>
      <c r="CM300" s="1329" t="str">
        <f t="shared" si="749"/>
        <v/>
      </c>
      <c r="CN300" s="1329" t="str">
        <f t="shared" si="749"/>
        <v/>
      </c>
      <c r="CO300" s="1331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28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8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4"/>
        <v/>
      </c>
      <c r="CF302" s="1329" t="str">
        <f t="shared" si="754"/>
        <v/>
      </c>
      <c r="CG302" s="1329" t="str">
        <f t="shared" si="754"/>
        <v/>
      </c>
      <c r="CH302" s="1329" t="str">
        <f t="shared" si="754"/>
        <v/>
      </c>
      <c r="CI302" s="1330" t="str">
        <f t="shared" si="754"/>
        <v/>
      </c>
      <c r="CJ302" s="1330" t="str">
        <f t="shared" si="754"/>
        <v/>
      </c>
      <c r="CK302" s="1329" t="str">
        <f t="shared" si="754"/>
        <v/>
      </c>
      <c r="CL302" s="1329" t="str">
        <f t="shared" si="754"/>
        <v/>
      </c>
      <c r="CM302" s="1329" t="str">
        <f t="shared" si="754"/>
        <v/>
      </c>
      <c r="CN302" s="1329" t="str">
        <f t="shared" si="754"/>
        <v/>
      </c>
      <c r="CO302" s="1355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270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8" t="str">
        <f t="shared" si="754"/>
        <v/>
      </c>
      <c r="CE303" s="1329" t="str">
        <f t="shared" si="754"/>
        <v/>
      </c>
      <c r="CF303" s="1329" t="str">
        <f t="shared" si="754"/>
        <v/>
      </c>
      <c r="CG303" s="1329" t="str">
        <f t="shared" si="754"/>
        <v/>
      </c>
      <c r="CH303" s="1329" t="str">
        <f t="shared" si="754"/>
        <v/>
      </c>
      <c r="CI303" s="1330" t="str">
        <f t="shared" si="754"/>
        <v/>
      </c>
      <c r="CJ303" s="1330" t="str">
        <f t="shared" si="754"/>
        <v/>
      </c>
      <c r="CK303" s="1329" t="str">
        <f t="shared" si="754"/>
        <v/>
      </c>
      <c r="CL303" s="1329" t="str">
        <f t="shared" si="754"/>
        <v/>
      </c>
      <c r="CM303" s="1329" t="str">
        <f t="shared" si="754"/>
        <v/>
      </c>
      <c r="CN303" s="1329" t="str">
        <f t="shared" si="754"/>
        <v/>
      </c>
      <c r="CO303" s="1328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261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8">
        <f t="shared" si="754"/>
        <v>6405.8040000000001</v>
      </c>
      <c r="CE304" s="1329">
        <f t="shared" si="754"/>
        <v>6405.8040000000001</v>
      </c>
      <c r="CF304" s="1329">
        <f t="shared" si="754"/>
        <v>6405.8040000000001</v>
      </c>
      <c r="CG304" s="1329">
        <f t="shared" si="754"/>
        <v>6405.8040000000001</v>
      </c>
      <c r="CH304" s="1329">
        <f t="shared" si="754"/>
        <v>6405.8040000000001</v>
      </c>
      <c r="CI304" s="1330">
        <f t="shared" si="754"/>
        <v>6405.8040000000001</v>
      </c>
      <c r="CJ304" s="1330">
        <f t="shared" si="754"/>
        <v>6405.8040000000001</v>
      </c>
      <c r="CK304" s="1329">
        <f t="shared" si="754"/>
        <v>6405.8040000000001</v>
      </c>
      <c r="CL304" s="1329">
        <f t="shared" si="754"/>
        <v>6405.8040000000001</v>
      </c>
      <c r="CM304" s="1329">
        <f t="shared" si="754"/>
        <v>6405.8040000000001</v>
      </c>
      <c r="CN304" s="1329">
        <f t="shared" si="754"/>
        <v>6405.8040000000001</v>
      </c>
      <c r="CO304" s="1328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258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8" t="str">
        <f t="shared" si="754"/>
        <v/>
      </c>
      <c r="CE305" s="1329" t="str">
        <f t="shared" si="754"/>
        <v/>
      </c>
      <c r="CF305" s="1329" t="str">
        <f t="shared" si="754"/>
        <v/>
      </c>
      <c r="CG305" s="1329" t="str">
        <f t="shared" si="754"/>
        <v/>
      </c>
      <c r="CH305" s="1329" t="str">
        <f t="shared" si="754"/>
        <v/>
      </c>
      <c r="CI305" s="1330" t="str">
        <f t="shared" si="754"/>
        <v/>
      </c>
      <c r="CJ305" s="1330" t="str">
        <f t="shared" si="754"/>
        <v/>
      </c>
      <c r="CK305" s="1329" t="str">
        <f t="shared" si="754"/>
        <v/>
      </c>
      <c r="CL305" s="1329" t="str">
        <f t="shared" si="754"/>
        <v/>
      </c>
      <c r="CM305" s="1329" t="str">
        <f t="shared" si="754"/>
        <v/>
      </c>
      <c r="CN305" s="1329" t="str">
        <f t="shared" si="754"/>
        <v/>
      </c>
      <c r="CO305" s="1328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8" t="str">
        <f t="shared" si="754"/>
        <v/>
      </c>
      <c r="CE306" s="1329" t="str">
        <f t="shared" si="754"/>
        <v/>
      </c>
      <c r="CF306" s="1329" t="str">
        <f t="shared" si="754"/>
        <v/>
      </c>
      <c r="CG306" s="1329" t="str">
        <f t="shared" si="754"/>
        <v/>
      </c>
      <c r="CH306" s="1329" t="str">
        <f t="shared" si="754"/>
        <v/>
      </c>
      <c r="CI306" s="1330" t="str">
        <f t="shared" si="754"/>
        <v/>
      </c>
      <c r="CJ306" s="1330" t="str">
        <f t="shared" si="754"/>
        <v/>
      </c>
      <c r="CK306" s="1329" t="str">
        <f t="shared" si="754"/>
        <v/>
      </c>
      <c r="CL306" s="1329" t="str">
        <f t="shared" si="754"/>
        <v/>
      </c>
      <c r="CM306" s="1329" t="str">
        <f t="shared" si="754"/>
        <v/>
      </c>
      <c r="CN306" s="1329" t="str">
        <f t="shared" si="754"/>
        <v/>
      </c>
      <c r="CO306" s="1328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184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8" t="str">
        <f t="shared" si="754"/>
        <v/>
      </c>
      <c r="CE307" s="1329" t="str">
        <f t="shared" si="754"/>
        <v/>
      </c>
      <c r="CF307" s="1329" t="str">
        <f t="shared" si="754"/>
        <v/>
      </c>
      <c r="CG307" s="1329" t="str">
        <f t="shared" si="754"/>
        <v/>
      </c>
      <c r="CH307" s="1329" t="str">
        <f t="shared" si="754"/>
        <v/>
      </c>
      <c r="CI307" s="1330" t="str">
        <f t="shared" si="754"/>
        <v/>
      </c>
      <c r="CJ307" s="1330" t="str">
        <f t="shared" si="754"/>
        <v/>
      </c>
      <c r="CK307" s="1329" t="str">
        <f t="shared" si="754"/>
        <v/>
      </c>
      <c r="CL307" s="1329" t="str">
        <f t="shared" si="754"/>
        <v/>
      </c>
      <c r="CM307" s="1329" t="str">
        <f t="shared" si="754"/>
        <v/>
      </c>
      <c r="CN307" s="1329" t="str">
        <f t="shared" si="754"/>
        <v/>
      </c>
      <c r="CO307" s="1328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8" t="str">
        <f t="shared" si="754"/>
        <v/>
      </c>
      <c r="CE308" s="1329" t="str">
        <f t="shared" si="754"/>
        <v/>
      </c>
      <c r="CF308" s="1329" t="str">
        <f t="shared" si="754"/>
        <v/>
      </c>
      <c r="CG308" s="1329" t="str">
        <f t="shared" si="754"/>
        <v/>
      </c>
      <c r="CH308" s="1329" t="str">
        <f t="shared" si="754"/>
        <v/>
      </c>
      <c r="CI308" s="1330" t="str">
        <f t="shared" si="754"/>
        <v/>
      </c>
      <c r="CJ308" s="1330" t="str">
        <f t="shared" si="754"/>
        <v/>
      </c>
      <c r="CK308" s="1329" t="str">
        <f t="shared" si="754"/>
        <v/>
      </c>
      <c r="CL308" s="1329" t="str">
        <f t="shared" si="754"/>
        <v/>
      </c>
      <c r="CM308" s="1329" t="str">
        <f t="shared" si="754"/>
        <v/>
      </c>
      <c r="CN308" s="1329" t="str">
        <f t="shared" si="754"/>
        <v/>
      </c>
      <c r="CO308" s="1328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228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2"/>
        <v/>
      </c>
      <c r="CG309" s="1332" t="str">
        <f t="shared" si="792"/>
        <v/>
      </c>
      <c r="CH309" s="1332" t="str">
        <f t="shared" si="792"/>
        <v/>
      </c>
      <c r="CI309" s="1333" t="str">
        <f t="shared" si="792"/>
        <v/>
      </c>
      <c r="CJ309" s="1333" t="str">
        <f t="shared" si="792"/>
        <v/>
      </c>
      <c r="CK309" s="1332" t="str">
        <f t="shared" si="792"/>
        <v/>
      </c>
      <c r="CL309" s="1332" t="str">
        <f t="shared" si="792"/>
        <v/>
      </c>
      <c r="CM309" s="1332" t="str">
        <f t="shared" si="792"/>
        <v/>
      </c>
      <c r="CN309" s="1332" t="str">
        <f t="shared" si="792"/>
        <v/>
      </c>
      <c r="CO309" s="1328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271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2"/>
        <v/>
      </c>
      <c r="CF310" s="1329" t="str">
        <f t="shared" si="792"/>
        <v/>
      </c>
      <c r="CG310" s="1329" t="str">
        <f t="shared" si="792"/>
        <v/>
      </c>
      <c r="CH310" s="1329" t="str">
        <f t="shared" si="792"/>
        <v/>
      </c>
      <c r="CI310" s="1330" t="str">
        <f t="shared" si="792"/>
        <v/>
      </c>
      <c r="CJ310" s="1330" t="str">
        <f t="shared" si="792"/>
        <v/>
      </c>
      <c r="CK310" s="1329" t="str">
        <f t="shared" si="792"/>
        <v/>
      </c>
      <c r="CL310" s="1329" t="str">
        <f t="shared" si="792"/>
        <v/>
      </c>
      <c r="CM310" s="1329" t="str">
        <f t="shared" si="792"/>
        <v/>
      </c>
      <c r="CN310" s="1329" t="str">
        <f t="shared" si="792"/>
        <v/>
      </c>
      <c r="CO310" s="1331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268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7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269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8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7"/>
        <v/>
      </c>
      <c r="CF312" s="1329" t="str">
        <f t="shared" si="797"/>
        <v/>
      </c>
      <c r="CG312" s="1329" t="str">
        <f t="shared" si="797"/>
        <v/>
      </c>
      <c r="CH312" s="1329" t="str">
        <f t="shared" si="797"/>
        <v/>
      </c>
      <c r="CI312" s="1330" t="str">
        <f t="shared" si="797"/>
        <v/>
      </c>
      <c r="CJ312" s="1330" t="str">
        <f t="shared" si="797"/>
        <v/>
      </c>
      <c r="CK312" s="1329" t="str">
        <f t="shared" si="797"/>
        <v/>
      </c>
      <c r="CL312" s="1329" t="str">
        <f t="shared" si="797"/>
        <v/>
      </c>
      <c r="CM312" s="1329" t="str">
        <f t="shared" si="797"/>
        <v/>
      </c>
      <c r="CN312" s="1329" t="str">
        <f t="shared" si="797"/>
        <v/>
      </c>
      <c r="CO312" s="1328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270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8" t="str">
        <f t="shared" si="797"/>
        <v/>
      </c>
      <c r="CE313" s="1329" t="str">
        <f t="shared" si="797"/>
        <v/>
      </c>
      <c r="CF313" s="1329" t="str">
        <f t="shared" si="797"/>
        <v/>
      </c>
      <c r="CG313" s="1329" t="str">
        <f t="shared" si="797"/>
        <v/>
      </c>
      <c r="CH313" s="1329" t="str">
        <f t="shared" si="797"/>
        <v/>
      </c>
      <c r="CI313" s="1330" t="str">
        <f t="shared" si="797"/>
        <v/>
      </c>
      <c r="CJ313" s="1330" t="str">
        <f t="shared" si="797"/>
        <v/>
      </c>
      <c r="CK313" s="1329" t="str">
        <f t="shared" si="797"/>
        <v/>
      </c>
      <c r="CL313" s="1329" t="str">
        <f t="shared" si="797"/>
        <v/>
      </c>
      <c r="CM313" s="1329" t="str">
        <f t="shared" si="797"/>
        <v/>
      </c>
      <c r="CN313" s="1329" t="str">
        <f t="shared" si="797"/>
        <v/>
      </c>
      <c r="CO313" s="1355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261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8">
        <f t="shared" si="797"/>
        <v>962.96399999999994</v>
      </c>
      <c r="CE314" s="1329">
        <f t="shared" si="797"/>
        <v>962.96399999999994</v>
      </c>
      <c r="CF314" s="1329">
        <f t="shared" si="797"/>
        <v>962.96399999999994</v>
      </c>
      <c r="CG314" s="1329">
        <f t="shared" si="797"/>
        <v>962.96399999999994</v>
      </c>
      <c r="CH314" s="1329">
        <f t="shared" si="797"/>
        <v>962.96399999999994</v>
      </c>
      <c r="CI314" s="1330">
        <f t="shared" si="797"/>
        <v>962.96399999999994</v>
      </c>
      <c r="CJ314" s="1330">
        <f t="shared" si="797"/>
        <v>962.96399999999994</v>
      </c>
      <c r="CK314" s="1329">
        <f t="shared" si="797"/>
        <v>962.96399999999994</v>
      </c>
      <c r="CL314" s="1329">
        <f t="shared" si="797"/>
        <v>962.96399999999994</v>
      </c>
      <c r="CM314" s="1329">
        <f t="shared" si="797"/>
        <v>962.96399999999994</v>
      </c>
      <c r="CN314" s="1329">
        <f t="shared" si="797"/>
        <v>962.96399999999994</v>
      </c>
      <c r="CO314" s="1328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258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8" t="str">
        <f t="shared" si="797"/>
        <v/>
      </c>
      <c r="CE315" s="1329" t="str">
        <f t="shared" si="797"/>
        <v/>
      </c>
      <c r="CF315" s="1329" t="str">
        <f t="shared" si="797"/>
        <v/>
      </c>
      <c r="CG315" s="1329" t="str">
        <f t="shared" si="797"/>
        <v/>
      </c>
      <c r="CH315" s="1329" t="str">
        <f t="shared" si="797"/>
        <v/>
      </c>
      <c r="CI315" s="1330" t="str">
        <f t="shared" si="797"/>
        <v/>
      </c>
      <c r="CJ315" s="1330" t="str">
        <f t="shared" si="797"/>
        <v/>
      </c>
      <c r="CK315" s="1329" t="str">
        <f t="shared" si="797"/>
        <v/>
      </c>
      <c r="CL315" s="1329" t="str">
        <f t="shared" si="797"/>
        <v/>
      </c>
      <c r="CM315" s="1329" t="str">
        <f t="shared" si="797"/>
        <v/>
      </c>
      <c r="CN315" s="1329" t="str">
        <f t="shared" si="797"/>
        <v/>
      </c>
      <c r="CO315" s="1328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8" t="str">
        <f t="shared" si="797"/>
        <v/>
      </c>
      <c r="CE316" s="1329" t="str">
        <f t="shared" si="797"/>
        <v/>
      </c>
      <c r="CF316" s="1329" t="str">
        <f t="shared" si="797"/>
        <v/>
      </c>
      <c r="CG316" s="1329" t="str">
        <f t="shared" si="797"/>
        <v/>
      </c>
      <c r="CH316" s="1329" t="str">
        <f t="shared" si="797"/>
        <v/>
      </c>
      <c r="CI316" s="1330" t="str">
        <f t="shared" si="797"/>
        <v/>
      </c>
      <c r="CJ316" s="1330" t="str">
        <f t="shared" si="797"/>
        <v/>
      </c>
      <c r="CK316" s="1329" t="str">
        <f t="shared" si="797"/>
        <v/>
      </c>
      <c r="CL316" s="1329" t="str">
        <f t="shared" si="797"/>
        <v/>
      </c>
      <c r="CM316" s="1329" t="str">
        <f t="shared" si="797"/>
        <v/>
      </c>
      <c r="CN316" s="1329" t="str">
        <f t="shared" si="797"/>
        <v/>
      </c>
      <c r="CO316" s="1328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184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8" t="str">
        <f t="shared" si="797"/>
        <v/>
      </c>
      <c r="CE317" s="1329" t="str">
        <f t="shared" si="797"/>
        <v/>
      </c>
      <c r="CF317" s="1329" t="str">
        <f t="shared" si="797"/>
        <v/>
      </c>
      <c r="CG317" s="1329" t="str">
        <f t="shared" si="797"/>
        <v/>
      </c>
      <c r="CH317" s="1329" t="str">
        <f t="shared" si="797"/>
        <v/>
      </c>
      <c r="CI317" s="1330" t="str">
        <f t="shared" si="797"/>
        <v/>
      </c>
      <c r="CJ317" s="1330" t="str">
        <f t="shared" si="797"/>
        <v/>
      </c>
      <c r="CK317" s="1329" t="str">
        <f t="shared" si="797"/>
        <v/>
      </c>
      <c r="CL317" s="1329" t="str">
        <f t="shared" si="797"/>
        <v/>
      </c>
      <c r="CM317" s="1329" t="str">
        <f t="shared" si="797"/>
        <v/>
      </c>
      <c r="CN317" s="1329" t="str">
        <f t="shared" si="797"/>
        <v/>
      </c>
      <c r="CO317" s="1328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8" t="str">
        <f t="shared" si="797"/>
        <v/>
      </c>
      <c r="CE318" s="1329" t="str">
        <f t="shared" si="797"/>
        <v/>
      </c>
      <c r="CF318" s="1329" t="str">
        <f t="shared" si="797"/>
        <v/>
      </c>
      <c r="CG318" s="1329" t="str">
        <f t="shared" si="797"/>
        <v/>
      </c>
      <c r="CH318" s="1329" t="str">
        <f t="shared" si="797"/>
        <v/>
      </c>
      <c r="CI318" s="1330" t="str">
        <f t="shared" si="797"/>
        <v/>
      </c>
      <c r="CJ318" s="1330" t="str">
        <f t="shared" si="797"/>
        <v/>
      </c>
      <c r="CK318" s="1329" t="str">
        <f t="shared" si="797"/>
        <v/>
      </c>
      <c r="CL318" s="1329" t="str">
        <f t="shared" si="797"/>
        <v/>
      </c>
      <c r="CM318" s="1329" t="str">
        <f t="shared" si="797"/>
        <v/>
      </c>
      <c r="CN318" s="1329" t="str">
        <f t="shared" si="797"/>
        <v/>
      </c>
      <c r="CO318" s="1328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228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5"/>
        <v/>
      </c>
      <c r="CG319" s="1332" t="str">
        <f t="shared" si="835"/>
        <v/>
      </c>
      <c r="CH319" s="1332" t="str">
        <f t="shared" si="835"/>
        <v/>
      </c>
      <c r="CI319" s="1333" t="str">
        <f t="shared" si="835"/>
        <v/>
      </c>
      <c r="CJ319" s="1333" t="str">
        <f t="shared" si="835"/>
        <v/>
      </c>
      <c r="CK319" s="1332" t="str">
        <f t="shared" si="835"/>
        <v/>
      </c>
      <c r="CL319" s="1332" t="str">
        <f t="shared" si="835"/>
        <v/>
      </c>
      <c r="CM319" s="1332" t="str">
        <f t="shared" si="835"/>
        <v/>
      </c>
      <c r="CN319" s="1332" t="str">
        <f t="shared" si="835"/>
        <v/>
      </c>
      <c r="CO319" s="1328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5"/>
        <v/>
      </c>
      <c r="CF320" s="1329" t="str">
        <f t="shared" si="835"/>
        <v/>
      </c>
      <c r="CG320" s="1329" t="str">
        <f t="shared" si="835"/>
        <v/>
      </c>
      <c r="CH320" s="1329" t="str">
        <f t="shared" si="835"/>
        <v/>
      </c>
      <c r="CI320" s="1330" t="str">
        <f t="shared" si="835"/>
        <v/>
      </c>
      <c r="CJ320" s="1330" t="str">
        <f t="shared" si="835"/>
        <v/>
      </c>
      <c r="CK320" s="1329" t="str">
        <f t="shared" si="835"/>
        <v/>
      </c>
      <c r="CL320" s="1329" t="str">
        <f t="shared" si="835"/>
        <v/>
      </c>
      <c r="CM320" s="1329" t="str">
        <f t="shared" si="835"/>
        <v/>
      </c>
      <c r="CN320" s="1329" t="str">
        <f t="shared" si="835"/>
        <v/>
      </c>
      <c r="CO320" s="1328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3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8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0"/>
        <v/>
      </c>
      <c r="CF322" s="1329" t="str">
        <f t="shared" si="840"/>
        <v/>
      </c>
      <c r="CG322" s="1329" t="str">
        <f t="shared" si="840"/>
        <v/>
      </c>
      <c r="CH322" s="1329" t="str">
        <f t="shared" si="840"/>
        <v/>
      </c>
      <c r="CI322" s="1330" t="str">
        <f t="shared" si="840"/>
        <v/>
      </c>
      <c r="CJ322" s="1330" t="str">
        <f t="shared" si="840"/>
        <v/>
      </c>
      <c r="CK322" s="1329" t="str">
        <f t="shared" si="840"/>
        <v/>
      </c>
      <c r="CL322" s="1329" t="str">
        <f t="shared" si="840"/>
        <v/>
      </c>
      <c r="CM322" s="1329" t="str">
        <f t="shared" si="840"/>
        <v/>
      </c>
      <c r="CN322" s="1329" t="str">
        <f t="shared" si="840"/>
        <v/>
      </c>
      <c r="CO322" s="1357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270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8" t="str">
        <f t="shared" si="840"/>
        <v/>
      </c>
      <c r="CE323" s="1329" t="str">
        <f t="shared" si="840"/>
        <v/>
      </c>
      <c r="CF323" s="1329" t="str">
        <f t="shared" si="840"/>
        <v/>
      </c>
      <c r="CG323" s="1329" t="str">
        <f t="shared" si="840"/>
        <v/>
      </c>
      <c r="CH323" s="1329" t="str">
        <f t="shared" si="840"/>
        <v/>
      </c>
      <c r="CI323" s="1330" t="str">
        <f t="shared" si="840"/>
        <v/>
      </c>
      <c r="CJ323" s="1330" t="str">
        <f t="shared" si="840"/>
        <v/>
      </c>
      <c r="CK323" s="1329" t="str">
        <f t="shared" si="840"/>
        <v/>
      </c>
      <c r="CL323" s="1329" t="str">
        <f t="shared" si="840"/>
        <v/>
      </c>
      <c r="CM323" s="1329" t="str">
        <f t="shared" si="840"/>
        <v/>
      </c>
      <c r="CN323" s="1329" t="str">
        <f t="shared" si="840"/>
        <v/>
      </c>
      <c r="CO323" s="1328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261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8">
        <f t="shared" si="840"/>
        <v>3140.1</v>
      </c>
      <c r="CE324" s="1329">
        <f t="shared" si="840"/>
        <v>3140.1</v>
      </c>
      <c r="CF324" s="1329">
        <f t="shared" si="840"/>
        <v>3140.1</v>
      </c>
      <c r="CG324" s="1329">
        <f t="shared" si="840"/>
        <v>3140.1</v>
      </c>
      <c r="CH324" s="1329">
        <f t="shared" si="840"/>
        <v>3140.1</v>
      </c>
      <c r="CI324" s="1330">
        <f t="shared" si="840"/>
        <v>3140.1</v>
      </c>
      <c r="CJ324" s="1330">
        <f t="shared" si="840"/>
        <v>3140.1</v>
      </c>
      <c r="CK324" s="1329">
        <f t="shared" si="840"/>
        <v>3140.1</v>
      </c>
      <c r="CL324" s="1329">
        <f t="shared" si="840"/>
        <v>3140.1</v>
      </c>
      <c r="CM324" s="1329">
        <f t="shared" si="840"/>
        <v>3140.1</v>
      </c>
      <c r="CN324" s="1329">
        <f t="shared" si="840"/>
        <v>3140.1</v>
      </c>
      <c r="CO324" s="1355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258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8" t="str">
        <f t="shared" si="840"/>
        <v/>
      </c>
      <c r="CE325" s="1329" t="str">
        <f t="shared" si="840"/>
        <v/>
      </c>
      <c r="CF325" s="1329" t="str">
        <f t="shared" si="840"/>
        <v/>
      </c>
      <c r="CG325" s="1329" t="str">
        <f t="shared" si="840"/>
        <v/>
      </c>
      <c r="CH325" s="1329" t="str">
        <f t="shared" si="840"/>
        <v/>
      </c>
      <c r="CI325" s="1330" t="str">
        <f t="shared" si="840"/>
        <v/>
      </c>
      <c r="CJ325" s="1330" t="str">
        <f t="shared" si="840"/>
        <v/>
      </c>
      <c r="CK325" s="1329" t="str">
        <f t="shared" si="840"/>
        <v/>
      </c>
      <c r="CL325" s="1329" t="str">
        <f t="shared" si="840"/>
        <v/>
      </c>
      <c r="CM325" s="1329" t="str">
        <f t="shared" si="840"/>
        <v/>
      </c>
      <c r="CN325" s="1329" t="str">
        <f t="shared" si="840"/>
        <v/>
      </c>
      <c r="CO325" s="1328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8" t="str">
        <f t="shared" si="840"/>
        <v/>
      </c>
      <c r="CE326" s="1329" t="str">
        <f t="shared" si="840"/>
        <v/>
      </c>
      <c r="CF326" s="1329" t="str">
        <f t="shared" si="840"/>
        <v/>
      </c>
      <c r="CG326" s="1329" t="str">
        <f t="shared" si="840"/>
        <v/>
      </c>
      <c r="CH326" s="1329" t="str">
        <f t="shared" si="840"/>
        <v/>
      </c>
      <c r="CI326" s="1330" t="str">
        <f t="shared" si="840"/>
        <v/>
      </c>
      <c r="CJ326" s="1330" t="str">
        <f t="shared" si="840"/>
        <v/>
      </c>
      <c r="CK326" s="1329" t="str">
        <f t="shared" si="840"/>
        <v/>
      </c>
      <c r="CL326" s="1329" t="str">
        <f t="shared" si="840"/>
        <v/>
      </c>
      <c r="CM326" s="1329" t="str">
        <f t="shared" si="840"/>
        <v/>
      </c>
      <c r="CN326" s="1329" t="str">
        <f t="shared" si="840"/>
        <v/>
      </c>
      <c r="CO326" s="1328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184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8" t="str">
        <f t="shared" si="840"/>
        <v/>
      </c>
      <c r="CE327" s="1329" t="str">
        <f t="shared" si="840"/>
        <v/>
      </c>
      <c r="CF327" s="1329" t="str">
        <f t="shared" si="840"/>
        <v/>
      </c>
      <c r="CG327" s="1329" t="str">
        <f t="shared" si="840"/>
        <v/>
      </c>
      <c r="CH327" s="1329" t="str">
        <f t="shared" si="840"/>
        <v/>
      </c>
      <c r="CI327" s="1330" t="str">
        <f t="shared" si="840"/>
        <v/>
      </c>
      <c r="CJ327" s="1330" t="str">
        <f t="shared" si="840"/>
        <v/>
      </c>
      <c r="CK327" s="1329" t="str">
        <f t="shared" si="840"/>
        <v/>
      </c>
      <c r="CL327" s="1329" t="str">
        <f t="shared" si="840"/>
        <v/>
      </c>
      <c r="CM327" s="1329" t="str">
        <f t="shared" si="840"/>
        <v/>
      </c>
      <c r="CN327" s="1329" t="str">
        <f t="shared" si="840"/>
        <v/>
      </c>
      <c r="CO327" s="1328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8" t="str">
        <f t="shared" si="840"/>
        <v/>
      </c>
      <c r="CE328" s="1329" t="str">
        <f t="shared" si="840"/>
        <v/>
      </c>
      <c r="CF328" s="1329" t="str">
        <f t="shared" si="840"/>
        <v/>
      </c>
      <c r="CG328" s="1329" t="str">
        <f t="shared" si="840"/>
        <v/>
      </c>
      <c r="CH328" s="1329" t="str">
        <f t="shared" si="840"/>
        <v/>
      </c>
      <c r="CI328" s="1330" t="str">
        <f t="shared" si="840"/>
        <v/>
      </c>
      <c r="CJ328" s="1330" t="str">
        <f t="shared" si="840"/>
        <v/>
      </c>
      <c r="CK328" s="1329" t="str">
        <f t="shared" si="840"/>
        <v/>
      </c>
      <c r="CL328" s="1329" t="str">
        <f t="shared" si="840"/>
        <v/>
      </c>
      <c r="CM328" s="1329" t="str">
        <f t="shared" si="840"/>
        <v/>
      </c>
      <c r="CN328" s="1329" t="str">
        <f t="shared" si="840"/>
        <v/>
      </c>
      <c r="CO328" s="1328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228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8"/>
        <v/>
      </c>
      <c r="CG329" s="1332" t="str">
        <f t="shared" si="878"/>
        <v/>
      </c>
      <c r="CH329" s="1332" t="str">
        <f t="shared" si="878"/>
        <v/>
      </c>
      <c r="CI329" s="1333" t="str">
        <f t="shared" si="878"/>
        <v/>
      </c>
      <c r="CJ329" s="1333" t="str">
        <f t="shared" si="878"/>
        <v/>
      </c>
      <c r="CK329" s="1332" t="str">
        <f t="shared" si="878"/>
        <v/>
      </c>
      <c r="CL329" s="1332" t="str">
        <f t="shared" si="878"/>
        <v/>
      </c>
      <c r="CM329" s="1332" t="str">
        <f t="shared" si="878"/>
        <v/>
      </c>
      <c r="CN329" s="1332" t="str">
        <f t="shared" si="878"/>
        <v/>
      </c>
      <c r="CO329" s="1328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899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8"/>
        <v/>
      </c>
      <c r="CF330" s="1329">
        <f t="shared" si="878"/>
        <v>100</v>
      </c>
      <c r="CG330" s="1329">
        <f t="shared" si="878"/>
        <v>100</v>
      </c>
      <c r="CH330" s="1329">
        <f t="shared" si="878"/>
        <v>160</v>
      </c>
      <c r="CI330" s="1330">
        <f t="shared" si="878"/>
        <v>400</v>
      </c>
      <c r="CJ330" s="1330">
        <f t="shared" si="878"/>
        <v>600</v>
      </c>
      <c r="CK330" s="1329">
        <f t="shared" si="878"/>
        <v>800</v>
      </c>
      <c r="CL330" s="1329">
        <f t="shared" si="878"/>
        <v>1140</v>
      </c>
      <c r="CM330" s="1329" t="str">
        <f t="shared" si="878"/>
        <v/>
      </c>
      <c r="CN330" s="1329" t="str">
        <f t="shared" si="878"/>
        <v/>
      </c>
      <c r="CO330" s="1328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268</v>
      </c>
      <c r="B331" s="716" t="s">
        <v>900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270</v>
      </c>
      <c r="BW331" s="716" t="s">
        <v>270</v>
      </c>
      <c r="BX331" s="716" t="s">
        <v>270</v>
      </c>
      <c r="BY331" s="716" t="s">
        <v>270</v>
      </c>
      <c r="BZ331" s="581"/>
      <c r="CA331" s="581"/>
      <c r="CB331" s="581"/>
      <c r="CC331" s="679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28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269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8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3"/>
        <v/>
      </c>
      <c r="CF332" s="1329" t="str">
        <f t="shared" si="883"/>
        <v/>
      </c>
      <c r="CG332" s="1329">
        <f t="shared" si="883"/>
        <v>1</v>
      </c>
      <c r="CH332" s="1329">
        <f t="shared" si="883"/>
        <v>1</v>
      </c>
      <c r="CI332" s="1330">
        <f t="shared" si="883"/>
        <v>1</v>
      </c>
      <c r="CJ332" s="1330">
        <f t="shared" si="883"/>
        <v>1</v>
      </c>
      <c r="CK332" s="1329">
        <f t="shared" si="883"/>
        <v>1</v>
      </c>
      <c r="CL332" s="1329">
        <f t="shared" si="883"/>
        <v>1</v>
      </c>
      <c r="CM332" s="1329" t="str">
        <f t="shared" si="883"/>
        <v/>
      </c>
      <c r="CN332" s="1329" t="str">
        <f t="shared" si="883"/>
        <v/>
      </c>
      <c r="CO332" s="1331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270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8" t="str">
        <f t="shared" si="883"/>
        <v/>
      </c>
      <c r="CE333" s="1329" t="str">
        <f t="shared" si="883"/>
        <v/>
      </c>
      <c r="CF333" s="1329" t="str">
        <f t="shared" si="883"/>
        <v/>
      </c>
      <c r="CG333" s="1329">
        <f t="shared" si="883"/>
        <v>0</v>
      </c>
      <c r="CH333" s="1329">
        <f t="shared" si="883"/>
        <v>160</v>
      </c>
      <c r="CI333" s="1330">
        <f t="shared" si="883"/>
        <v>400</v>
      </c>
      <c r="CJ333" s="1330">
        <f t="shared" si="883"/>
        <v>600</v>
      </c>
      <c r="CK333" s="1329">
        <f t="shared" si="883"/>
        <v>800</v>
      </c>
      <c r="CL333" s="1329">
        <f t="shared" si="883"/>
        <v>1140</v>
      </c>
      <c r="CM333" s="1329" t="str">
        <f t="shared" si="883"/>
        <v/>
      </c>
      <c r="CN333" s="1329" t="str">
        <f t="shared" si="883"/>
        <v/>
      </c>
      <c r="CO333" s="1357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261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8">
        <f t="shared" si="883"/>
        <v>4770</v>
      </c>
      <c r="CE334" s="1329">
        <f t="shared" si="883"/>
        <v>4770</v>
      </c>
      <c r="CF334" s="1329">
        <f t="shared" si="883"/>
        <v>4770</v>
      </c>
      <c r="CG334" s="1329">
        <f t="shared" si="883"/>
        <v>4770</v>
      </c>
      <c r="CH334" s="1329">
        <f t="shared" si="883"/>
        <v>4770</v>
      </c>
      <c r="CI334" s="1330">
        <f t="shared" si="883"/>
        <v>4770</v>
      </c>
      <c r="CJ334" s="1330">
        <f t="shared" si="883"/>
        <v>4770</v>
      </c>
      <c r="CK334" s="1329">
        <f t="shared" si="883"/>
        <v>4770</v>
      </c>
      <c r="CL334" s="1329">
        <f t="shared" si="883"/>
        <v>4770</v>
      </c>
      <c r="CM334" s="1329">
        <f t="shared" si="883"/>
        <v>4770</v>
      </c>
      <c r="CN334" s="1329">
        <f t="shared" si="883"/>
        <v>4770</v>
      </c>
      <c r="CO334" s="1355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258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8" t="str">
        <f t="shared" si="883"/>
        <v/>
      </c>
      <c r="CE335" s="1329" t="str">
        <f t="shared" si="883"/>
        <v/>
      </c>
      <c r="CF335" s="1329" t="str">
        <f t="shared" si="883"/>
        <v/>
      </c>
      <c r="CG335" s="1329">
        <f t="shared" si="883"/>
        <v>80</v>
      </c>
      <c r="CH335" s="1329">
        <f t="shared" si="883"/>
        <v>200</v>
      </c>
      <c r="CI335" s="1330">
        <f t="shared" si="883"/>
        <v>320</v>
      </c>
      <c r="CJ335" s="1330">
        <f t="shared" si="883"/>
        <v>500</v>
      </c>
      <c r="CK335" s="1329">
        <f t="shared" si="883"/>
        <v>960</v>
      </c>
      <c r="CL335" s="1329" t="str">
        <f t="shared" si="883"/>
        <v/>
      </c>
      <c r="CM335" s="1329" t="str">
        <f t="shared" si="883"/>
        <v/>
      </c>
      <c r="CN335" s="1329" t="str">
        <f t="shared" si="883"/>
        <v/>
      </c>
      <c r="CO335" s="1328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182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8" t="str">
        <f t="shared" si="883"/>
        <v/>
      </c>
      <c r="CE336" s="1329" t="str">
        <f t="shared" si="883"/>
        <v/>
      </c>
      <c r="CF336" s="1329" t="str">
        <f t="shared" si="883"/>
        <v/>
      </c>
      <c r="CG336" s="1329">
        <f t="shared" si="883"/>
        <v>2</v>
      </c>
      <c r="CH336" s="1329">
        <f t="shared" si="883"/>
        <v>3</v>
      </c>
      <c r="CI336" s="1330">
        <f t="shared" si="883"/>
        <v>5</v>
      </c>
      <c r="CJ336" s="1330">
        <f t="shared" si="883"/>
        <v>5</v>
      </c>
      <c r="CK336" s="1329">
        <f t="shared" si="883"/>
        <v>10</v>
      </c>
      <c r="CL336" s="1329" t="str">
        <f t="shared" si="883"/>
        <v/>
      </c>
      <c r="CM336" s="1329" t="str">
        <f t="shared" si="883"/>
        <v/>
      </c>
      <c r="CN336" s="1329" t="str">
        <f t="shared" si="883"/>
        <v/>
      </c>
      <c r="CO336" s="1328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184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8" t="str">
        <f t="shared" si="883"/>
        <v/>
      </c>
      <c r="CE337" s="1329" t="str">
        <f t="shared" si="883"/>
        <v/>
      </c>
      <c r="CF337" s="1329" t="str">
        <f t="shared" si="883"/>
        <v/>
      </c>
      <c r="CG337" s="1329">
        <f t="shared" si="883"/>
        <v>600</v>
      </c>
      <c r="CH337" s="1329">
        <f t="shared" si="883"/>
        <v>640</v>
      </c>
      <c r="CI337" s="1330">
        <f t="shared" si="883"/>
        <v>800</v>
      </c>
      <c r="CJ337" s="1330">
        <f t="shared" si="883"/>
        <v>2500</v>
      </c>
      <c r="CK337" s="1329">
        <f t="shared" si="883"/>
        <v>4800</v>
      </c>
      <c r="CL337" s="1329" t="str">
        <f t="shared" si="883"/>
        <v/>
      </c>
      <c r="CM337" s="1329" t="str">
        <f t="shared" si="883"/>
        <v/>
      </c>
      <c r="CN337" s="1329" t="str">
        <f t="shared" si="883"/>
        <v/>
      </c>
      <c r="CO337" s="1328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259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8" t="str">
        <f t="shared" si="883"/>
        <v/>
      </c>
      <c r="CE338" s="1329" t="str">
        <f t="shared" si="883"/>
        <v/>
      </c>
      <c r="CF338" s="1329" t="str">
        <f t="shared" si="883"/>
        <v/>
      </c>
      <c r="CG338" s="1329" t="str">
        <f t="shared" si="883"/>
        <v/>
      </c>
      <c r="CH338" s="1329" t="str">
        <f t="shared" si="883"/>
        <v/>
      </c>
      <c r="CI338" s="1330">
        <f t="shared" si="883"/>
        <v>80</v>
      </c>
      <c r="CJ338" s="1330" t="str">
        <f t="shared" si="883"/>
        <v/>
      </c>
      <c r="CK338" s="1329" t="str">
        <f t="shared" si="883"/>
        <v/>
      </c>
      <c r="CL338" s="1329" t="str">
        <f t="shared" si="883"/>
        <v/>
      </c>
      <c r="CM338" s="1329" t="str">
        <f t="shared" si="883"/>
        <v/>
      </c>
      <c r="CN338" s="1329" t="str">
        <f t="shared" si="883"/>
        <v/>
      </c>
      <c r="CO338" s="1328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228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 t="str">
        <f t="shared" si="917"/>
        <v/>
      </c>
      <c r="CG339" s="1332">
        <f t="shared" si="917"/>
        <v>0</v>
      </c>
      <c r="CH339" s="1332">
        <f t="shared" si="917"/>
        <v>1.2375466998754671E-2</v>
      </c>
      <c r="CI339" s="1333">
        <f t="shared" si="917"/>
        <v>1.9800747198007472E-2</v>
      </c>
      <c r="CJ339" s="1333">
        <f t="shared" si="917"/>
        <v>2.9701120797011211E-2</v>
      </c>
      <c r="CK339" s="1332">
        <f t="shared" si="917"/>
        <v>4.4551681195516814E-2</v>
      </c>
      <c r="CL339" s="1332">
        <f t="shared" si="917"/>
        <v>4.5694031995401861E-2</v>
      </c>
      <c r="CM339" s="1332" t="str">
        <f t="shared" si="917"/>
        <v/>
      </c>
      <c r="CN339" s="1332" t="str">
        <f t="shared" si="917"/>
        <v/>
      </c>
      <c r="CO339" s="1328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273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7"/>
        <v/>
      </c>
      <c r="CF340" s="1329" t="str">
        <f t="shared" si="917"/>
        <v/>
      </c>
      <c r="CG340" s="1329" t="str">
        <f t="shared" si="917"/>
        <v/>
      </c>
      <c r="CH340" s="1329" t="str">
        <f t="shared" si="917"/>
        <v/>
      </c>
      <c r="CI340" s="1330">
        <f t="shared" si="917"/>
        <v>800</v>
      </c>
      <c r="CJ340" s="1330" t="str">
        <f t="shared" si="917"/>
        <v/>
      </c>
      <c r="CK340" s="1329" t="str">
        <f t="shared" si="917"/>
        <v/>
      </c>
      <c r="CL340" s="1329" t="str">
        <f t="shared" si="917"/>
        <v/>
      </c>
      <c r="CM340" s="1329" t="str">
        <f t="shared" si="917"/>
        <v/>
      </c>
      <c r="CN340" s="1329" t="str">
        <f t="shared" si="917"/>
        <v/>
      </c>
      <c r="CO340" s="1328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28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269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8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2"/>
        <v/>
      </c>
      <c r="CF342" s="1329" t="str">
        <f t="shared" si="922"/>
        <v/>
      </c>
      <c r="CG342" s="1329" t="str">
        <f t="shared" si="922"/>
        <v/>
      </c>
      <c r="CH342" s="1329" t="str">
        <f t="shared" si="922"/>
        <v/>
      </c>
      <c r="CI342" s="1330">
        <f t="shared" si="922"/>
        <v>1</v>
      </c>
      <c r="CJ342" s="1330" t="str">
        <f t="shared" si="922"/>
        <v/>
      </c>
      <c r="CK342" s="1329" t="str">
        <f t="shared" si="922"/>
        <v/>
      </c>
      <c r="CL342" s="1329" t="str">
        <f t="shared" si="922"/>
        <v/>
      </c>
      <c r="CM342" s="1329" t="str">
        <f t="shared" si="922"/>
        <v/>
      </c>
      <c r="CN342" s="1329" t="str">
        <f t="shared" si="922"/>
        <v/>
      </c>
      <c r="CO342" s="1331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270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8" t="str">
        <f t="shared" si="922"/>
        <v/>
      </c>
      <c r="CE343" s="1329" t="str">
        <f t="shared" si="922"/>
        <v/>
      </c>
      <c r="CF343" s="1329" t="str">
        <f t="shared" si="922"/>
        <v/>
      </c>
      <c r="CG343" s="1329" t="str">
        <f t="shared" si="922"/>
        <v/>
      </c>
      <c r="CH343" s="1329" t="str">
        <f t="shared" si="922"/>
        <v/>
      </c>
      <c r="CI343" s="1330">
        <f t="shared" si="922"/>
        <v>800</v>
      </c>
      <c r="CJ343" s="1330" t="str">
        <f t="shared" si="922"/>
        <v/>
      </c>
      <c r="CK343" s="1329" t="str">
        <f t="shared" si="922"/>
        <v/>
      </c>
      <c r="CL343" s="1329" t="str">
        <f t="shared" si="922"/>
        <v/>
      </c>
      <c r="CM343" s="1329" t="str">
        <f t="shared" si="922"/>
        <v/>
      </c>
      <c r="CN343" s="1329" t="str">
        <f t="shared" si="922"/>
        <v/>
      </c>
      <c r="CO343" s="1328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261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8">
        <f t="shared" si="922"/>
        <v>24241.572</v>
      </c>
      <c r="CE344" s="1329">
        <f t="shared" si="922"/>
        <v>24241.572</v>
      </c>
      <c r="CF344" s="1329">
        <f t="shared" si="922"/>
        <v>24241.572</v>
      </c>
      <c r="CG344" s="1329">
        <f t="shared" si="922"/>
        <v>24241.572</v>
      </c>
      <c r="CH344" s="1329">
        <f t="shared" si="922"/>
        <v>24241.572</v>
      </c>
      <c r="CI344" s="1330">
        <f t="shared" si="922"/>
        <v>24241.572</v>
      </c>
      <c r="CJ344" s="1330">
        <f t="shared" si="922"/>
        <v>24241.572</v>
      </c>
      <c r="CK344" s="1329">
        <f t="shared" si="922"/>
        <v>24241.572</v>
      </c>
      <c r="CL344" s="1329">
        <f t="shared" si="922"/>
        <v>24241.572</v>
      </c>
      <c r="CM344" s="1329">
        <f t="shared" si="922"/>
        <v>24241.572</v>
      </c>
      <c r="CN344" s="1329">
        <f t="shared" si="922"/>
        <v>24241.572</v>
      </c>
      <c r="CO344" s="1328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258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8" t="str">
        <f t="shared" si="922"/>
        <v/>
      </c>
      <c r="CE345" s="1329" t="str">
        <f t="shared" si="922"/>
        <v/>
      </c>
      <c r="CF345" s="1329" t="str">
        <f t="shared" si="922"/>
        <v/>
      </c>
      <c r="CG345" s="1329" t="str">
        <f t="shared" si="922"/>
        <v/>
      </c>
      <c r="CH345" s="1329" t="str">
        <f t="shared" si="922"/>
        <v/>
      </c>
      <c r="CI345" s="1330">
        <f t="shared" si="922"/>
        <v>320</v>
      </c>
      <c r="CJ345" s="1330" t="str">
        <f t="shared" si="922"/>
        <v/>
      </c>
      <c r="CK345" s="1329" t="str">
        <f t="shared" si="922"/>
        <v/>
      </c>
      <c r="CL345" s="1329" t="str">
        <f t="shared" si="922"/>
        <v/>
      </c>
      <c r="CM345" s="1329" t="str">
        <f t="shared" si="922"/>
        <v/>
      </c>
      <c r="CN345" s="1329" t="str">
        <f t="shared" si="922"/>
        <v/>
      </c>
      <c r="CO345" s="1328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8" t="str">
        <f t="shared" si="922"/>
        <v/>
      </c>
      <c r="CE346" s="1329" t="str">
        <f t="shared" si="922"/>
        <v/>
      </c>
      <c r="CF346" s="1329" t="str">
        <f t="shared" si="922"/>
        <v/>
      </c>
      <c r="CG346" s="1329" t="str">
        <f t="shared" si="922"/>
        <v/>
      </c>
      <c r="CH346" s="1329" t="str">
        <f t="shared" si="922"/>
        <v/>
      </c>
      <c r="CI346" s="1330">
        <f t="shared" si="922"/>
        <v>16</v>
      </c>
      <c r="CJ346" s="1330" t="str">
        <f t="shared" si="922"/>
        <v/>
      </c>
      <c r="CK346" s="1329" t="str">
        <f t="shared" si="922"/>
        <v/>
      </c>
      <c r="CL346" s="1329" t="str">
        <f t="shared" si="922"/>
        <v/>
      </c>
      <c r="CM346" s="1329" t="str">
        <f t="shared" si="922"/>
        <v/>
      </c>
      <c r="CN346" s="1329" t="str">
        <f t="shared" si="922"/>
        <v/>
      </c>
      <c r="CO346" s="1328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184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8" t="str">
        <f t="shared" si="922"/>
        <v/>
      </c>
      <c r="CE347" s="1329" t="str">
        <f t="shared" si="922"/>
        <v/>
      </c>
      <c r="CF347" s="1329" t="str">
        <f t="shared" si="922"/>
        <v/>
      </c>
      <c r="CG347" s="1329" t="str">
        <f t="shared" si="922"/>
        <v/>
      </c>
      <c r="CH347" s="1329" t="str">
        <f t="shared" si="922"/>
        <v/>
      </c>
      <c r="CI347" s="1330">
        <f t="shared" si="922"/>
        <v>5120</v>
      </c>
      <c r="CJ347" s="1330" t="str">
        <f t="shared" si="922"/>
        <v/>
      </c>
      <c r="CK347" s="1329" t="str">
        <f t="shared" si="922"/>
        <v/>
      </c>
      <c r="CL347" s="1329" t="str">
        <f t="shared" si="922"/>
        <v/>
      </c>
      <c r="CM347" s="1329" t="str">
        <f t="shared" si="922"/>
        <v/>
      </c>
      <c r="CN347" s="1329" t="str">
        <f t="shared" si="922"/>
        <v/>
      </c>
      <c r="CO347" s="1328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8" t="str">
        <f t="shared" si="922"/>
        <v/>
      </c>
      <c r="CE348" s="1329" t="str">
        <f t="shared" si="922"/>
        <v/>
      </c>
      <c r="CF348" s="1329" t="str">
        <f t="shared" si="922"/>
        <v/>
      </c>
      <c r="CG348" s="1329" t="str">
        <f t="shared" si="922"/>
        <v/>
      </c>
      <c r="CH348" s="1329" t="str">
        <f t="shared" si="922"/>
        <v/>
      </c>
      <c r="CI348" s="1330">
        <f t="shared" si="922"/>
        <v>80</v>
      </c>
      <c r="CJ348" s="1330" t="str">
        <f t="shared" si="922"/>
        <v/>
      </c>
      <c r="CK348" s="1329" t="str">
        <f t="shared" si="922"/>
        <v/>
      </c>
      <c r="CL348" s="1329" t="str">
        <f t="shared" si="922"/>
        <v/>
      </c>
      <c r="CM348" s="1329" t="str">
        <f t="shared" si="922"/>
        <v/>
      </c>
      <c r="CN348" s="1329" t="str">
        <f t="shared" si="922"/>
        <v/>
      </c>
      <c r="CO348" s="1328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228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0"/>
        <v/>
      </c>
      <c r="CG349" s="1332" t="str">
        <f t="shared" si="960"/>
        <v/>
      </c>
      <c r="CH349" s="1332" t="str">
        <f t="shared" si="960"/>
        <v/>
      </c>
      <c r="CI349" s="1333">
        <f t="shared" si="960"/>
        <v>0.23222120892805825</v>
      </c>
      <c r="CJ349" s="1333" t="str">
        <f t="shared" si="960"/>
        <v/>
      </c>
      <c r="CK349" s="1332" t="str">
        <f t="shared" si="960"/>
        <v/>
      </c>
      <c r="CL349" s="1332" t="str">
        <f t="shared" si="960"/>
        <v/>
      </c>
      <c r="CM349" s="1332" t="str">
        <f t="shared" si="960"/>
        <v/>
      </c>
      <c r="CN349" s="1332" t="str">
        <f t="shared" si="960"/>
        <v/>
      </c>
      <c r="CO349" s="1328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1"/>
        <v/>
      </c>
      <c r="CG350" s="1329" t="str">
        <f t="shared" si="961"/>
        <v/>
      </c>
      <c r="CH350" s="1329" t="str">
        <f t="shared" si="961"/>
        <v/>
      </c>
      <c r="CI350" s="1330" t="str">
        <f t="shared" si="961"/>
        <v/>
      </c>
      <c r="CJ350" s="1330" t="str">
        <f t="shared" si="961"/>
        <v/>
      </c>
      <c r="CK350" s="1329" t="str">
        <f t="shared" si="961"/>
        <v/>
      </c>
      <c r="CL350" s="1329" t="str">
        <f t="shared" si="961"/>
        <v/>
      </c>
      <c r="CM350" s="1329" t="str">
        <f t="shared" si="961"/>
        <v/>
      </c>
      <c r="CN350" s="1329" t="str">
        <f t="shared" si="961"/>
        <v/>
      </c>
      <c r="CO350" s="1328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28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8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6"/>
        <v/>
      </c>
      <c r="CF352" s="1329" t="str">
        <f t="shared" si="966"/>
        <v/>
      </c>
      <c r="CG352" s="1329" t="str">
        <f t="shared" si="966"/>
        <v/>
      </c>
      <c r="CH352" s="1329" t="str">
        <f t="shared" si="966"/>
        <v/>
      </c>
      <c r="CI352" s="1330" t="str">
        <f t="shared" si="966"/>
        <v/>
      </c>
      <c r="CJ352" s="1330" t="str">
        <f t="shared" si="966"/>
        <v/>
      </c>
      <c r="CK352" s="1329" t="str">
        <f t="shared" si="966"/>
        <v/>
      </c>
      <c r="CL352" s="1329" t="str">
        <f t="shared" si="966"/>
        <v/>
      </c>
      <c r="CM352" s="1329" t="str">
        <f t="shared" si="966"/>
        <v/>
      </c>
      <c r="CN352" s="1329" t="str">
        <f t="shared" si="966"/>
        <v/>
      </c>
      <c r="CO352" s="1328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270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8" t="str">
        <f t="shared" si="966"/>
        <v/>
      </c>
      <c r="CE353" s="1329" t="str">
        <f t="shared" si="966"/>
        <v/>
      </c>
      <c r="CF353" s="1329" t="str">
        <f t="shared" si="966"/>
        <v/>
      </c>
      <c r="CG353" s="1329" t="str">
        <f t="shared" si="966"/>
        <v/>
      </c>
      <c r="CH353" s="1329" t="str">
        <f t="shared" si="966"/>
        <v/>
      </c>
      <c r="CI353" s="1330" t="str">
        <f t="shared" si="966"/>
        <v/>
      </c>
      <c r="CJ353" s="1330" t="str">
        <f t="shared" si="966"/>
        <v/>
      </c>
      <c r="CK353" s="1329" t="str">
        <f t="shared" si="966"/>
        <v/>
      </c>
      <c r="CL353" s="1329" t="str">
        <f t="shared" si="966"/>
        <v/>
      </c>
      <c r="CM353" s="1329" t="str">
        <f t="shared" si="966"/>
        <v/>
      </c>
      <c r="CN353" s="1329" t="str">
        <f t="shared" si="966"/>
        <v/>
      </c>
      <c r="CO353" s="1328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261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8">
        <f t="shared" si="966"/>
        <v>15365.555999999999</v>
      </c>
      <c r="CE354" s="1329">
        <f t="shared" si="966"/>
        <v>15365.555999999999</v>
      </c>
      <c r="CF354" s="1329">
        <f t="shared" si="966"/>
        <v>15365.555999999999</v>
      </c>
      <c r="CG354" s="1329">
        <f t="shared" si="966"/>
        <v>15365.555999999999</v>
      </c>
      <c r="CH354" s="1329">
        <f t="shared" si="966"/>
        <v>15365.555999999999</v>
      </c>
      <c r="CI354" s="1330">
        <f t="shared" si="966"/>
        <v>15365.555999999999</v>
      </c>
      <c r="CJ354" s="1330">
        <f t="shared" si="966"/>
        <v>15365.555999999999</v>
      </c>
      <c r="CK354" s="1329">
        <f t="shared" si="966"/>
        <v>15365.555999999999</v>
      </c>
      <c r="CL354" s="1329">
        <f t="shared" si="966"/>
        <v>15365.555999999999</v>
      </c>
      <c r="CM354" s="1329">
        <f t="shared" si="966"/>
        <v>15365.555999999999</v>
      </c>
      <c r="CN354" s="1329">
        <f t="shared" si="966"/>
        <v>15365.555999999999</v>
      </c>
      <c r="CO354" s="1328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8" t="str">
        <f t="shared" si="966"/>
        <v/>
      </c>
      <c r="CE355" s="1329" t="str">
        <f t="shared" si="966"/>
        <v/>
      </c>
      <c r="CF355" s="1329" t="str">
        <f t="shared" si="966"/>
        <v/>
      </c>
      <c r="CG355" s="1329" t="str">
        <f t="shared" si="966"/>
        <v/>
      </c>
      <c r="CH355" s="1329" t="str">
        <f t="shared" si="966"/>
        <v/>
      </c>
      <c r="CI355" s="1330" t="str">
        <f t="shared" si="966"/>
        <v/>
      </c>
      <c r="CJ355" s="1330" t="str">
        <f t="shared" si="966"/>
        <v/>
      </c>
      <c r="CK355" s="1329" t="str">
        <f t="shared" si="966"/>
        <v/>
      </c>
      <c r="CL355" s="1329" t="str">
        <f t="shared" si="966"/>
        <v/>
      </c>
      <c r="CM355" s="1329" t="str">
        <f t="shared" si="966"/>
        <v/>
      </c>
      <c r="CN355" s="1329" t="str">
        <f t="shared" si="966"/>
        <v/>
      </c>
      <c r="CO355" s="1328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8" t="str">
        <f t="shared" si="966"/>
        <v/>
      </c>
      <c r="CE356" s="1329" t="str">
        <f t="shared" si="966"/>
        <v/>
      </c>
      <c r="CF356" s="1329" t="str">
        <f t="shared" si="966"/>
        <v/>
      </c>
      <c r="CG356" s="1329" t="str">
        <f t="shared" si="966"/>
        <v/>
      </c>
      <c r="CH356" s="1329" t="str">
        <f t="shared" si="966"/>
        <v/>
      </c>
      <c r="CI356" s="1330" t="str">
        <f t="shared" si="966"/>
        <v/>
      </c>
      <c r="CJ356" s="1330" t="str">
        <f t="shared" si="966"/>
        <v/>
      </c>
      <c r="CK356" s="1329" t="str">
        <f t="shared" si="966"/>
        <v/>
      </c>
      <c r="CL356" s="1329" t="str">
        <f t="shared" si="966"/>
        <v/>
      </c>
      <c r="CM356" s="1329" t="str">
        <f t="shared" si="966"/>
        <v/>
      </c>
      <c r="CN356" s="1329" t="str">
        <f t="shared" si="966"/>
        <v/>
      </c>
      <c r="CO356" s="1328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184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8" t="str">
        <f t="shared" si="966"/>
        <v/>
      </c>
      <c r="CE357" s="1329" t="str">
        <f t="shared" si="966"/>
        <v/>
      </c>
      <c r="CF357" s="1329" t="str">
        <f t="shared" si="966"/>
        <v/>
      </c>
      <c r="CG357" s="1329" t="str">
        <f t="shared" si="966"/>
        <v/>
      </c>
      <c r="CH357" s="1329" t="str">
        <f t="shared" si="966"/>
        <v/>
      </c>
      <c r="CI357" s="1330" t="str">
        <f t="shared" si="966"/>
        <v/>
      </c>
      <c r="CJ357" s="1330" t="str">
        <f t="shared" si="966"/>
        <v/>
      </c>
      <c r="CK357" s="1329" t="str">
        <f t="shared" si="966"/>
        <v/>
      </c>
      <c r="CL357" s="1329" t="str">
        <f t="shared" si="966"/>
        <v/>
      </c>
      <c r="CM357" s="1329" t="str">
        <f t="shared" si="966"/>
        <v/>
      </c>
      <c r="CN357" s="1329" t="str">
        <f t="shared" si="966"/>
        <v/>
      </c>
      <c r="CO357" s="1328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8" t="str">
        <f t="shared" si="966"/>
        <v/>
      </c>
      <c r="CE358" s="1329" t="str">
        <f t="shared" si="966"/>
        <v/>
      </c>
      <c r="CF358" s="1329" t="str">
        <f t="shared" si="966"/>
        <v/>
      </c>
      <c r="CG358" s="1329" t="str">
        <f t="shared" si="966"/>
        <v/>
      </c>
      <c r="CH358" s="1329" t="str">
        <f t="shared" si="966"/>
        <v/>
      </c>
      <c r="CI358" s="1330" t="str">
        <f t="shared" si="966"/>
        <v/>
      </c>
      <c r="CJ358" s="1330" t="str">
        <f t="shared" si="966"/>
        <v/>
      </c>
      <c r="CK358" s="1329" t="str">
        <f t="shared" si="966"/>
        <v/>
      </c>
      <c r="CL358" s="1329" t="str">
        <f t="shared" si="966"/>
        <v/>
      </c>
      <c r="CM358" s="1329" t="str">
        <f t="shared" si="966"/>
        <v/>
      </c>
      <c r="CN358" s="1329" t="str">
        <f t="shared" si="966"/>
        <v/>
      </c>
      <c r="CO358" s="1328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228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4"/>
        <v/>
      </c>
      <c r="CG359" s="1332" t="str">
        <f t="shared" si="1004"/>
        <v/>
      </c>
      <c r="CH359" s="1332" t="str">
        <f t="shared" si="1004"/>
        <v/>
      </c>
      <c r="CI359" s="1333" t="str">
        <f t="shared" si="1004"/>
        <v/>
      </c>
      <c r="CJ359" s="1333" t="str">
        <f t="shared" si="1004"/>
        <v/>
      </c>
      <c r="CK359" s="1332" t="str">
        <f t="shared" si="1004"/>
        <v/>
      </c>
      <c r="CL359" s="1332" t="str">
        <f t="shared" si="1004"/>
        <v/>
      </c>
      <c r="CM359" s="1332" t="str">
        <f t="shared" si="1004"/>
        <v/>
      </c>
      <c r="CN359" s="1332" t="str">
        <f t="shared" si="1004"/>
        <v/>
      </c>
      <c r="CO359" s="1328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28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275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8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5"/>
        <v/>
      </c>
      <c r="CF361" s="1329" t="str">
        <f t="shared" si="1005"/>
        <v/>
      </c>
      <c r="CG361" s="1329" t="str">
        <f t="shared" si="1005"/>
        <v/>
      </c>
      <c r="CH361" s="1329">
        <f t="shared" si="1005"/>
        <v>120</v>
      </c>
      <c r="CI361" s="1330">
        <f t="shared" si="1005"/>
        <v>200</v>
      </c>
      <c r="CJ361" s="1330">
        <f t="shared" si="1005"/>
        <v>200</v>
      </c>
      <c r="CK361" s="1329" t="str">
        <f t="shared" si="1005"/>
        <v/>
      </c>
      <c r="CL361" s="1329" t="str">
        <f t="shared" si="1005"/>
        <v/>
      </c>
      <c r="CM361" s="1329" t="str">
        <f t="shared" si="1005"/>
        <v/>
      </c>
      <c r="CN361" s="1329" t="str">
        <f t="shared" si="1005"/>
        <v/>
      </c>
      <c r="CO361" s="1328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268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286</v>
      </c>
      <c r="BW362" s="153" t="s">
        <v>270</v>
      </c>
      <c r="BX362" s="153" t="s">
        <v>270</v>
      </c>
      <c r="BY362" s="153" t="s">
        <v>270</v>
      </c>
      <c r="BZ362" s="581"/>
      <c r="CA362" s="581"/>
      <c r="CB362" s="581"/>
      <c r="CC362" s="679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28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8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1"/>
        <v/>
      </c>
      <c r="CF363" s="1329" t="str">
        <f t="shared" si="1011"/>
        <v/>
      </c>
      <c r="CG363" s="1329" t="str">
        <f t="shared" si="1011"/>
        <v/>
      </c>
      <c r="CH363" s="1329">
        <f t="shared" si="1011"/>
        <v>1</v>
      </c>
      <c r="CI363" s="1330">
        <f t="shared" si="1011"/>
        <v>1</v>
      </c>
      <c r="CJ363" s="1330">
        <f t="shared" si="1011"/>
        <v>1</v>
      </c>
      <c r="CK363" s="1329" t="str">
        <f t="shared" si="1011"/>
        <v/>
      </c>
      <c r="CL363" s="1329" t="str">
        <f t="shared" si="1011"/>
        <v/>
      </c>
      <c r="CM363" s="1329" t="str">
        <f t="shared" si="1011"/>
        <v/>
      </c>
      <c r="CN363" s="1329" t="str">
        <f t="shared" si="1011"/>
        <v/>
      </c>
      <c r="CO363" s="1328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270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8" t="str">
        <f t="shared" si="1011"/>
        <v/>
      </c>
      <c r="CE364" s="1329" t="str">
        <f t="shared" si="1011"/>
        <v/>
      </c>
      <c r="CF364" s="1329" t="str">
        <f t="shared" si="1011"/>
        <v/>
      </c>
      <c r="CG364" s="1329" t="str">
        <f t="shared" si="1011"/>
        <v/>
      </c>
      <c r="CH364" s="1329">
        <f t="shared" si="1011"/>
        <v>120</v>
      </c>
      <c r="CI364" s="1330">
        <f t="shared" si="1011"/>
        <v>200</v>
      </c>
      <c r="CJ364" s="1330">
        <f t="shared" si="1011"/>
        <v>200</v>
      </c>
      <c r="CK364" s="1329" t="str">
        <f t="shared" si="1011"/>
        <v/>
      </c>
      <c r="CL364" s="1329" t="str">
        <f t="shared" si="1011"/>
        <v/>
      </c>
      <c r="CM364" s="1329" t="str">
        <f t="shared" si="1011"/>
        <v/>
      </c>
      <c r="CN364" s="1329" t="str">
        <f t="shared" si="1011"/>
        <v/>
      </c>
      <c r="CO364" s="1328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261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8">
        <f t="shared" si="1011"/>
        <v>1040</v>
      </c>
      <c r="CE365" s="1329">
        <f t="shared" si="1011"/>
        <v>1040</v>
      </c>
      <c r="CF365" s="1329">
        <f t="shared" si="1011"/>
        <v>1040</v>
      </c>
      <c r="CG365" s="1329">
        <f t="shared" si="1011"/>
        <v>1040</v>
      </c>
      <c r="CH365" s="1329">
        <f t="shared" si="1011"/>
        <v>1040</v>
      </c>
      <c r="CI365" s="1330">
        <f t="shared" si="1011"/>
        <v>1040</v>
      </c>
      <c r="CJ365" s="1330">
        <f t="shared" si="1011"/>
        <v>1040</v>
      </c>
      <c r="CK365" s="1329">
        <f t="shared" si="1011"/>
        <v>1040</v>
      </c>
      <c r="CL365" s="1329">
        <f t="shared" si="1011"/>
        <v>1040</v>
      </c>
      <c r="CM365" s="1329">
        <f t="shared" si="1011"/>
        <v>1040</v>
      </c>
      <c r="CN365" s="1329">
        <f t="shared" si="1011"/>
        <v>1040</v>
      </c>
      <c r="CO365" s="1328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258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8" t="str">
        <f t="shared" si="1011"/>
        <v/>
      </c>
      <c r="CE366" s="1329" t="str">
        <f t="shared" si="1011"/>
        <v/>
      </c>
      <c r="CF366" s="1329" t="str">
        <f t="shared" si="1011"/>
        <v/>
      </c>
      <c r="CG366" s="1329" t="str">
        <f t="shared" si="1011"/>
        <v/>
      </c>
      <c r="CH366" s="1329">
        <f t="shared" si="1011"/>
        <v>100</v>
      </c>
      <c r="CI366" s="1330">
        <f t="shared" si="1011"/>
        <v>150</v>
      </c>
      <c r="CJ366" s="1330">
        <f t="shared" si="1011"/>
        <v>160</v>
      </c>
      <c r="CK366" s="1329" t="str">
        <f t="shared" si="1011"/>
        <v/>
      </c>
      <c r="CL366" s="1329" t="str">
        <f t="shared" si="1011"/>
        <v/>
      </c>
      <c r="CM366" s="1329" t="str">
        <f t="shared" si="1011"/>
        <v/>
      </c>
      <c r="CN366" s="1329" t="str">
        <f t="shared" si="1011"/>
        <v/>
      </c>
      <c r="CO366" s="1328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182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8" t="str">
        <f t="shared" si="1011"/>
        <v/>
      </c>
      <c r="CE367" s="1329" t="str">
        <f t="shared" si="1011"/>
        <v/>
      </c>
      <c r="CF367" s="1329" t="str">
        <f t="shared" si="1011"/>
        <v/>
      </c>
      <c r="CG367" s="1329" t="str">
        <f t="shared" si="1011"/>
        <v/>
      </c>
      <c r="CH367" s="1329">
        <f t="shared" si="1011"/>
        <v>5</v>
      </c>
      <c r="CI367" s="1330">
        <f t="shared" si="1011"/>
        <v>7.5</v>
      </c>
      <c r="CJ367" s="1330">
        <f t="shared" si="1011"/>
        <v>12.5</v>
      </c>
      <c r="CK367" s="1329" t="str">
        <f t="shared" si="1011"/>
        <v/>
      </c>
      <c r="CL367" s="1329" t="str">
        <f t="shared" si="1011"/>
        <v/>
      </c>
      <c r="CM367" s="1329" t="str">
        <f t="shared" si="1011"/>
        <v/>
      </c>
      <c r="CN367" s="1329" t="str">
        <f t="shared" si="1011"/>
        <v/>
      </c>
      <c r="CO367" s="1328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184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8" t="str">
        <f t="shared" si="1011"/>
        <v/>
      </c>
      <c r="CE368" s="1329" t="str">
        <f t="shared" si="1011"/>
        <v/>
      </c>
      <c r="CF368" s="1329" t="str">
        <f t="shared" si="1011"/>
        <v/>
      </c>
      <c r="CG368" s="1329" t="str">
        <f t="shared" si="1011"/>
        <v/>
      </c>
      <c r="CH368" s="1329">
        <f t="shared" si="1011"/>
        <v>800</v>
      </c>
      <c r="CI368" s="1330">
        <f t="shared" si="1011"/>
        <v>1125</v>
      </c>
      <c r="CJ368" s="1330">
        <f t="shared" si="1011"/>
        <v>1250</v>
      </c>
      <c r="CK368" s="1329" t="str">
        <f t="shared" si="1011"/>
        <v/>
      </c>
      <c r="CL368" s="1329" t="str">
        <f t="shared" si="1011"/>
        <v/>
      </c>
      <c r="CM368" s="1329" t="str">
        <f t="shared" si="1011"/>
        <v/>
      </c>
      <c r="CN368" s="1329" t="str">
        <f t="shared" si="1011"/>
        <v/>
      </c>
      <c r="CO368" s="1328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8" t="str">
        <f t="shared" si="1011"/>
        <v/>
      </c>
      <c r="CE369" s="1329" t="str">
        <f t="shared" si="1011"/>
        <v/>
      </c>
      <c r="CF369" s="1329" t="str">
        <f t="shared" si="1011"/>
        <v/>
      </c>
      <c r="CG369" s="1329" t="str">
        <f t="shared" si="1011"/>
        <v/>
      </c>
      <c r="CH369" s="1329" t="str">
        <f t="shared" si="1011"/>
        <v/>
      </c>
      <c r="CI369" s="1330" t="str">
        <f t="shared" si="1011"/>
        <v/>
      </c>
      <c r="CJ369" s="1330" t="str">
        <f t="shared" si="1011"/>
        <v/>
      </c>
      <c r="CK369" s="1329" t="str">
        <f t="shared" si="1011"/>
        <v/>
      </c>
      <c r="CL369" s="1329" t="str">
        <f t="shared" si="1011"/>
        <v/>
      </c>
      <c r="CM369" s="1329" t="str">
        <f t="shared" si="1011"/>
        <v/>
      </c>
      <c r="CN369" s="1329" t="str">
        <f t="shared" si="1011"/>
        <v/>
      </c>
      <c r="CO369" s="1328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228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 t="str">
        <f t="shared" si="1045"/>
        <v/>
      </c>
      <c r="CG370" s="1332" t="str">
        <f t="shared" si="1045"/>
        <v/>
      </c>
      <c r="CH370" s="1332">
        <f t="shared" si="1045"/>
        <v>5.8870146043246913E-4</v>
      </c>
      <c r="CI370" s="1333">
        <f t="shared" si="1045"/>
        <v>1.0792860107928601E-3</v>
      </c>
      <c r="CJ370" s="1333">
        <f t="shared" si="1045"/>
        <v>1.6189290161892902E-3</v>
      </c>
      <c r="CK370" s="1332" t="str">
        <f t="shared" si="1045"/>
        <v/>
      </c>
      <c r="CL370" s="1332" t="str">
        <f t="shared" si="1045"/>
        <v/>
      </c>
      <c r="CM370" s="1332" t="str">
        <f t="shared" si="1045"/>
        <v/>
      </c>
      <c r="CN370" s="1332" t="str">
        <f t="shared" si="1045"/>
        <v/>
      </c>
      <c r="CO370" s="1355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28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275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8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6"/>
        <v/>
      </c>
      <c r="CF372" s="1329" t="str">
        <f t="shared" si="1046"/>
        <v/>
      </c>
      <c r="CG372" s="1329" t="str">
        <f t="shared" si="1046"/>
        <v/>
      </c>
      <c r="CH372" s="1329" t="str">
        <f t="shared" si="1046"/>
        <v/>
      </c>
      <c r="CI372" s="1330" t="str">
        <f t="shared" si="1046"/>
        <v/>
      </c>
      <c r="CJ372" s="1330" t="str">
        <f t="shared" si="1046"/>
        <v/>
      </c>
      <c r="CK372" s="1329" t="str">
        <f t="shared" si="1046"/>
        <v/>
      </c>
      <c r="CL372" s="1329" t="str">
        <f t="shared" si="1046"/>
        <v/>
      </c>
      <c r="CM372" s="1329" t="str">
        <f t="shared" si="1046"/>
        <v/>
      </c>
      <c r="CN372" s="1329" t="str">
        <f t="shared" si="1046"/>
        <v/>
      </c>
      <c r="CO372" s="1328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268</v>
      </c>
      <c r="B373" s="153" t="s">
        <v>901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28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269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8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2"/>
        <v/>
      </c>
      <c r="CF374" s="1329" t="str">
        <f t="shared" si="1052"/>
        <v/>
      </c>
      <c r="CG374" s="1329" t="str">
        <f t="shared" si="1052"/>
        <v/>
      </c>
      <c r="CH374" s="1329" t="str">
        <f t="shared" si="1052"/>
        <v/>
      </c>
      <c r="CI374" s="1330" t="str">
        <f t="shared" si="1052"/>
        <v/>
      </c>
      <c r="CJ374" s="1330" t="str">
        <f t="shared" si="1052"/>
        <v/>
      </c>
      <c r="CK374" s="1329" t="str">
        <f t="shared" si="1052"/>
        <v/>
      </c>
      <c r="CL374" s="1329" t="str">
        <f t="shared" si="1052"/>
        <v/>
      </c>
      <c r="CM374" s="1329" t="str">
        <f t="shared" si="1052"/>
        <v/>
      </c>
      <c r="CN374" s="1329" t="str">
        <f t="shared" si="1052"/>
        <v/>
      </c>
      <c r="CO374" s="1355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270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8" t="str">
        <f t="shared" si="1052"/>
        <v/>
      </c>
      <c r="CE375" s="1329" t="str">
        <f t="shared" si="1052"/>
        <v/>
      </c>
      <c r="CF375" s="1329" t="str">
        <f t="shared" si="1052"/>
        <v/>
      </c>
      <c r="CG375" s="1329" t="str">
        <f t="shared" si="1052"/>
        <v/>
      </c>
      <c r="CH375" s="1329" t="str">
        <f t="shared" si="1052"/>
        <v/>
      </c>
      <c r="CI375" s="1330" t="str">
        <f t="shared" si="1052"/>
        <v/>
      </c>
      <c r="CJ375" s="1330" t="str">
        <f t="shared" si="1052"/>
        <v/>
      </c>
      <c r="CK375" s="1329" t="str">
        <f t="shared" si="1052"/>
        <v/>
      </c>
      <c r="CL375" s="1329" t="str">
        <f t="shared" si="1052"/>
        <v/>
      </c>
      <c r="CM375" s="1329" t="str">
        <f t="shared" si="1052"/>
        <v/>
      </c>
      <c r="CN375" s="1329" t="str">
        <f t="shared" si="1052"/>
        <v/>
      </c>
      <c r="CO375" s="1328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261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8">
        <f t="shared" si="1052"/>
        <v>1088.568</v>
      </c>
      <c r="CE376" s="1329">
        <f t="shared" si="1052"/>
        <v>1088.568</v>
      </c>
      <c r="CF376" s="1329">
        <f t="shared" si="1052"/>
        <v>1088.568</v>
      </c>
      <c r="CG376" s="1329">
        <f t="shared" si="1052"/>
        <v>1088.568</v>
      </c>
      <c r="CH376" s="1329">
        <f t="shared" si="1052"/>
        <v>1088.568</v>
      </c>
      <c r="CI376" s="1330">
        <f t="shared" si="1052"/>
        <v>1088.568</v>
      </c>
      <c r="CJ376" s="1330">
        <f t="shared" si="1052"/>
        <v>1088.568</v>
      </c>
      <c r="CK376" s="1329">
        <f t="shared" si="1052"/>
        <v>1088.568</v>
      </c>
      <c r="CL376" s="1329">
        <f t="shared" si="1052"/>
        <v>1088.568</v>
      </c>
      <c r="CM376" s="1329">
        <f t="shared" si="1052"/>
        <v>1088.568</v>
      </c>
      <c r="CN376" s="1329">
        <f t="shared" si="1052"/>
        <v>1088.568</v>
      </c>
      <c r="CO376" s="1328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258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8" t="str">
        <f t="shared" si="1052"/>
        <v/>
      </c>
      <c r="CE377" s="1329" t="str">
        <f t="shared" si="1052"/>
        <v/>
      </c>
      <c r="CF377" s="1329" t="str">
        <f t="shared" si="1052"/>
        <v/>
      </c>
      <c r="CG377" s="1329" t="str">
        <f t="shared" si="1052"/>
        <v/>
      </c>
      <c r="CH377" s="1329" t="str">
        <f t="shared" si="1052"/>
        <v/>
      </c>
      <c r="CI377" s="1330" t="str">
        <f t="shared" si="1052"/>
        <v/>
      </c>
      <c r="CJ377" s="1330" t="str">
        <f t="shared" si="1052"/>
        <v/>
      </c>
      <c r="CK377" s="1329" t="str">
        <f t="shared" si="1052"/>
        <v/>
      </c>
      <c r="CL377" s="1329" t="str">
        <f t="shared" si="1052"/>
        <v/>
      </c>
      <c r="CM377" s="1329" t="str">
        <f t="shared" si="1052"/>
        <v/>
      </c>
      <c r="CN377" s="1329" t="str">
        <f t="shared" si="1052"/>
        <v/>
      </c>
      <c r="CO377" s="1328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8" t="str">
        <f t="shared" si="1052"/>
        <v/>
      </c>
      <c r="CE378" s="1329" t="str">
        <f t="shared" si="1052"/>
        <v/>
      </c>
      <c r="CF378" s="1329" t="str">
        <f t="shared" si="1052"/>
        <v/>
      </c>
      <c r="CG378" s="1329" t="str">
        <f t="shared" si="1052"/>
        <v/>
      </c>
      <c r="CH378" s="1329" t="str">
        <f t="shared" si="1052"/>
        <v/>
      </c>
      <c r="CI378" s="1330" t="str">
        <f t="shared" si="1052"/>
        <v/>
      </c>
      <c r="CJ378" s="1330" t="str">
        <f t="shared" si="1052"/>
        <v/>
      </c>
      <c r="CK378" s="1329" t="str">
        <f t="shared" si="1052"/>
        <v/>
      </c>
      <c r="CL378" s="1329" t="str">
        <f t="shared" si="1052"/>
        <v/>
      </c>
      <c r="CM378" s="1329" t="str">
        <f t="shared" si="1052"/>
        <v/>
      </c>
      <c r="CN378" s="1329" t="str">
        <f t="shared" si="1052"/>
        <v/>
      </c>
      <c r="CO378" s="1345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184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8" t="str">
        <f t="shared" si="1052"/>
        <v/>
      </c>
      <c r="CE379" s="1329" t="str">
        <f t="shared" si="1052"/>
        <v/>
      </c>
      <c r="CF379" s="1329" t="str">
        <f t="shared" si="1052"/>
        <v/>
      </c>
      <c r="CG379" s="1329" t="str">
        <f t="shared" si="1052"/>
        <v/>
      </c>
      <c r="CH379" s="1329" t="str">
        <f t="shared" si="1052"/>
        <v/>
      </c>
      <c r="CI379" s="1330" t="str">
        <f t="shared" si="1052"/>
        <v/>
      </c>
      <c r="CJ379" s="1330" t="str">
        <f t="shared" si="1052"/>
        <v/>
      </c>
      <c r="CK379" s="1329" t="str">
        <f t="shared" si="1052"/>
        <v/>
      </c>
      <c r="CL379" s="1329" t="str">
        <f t="shared" si="1052"/>
        <v/>
      </c>
      <c r="CM379" s="1329" t="str">
        <f t="shared" si="1052"/>
        <v/>
      </c>
      <c r="CN379" s="1329" t="str">
        <f t="shared" si="1052"/>
        <v/>
      </c>
      <c r="CO379" s="1357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259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8" t="str">
        <f t="shared" si="1052"/>
        <v/>
      </c>
      <c r="CE380" s="1329" t="str">
        <f t="shared" si="1052"/>
        <v/>
      </c>
      <c r="CF380" s="1329" t="str">
        <f t="shared" si="1052"/>
        <v/>
      </c>
      <c r="CG380" s="1329" t="str">
        <f t="shared" si="1052"/>
        <v/>
      </c>
      <c r="CH380" s="1329" t="str">
        <f t="shared" si="1052"/>
        <v/>
      </c>
      <c r="CI380" s="1330" t="str">
        <f t="shared" si="1052"/>
        <v/>
      </c>
      <c r="CJ380" s="1330" t="str">
        <f t="shared" si="1052"/>
        <v/>
      </c>
      <c r="CK380" s="1329" t="str">
        <f t="shared" si="1052"/>
        <v/>
      </c>
      <c r="CL380" s="1329" t="str">
        <f t="shared" si="1052"/>
        <v/>
      </c>
      <c r="CM380" s="1329" t="str">
        <f t="shared" si="1052"/>
        <v/>
      </c>
      <c r="CN380" s="1329" t="str">
        <f t="shared" si="1052"/>
        <v/>
      </c>
      <c r="CO380" s="1345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228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0"/>
        <v/>
      </c>
      <c r="CG381" s="1332" t="str">
        <f t="shared" si="1090"/>
        <v/>
      </c>
      <c r="CH381" s="1332" t="str">
        <f t="shared" si="1090"/>
        <v/>
      </c>
      <c r="CI381" s="1333" t="str">
        <f t="shared" si="1090"/>
        <v/>
      </c>
      <c r="CJ381" s="1333" t="str">
        <f t="shared" si="1090"/>
        <v/>
      </c>
      <c r="CK381" s="1332" t="str">
        <f t="shared" si="1090"/>
        <v/>
      </c>
      <c r="CL381" s="1332" t="str">
        <f t="shared" si="1090"/>
        <v/>
      </c>
      <c r="CM381" s="1332" t="str">
        <f t="shared" si="1090"/>
        <v/>
      </c>
      <c r="CN381" s="1332" t="str">
        <f t="shared" si="1090"/>
        <v/>
      </c>
      <c r="CO381" s="1328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920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28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268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28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8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9" t="str">
        <f t="shared" si="1095"/>
        <v/>
      </c>
      <c r="CF384" s="1329" t="str">
        <f t="shared" si="1095"/>
        <v/>
      </c>
      <c r="CG384" s="1329" t="str">
        <f t="shared" si="1095"/>
        <v/>
      </c>
      <c r="CH384" s="1329" t="str">
        <f t="shared" si="1095"/>
        <v/>
      </c>
      <c r="CI384" s="1330" t="str">
        <f t="shared" si="1095"/>
        <v/>
      </c>
      <c r="CJ384" s="1330" t="str">
        <f t="shared" si="1095"/>
        <v/>
      </c>
      <c r="CK384" s="1329" t="str">
        <f t="shared" si="1095"/>
        <v/>
      </c>
      <c r="CL384" s="1329" t="str">
        <f t="shared" si="1095"/>
        <v/>
      </c>
      <c r="CM384" s="1329" t="str">
        <f t="shared" si="1095"/>
        <v/>
      </c>
      <c r="CN384" s="1329" t="str">
        <f t="shared" si="1095"/>
        <v/>
      </c>
      <c r="CO384" s="1328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276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8" t="str">
        <f t="shared" si="1095"/>
        <v/>
      </c>
      <c r="CE385" s="1329" t="str">
        <f t="shared" si="1095"/>
        <v/>
      </c>
      <c r="CF385" s="1329" t="str">
        <f t="shared" si="1095"/>
        <v/>
      </c>
      <c r="CG385" s="1329" t="str">
        <f t="shared" si="1095"/>
        <v/>
      </c>
      <c r="CH385" s="1329" t="str">
        <f t="shared" si="1095"/>
        <v/>
      </c>
      <c r="CI385" s="1330" t="str">
        <f t="shared" si="1095"/>
        <v/>
      </c>
      <c r="CJ385" s="1330" t="str">
        <f t="shared" si="1095"/>
        <v/>
      </c>
      <c r="CK385" s="1329" t="str">
        <f t="shared" si="1095"/>
        <v/>
      </c>
      <c r="CL385" s="1329" t="str">
        <f t="shared" si="1095"/>
        <v/>
      </c>
      <c r="CM385" s="1329" t="str">
        <f t="shared" si="1095"/>
        <v/>
      </c>
      <c r="CN385" s="1329" t="str">
        <f t="shared" si="1095"/>
        <v/>
      </c>
      <c r="CO385" s="1328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8" t="str">
        <f t="shared" si="1095"/>
        <v/>
      </c>
      <c r="CE386" s="1329" t="str">
        <f t="shared" si="1095"/>
        <v/>
      </c>
      <c r="CF386" s="1329" t="str">
        <f t="shared" si="1095"/>
        <v/>
      </c>
      <c r="CG386" s="1329" t="str">
        <f t="shared" si="1095"/>
        <v/>
      </c>
      <c r="CH386" s="1329" t="str">
        <f t="shared" si="1095"/>
        <v/>
      </c>
      <c r="CI386" s="1330" t="str">
        <f t="shared" si="1095"/>
        <v/>
      </c>
      <c r="CJ386" s="1330" t="str">
        <f t="shared" si="1095"/>
        <v/>
      </c>
      <c r="CK386" s="1329" t="str">
        <f t="shared" si="1095"/>
        <v/>
      </c>
      <c r="CL386" s="1329" t="str">
        <f t="shared" si="1095"/>
        <v/>
      </c>
      <c r="CM386" s="1329" t="str">
        <f t="shared" si="1095"/>
        <v/>
      </c>
      <c r="CN386" s="1329" t="str">
        <f t="shared" si="1095"/>
        <v/>
      </c>
      <c r="CO386" s="1328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8" t="str">
        <f t="shared" si="1095"/>
        <v/>
      </c>
      <c r="CE387" s="1329" t="str">
        <f t="shared" si="1095"/>
        <v/>
      </c>
      <c r="CF387" s="1329" t="str">
        <f t="shared" si="1095"/>
        <v/>
      </c>
      <c r="CG387" s="1329" t="str">
        <f t="shared" si="1095"/>
        <v/>
      </c>
      <c r="CH387" s="1329" t="str">
        <f t="shared" si="1095"/>
        <v/>
      </c>
      <c r="CI387" s="1330" t="str">
        <f t="shared" si="1095"/>
        <v/>
      </c>
      <c r="CJ387" s="1330" t="str">
        <f t="shared" si="1095"/>
        <v/>
      </c>
      <c r="CK387" s="1329" t="str">
        <f t="shared" si="1095"/>
        <v/>
      </c>
      <c r="CL387" s="1329" t="str">
        <f t="shared" si="1095"/>
        <v/>
      </c>
      <c r="CM387" s="1329" t="str">
        <f t="shared" si="1095"/>
        <v/>
      </c>
      <c r="CN387" s="1329" t="str">
        <f t="shared" si="1095"/>
        <v/>
      </c>
      <c r="CO387" s="1328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8" t="str">
        <f t="shared" si="1095"/>
        <v/>
      </c>
      <c r="CE388" s="1329" t="str">
        <f t="shared" si="1095"/>
        <v/>
      </c>
      <c r="CF388" s="1329" t="str">
        <f t="shared" si="1095"/>
        <v/>
      </c>
      <c r="CG388" s="1329" t="str">
        <f t="shared" si="1095"/>
        <v/>
      </c>
      <c r="CH388" s="1329" t="str">
        <f t="shared" si="1095"/>
        <v/>
      </c>
      <c r="CI388" s="1330" t="str">
        <f t="shared" si="1095"/>
        <v/>
      </c>
      <c r="CJ388" s="1330" t="str">
        <f t="shared" si="1095"/>
        <v/>
      </c>
      <c r="CK388" s="1329" t="str">
        <f t="shared" si="1095"/>
        <v/>
      </c>
      <c r="CL388" s="1329" t="str">
        <f t="shared" si="1095"/>
        <v/>
      </c>
      <c r="CM388" s="1329" t="str">
        <f t="shared" si="1095"/>
        <v/>
      </c>
      <c r="CN388" s="1329" t="str">
        <f t="shared" si="1095"/>
        <v/>
      </c>
      <c r="CO388" s="1331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184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8" t="str">
        <f t="shared" si="1095"/>
        <v/>
      </c>
      <c r="CE389" s="1329" t="str">
        <f t="shared" si="1095"/>
        <v/>
      </c>
      <c r="CF389" s="1329" t="str">
        <f t="shared" si="1095"/>
        <v/>
      </c>
      <c r="CG389" s="1329" t="str">
        <f t="shared" si="1095"/>
        <v/>
      </c>
      <c r="CH389" s="1329" t="str">
        <f t="shared" si="1095"/>
        <v/>
      </c>
      <c r="CI389" s="1330" t="str">
        <f t="shared" si="1095"/>
        <v/>
      </c>
      <c r="CJ389" s="1330" t="str">
        <f t="shared" si="1095"/>
        <v/>
      </c>
      <c r="CK389" s="1329" t="str">
        <f t="shared" si="1095"/>
        <v/>
      </c>
      <c r="CL389" s="1329" t="str">
        <f t="shared" si="1095"/>
        <v/>
      </c>
      <c r="CM389" s="1329" t="str">
        <f t="shared" si="1095"/>
        <v/>
      </c>
      <c r="CN389" s="1329" t="str">
        <f t="shared" si="1095"/>
        <v/>
      </c>
      <c r="CO389" s="1357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8" t="str">
        <f t="shared" si="1095"/>
        <v/>
      </c>
      <c r="CE390" s="1329" t="str">
        <f t="shared" si="1095"/>
        <v/>
      </c>
      <c r="CF390" s="1329" t="str">
        <f t="shared" si="1095"/>
        <v/>
      </c>
      <c r="CG390" s="1329" t="str">
        <f t="shared" si="1095"/>
        <v/>
      </c>
      <c r="CH390" s="1329" t="str">
        <f t="shared" si="1095"/>
        <v/>
      </c>
      <c r="CI390" s="1330" t="str">
        <f t="shared" si="1095"/>
        <v/>
      </c>
      <c r="CJ390" s="1330" t="str">
        <f t="shared" si="1095"/>
        <v/>
      </c>
      <c r="CK390" s="1329" t="str">
        <f t="shared" si="1095"/>
        <v/>
      </c>
      <c r="CL390" s="1329" t="str">
        <f t="shared" si="1095"/>
        <v/>
      </c>
      <c r="CM390" s="1329" t="str">
        <f t="shared" si="1095"/>
        <v/>
      </c>
      <c r="CN390" s="1329" t="str">
        <f t="shared" si="1095"/>
        <v/>
      </c>
      <c r="CO390" s="1345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228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31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0"/>
        <v/>
      </c>
      <c r="CG391" s="1332" t="str">
        <f t="shared" si="1130"/>
        <v/>
      </c>
      <c r="CH391" s="1332" t="str">
        <f t="shared" si="1130"/>
        <v/>
      </c>
      <c r="CI391" s="1333" t="str">
        <f t="shared" si="1130"/>
        <v/>
      </c>
      <c r="CJ391" s="1333" t="str">
        <f t="shared" si="1130"/>
        <v/>
      </c>
      <c r="CK391" s="1332" t="str">
        <f t="shared" si="1130"/>
        <v/>
      </c>
      <c r="CL391" s="1332" t="str">
        <f t="shared" si="1130"/>
        <v/>
      </c>
      <c r="CM391" s="1332" t="str">
        <f t="shared" si="1130"/>
        <v/>
      </c>
      <c r="CN391" s="1332" t="str">
        <f t="shared" si="1130"/>
        <v/>
      </c>
      <c r="CO391" s="1328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923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8" t="str">
        <f t="shared" si="1129"/>
        <v/>
      </c>
      <c r="CE392" s="1329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1"/>
        <v/>
      </c>
      <c r="CG392" s="1329" t="str">
        <f t="shared" si="1131"/>
        <v/>
      </c>
      <c r="CH392" s="1329" t="str">
        <f t="shared" si="1131"/>
        <v/>
      </c>
      <c r="CI392" s="1330" t="str">
        <f t="shared" si="1131"/>
        <v/>
      </c>
      <c r="CJ392" s="1330" t="str">
        <f t="shared" si="1131"/>
        <v/>
      </c>
      <c r="CK392" s="1329" t="str">
        <f t="shared" si="1131"/>
        <v/>
      </c>
      <c r="CL392" s="1329" t="str">
        <f t="shared" si="1131"/>
        <v/>
      </c>
      <c r="CM392" s="1329" t="str">
        <f t="shared" si="1131"/>
        <v/>
      </c>
      <c r="CN392" s="1329" t="str">
        <f t="shared" si="1131"/>
        <v/>
      </c>
      <c r="CO392" s="1328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182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8" t="str">
        <f t="shared" si="1129"/>
        <v/>
      </c>
      <c r="CE393" s="1329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2"/>
        <v/>
      </c>
      <c r="CG393" s="1329" t="str">
        <f t="shared" si="1132"/>
        <v/>
      </c>
      <c r="CH393" s="1329" t="str">
        <f t="shared" si="1132"/>
        <v/>
      </c>
      <c r="CI393" s="1330" t="str">
        <f t="shared" si="1132"/>
        <v/>
      </c>
      <c r="CJ393" s="1330" t="str">
        <f t="shared" si="1132"/>
        <v/>
      </c>
      <c r="CK393" s="1329" t="str">
        <f t="shared" si="1132"/>
        <v/>
      </c>
      <c r="CL393" s="1329" t="str">
        <f t="shared" si="1132"/>
        <v/>
      </c>
      <c r="CM393" s="1329" t="str">
        <f t="shared" si="1132"/>
        <v/>
      </c>
      <c r="CN393" s="1329" t="str">
        <f t="shared" si="1132"/>
        <v/>
      </c>
      <c r="CO393" s="1328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184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8" t="str">
        <f t="shared" si="1129"/>
        <v/>
      </c>
      <c r="CE394" s="1329" t="str">
        <f t="shared" si="1132"/>
        <v/>
      </c>
      <c r="CF394" s="1329" t="str">
        <f t="shared" si="1132"/>
        <v/>
      </c>
      <c r="CG394" s="1329" t="str">
        <f t="shared" si="1132"/>
        <v/>
      </c>
      <c r="CH394" s="1329" t="str">
        <f t="shared" si="1132"/>
        <v/>
      </c>
      <c r="CI394" s="1330" t="str">
        <f t="shared" si="1132"/>
        <v/>
      </c>
      <c r="CJ394" s="1330" t="str">
        <f t="shared" si="1132"/>
        <v/>
      </c>
      <c r="CK394" s="1329" t="str">
        <f t="shared" si="1132"/>
        <v/>
      </c>
      <c r="CL394" s="1329" t="str">
        <f t="shared" si="1132"/>
        <v/>
      </c>
      <c r="CM394" s="1329" t="str">
        <f t="shared" si="1132"/>
        <v/>
      </c>
      <c r="CN394" s="1329" t="str">
        <f t="shared" si="1132"/>
        <v/>
      </c>
      <c r="CO394" s="1328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277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8" t="str">
        <f t="shared" si="1129"/>
        <v/>
      </c>
      <c r="CE395" s="1329" t="str">
        <f t="shared" si="1132"/>
        <v/>
      </c>
      <c r="CF395" s="1329" t="str">
        <f t="shared" si="1132"/>
        <v/>
      </c>
      <c r="CG395" s="1329" t="str">
        <f t="shared" si="1132"/>
        <v/>
      </c>
      <c r="CH395" s="1329" t="str">
        <f t="shared" si="1132"/>
        <v/>
      </c>
      <c r="CI395" s="1330" t="str">
        <f t="shared" si="1132"/>
        <v/>
      </c>
      <c r="CJ395" s="1330" t="str">
        <f t="shared" si="1132"/>
        <v/>
      </c>
      <c r="CK395" s="1329" t="str">
        <f t="shared" si="1132"/>
        <v/>
      </c>
      <c r="CL395" s="1329" t="str">
        <f t="shared" si="1132"/>
        <v/>
      </c>
      <c r="CM395" s="1329" t="str">
        <f t="shared" si="1132"/>
        <v/>
      </c>
      <c r="CN395" s="1329" t="str">
        <f t="shared" si="1132"/>
        <v/>
      </c>
      <c r="CO395" s="1328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182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8" t="str">
        <f t="shared" si="1129"/>
        <v/>
      </c>
      <c r="CE396" s="1329" t="str">
        <f t="shared" si="1132"/>
        <v/>
      </c>
      <c r="CF396" s="1329" t="str">
        <f t="shared" si="1132"/>
        <v/>
      </c>
      <c r="CG396" s="1329" t="str">
        <f t="shared" si="1132"/>
        <v/>
      </c>
      <c r="CH396" s="1329" t="str">
        <f t="shared" si="1132"/>
        <v/>
      </c>
      <c r="CI396" s="1330" t="str">
        <f t="shared" si="1132"/>
        <v/>
      </c>
      <c r="CJ396" s="1330" t="str">
        <f t="shared" si="1132"/>
        <v/>
      </c>
      <c r="CK396" s="1329" t="str">
        <f t="shared" si="1132"/>
        <v/>
      </c>
      <c r="CL396" s="1329" t="str">
        <f t="shared" si="1132"/>
        <v/>
      </c>
      <c r="CM396" s="1329" t="str">
        <f t="shared" si="1132"/>
        <v/>
      </c>
      <c r="CN396" s="1329" t="str">
        <f t="shared" si="1132"/>
        <v/>
      </c>
      <c r="CO396" s="1328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184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8" t="str">
        <f t="shared" si="1129"/>
        <v/>
      </c>
      <c r="CE397" s="1329" t="str">
        <f t="shared" si="1132"/>
        <v/>
      </c>
      <c r="CF397" s="1329" t="str">
        <f t="shared" si="1132"/>
        <v/>
      </c>
      <c r="CG397" s="1329" t="str">
        <f t="shared" si="1132"/>
        <v/>
      </c>
      <c r="CH397" s="1329" t="str">
        <f t="shared" si="1132"/>
        <v/>
      </c>
      <c r="CI397" s="1330" t="str">
        <f t="shared" si="1132"/>
        <v/>
      </c>
      <c r="CJ397" s="1330" t="str">
        <f t="shared" si="1132"/>
        <v/>
      </c>
      <c r="CK397" s="1329" t="str">
        <f t="shared" si="1132"/>
        <v/>
      </c>
      <c r="CL397" s="1329" t="str">
        <f t="shared" si="1132"/>
        <v/>
      </c>
      <c r="CM397" s="1329" t="str">
        <f t="shared" si="1132"/>
        <v/>
      </c>
      <c r="CN397" s="1329" t="str">
        <f t="shared" si="1132"/>
        <v/>
      </c>
      <c r="CO397" s="1328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277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8" t="str">
        <f t="shared" si="1129"/>
        <v/>
      </c>
      <c r="CE398" s="1329" t="str">
        <f t="shared" si="1132"/>
        <v/>
      </c>
      <c r="CF398" s="1329" t="str">
        <f t="shared" si="1132"/>
        <v/>
      </c>
      <c r="CG398" s="1329" t="str">
        <f t="shared" si="1132"/>
        <v/>
      </c>
      <c r="CH398" s="1329" t="str">
        <f t="shared" si="1132"/>
        <v/>
      </c>
      <c r="CI398" s="1330" t="str">
        <f t="shared" si="1132"/>
        <v/>
      </c>
      <c r="CJ398" s="1330" t="str">
        <f t="shared" si="1132"/>
        <v/>
      </c>
      <c r="CK398" s="1329" t="str">
        <f t="shared" si="1132"/>
        <v/>
      </c>
      <c r="CL398" s="1329" t="str">
        <f t="shared" si="1132"/>
        <v/>
      </c>
      <c r="CM398" s="1329" t="str">
        <f t="shared" si="1132"/>
        <v/>
      </c>
      <c r="CN398" s="1329" t="str">
        <f t="shared" si="1132"/>
        <v/>
      </c>
      <c r="CO398" s="1331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182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8" t="str">
        <f t="shared" si="1129"/>
        <v/>
      </c>
      <c r="CE399" s="1329" t="str">
        <f t="shared" si="1132"/>
        <v/>
      </c>
      <c r="CF399" s="1329" t="str">
        <f t="shared" si="1132"/>
        <v/>
      </c>
      <c r="CG399" s="1329" t="str">
        <f t="shared" si="1132"/>
        <v/>
      </c>
      <c r="CH399" s="1329" t="str">
        <f t="shared" si="1132"/>
        <v/>
      </c>
      <c r="CI399" s="1330" t="str">
        <f t="shared" si="1132"/>
        <v/>
      </c>
      <c r="CJ399" s="1330" t="str">
        <f t="shared" si="1132"/>
        <v/>
      </c>
      <c r="CK399" s="1329" t="str">
        <f t="shared" si="1132"/>
        <v/>
      </c>
      <c r="CL399" s="1329" t="str">
        <f t="shared" si="1132"/>
        <v/>
      </c>
      <c r="CM399" s="1329" t="str">
        <f t="shared" si="1132"/>
        <v/>
      </c>
      <c r="CN399" s="1329" t="str">
        <f t="shared" si="1132"/>
        <v/>
      </c>
      <c r="CO399" s="1335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184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8" t="str">
        <f t="shared" si="1129"/>
        <v/>
      </c>
      <c r="CE400" s="1329" t="str">
        <f t="shared" si="1132"/>
        <v/>
      </c>
      <c r="CF400" s="1329" t="str">
        <f t="shared" si="1132"/>
        <v/>
      </c>
      <c r="CG400" s="1329" t="str">
        <f t="shared" si="1132"/>
        <v/>
      </c>
      <c r="CH400" s="1329" t="str">
        <f t="shared" si="1132"/>
        <v/>
      </c>
      <c r="CI400" s="1330" t="str">
        <f t="shared" si="1132"/>
        <v/>
      </c>
      <c r="CJ400" s="1330" t="str">
        <f t="shared" si="1132"/>
        <v/>
      </c>
      <c r="CK400" s="1329" t="str">
        <f t="shared" si="1132"/>
        <v/>
      </c>
      <c r="CL400" s="1329" t="str">
        <f t="shared" si="1132"/>
        <v/>
      </c>
      <c r="CM400" s="1329" t="str">
        <f t="shared" si="1132"/>
        <v/>
      </c>
      <c r="CN400" s="1329" t="str">
        <f t="shared" si="1132"/>
        <v/>
      </c>
      <c r="CO400" s="1335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277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8" t="str">
        <f t="shared" si="1129"/>
        <v/>
      </c>
      <c r="CE401" s="1329" t="str">
        <f t="shared" si="1132"/>
        <v/>
      </c>
      <c r="CF401" s="1329" t="str">
        <f t="shared" si="1132"/>
        <v/>
      </c>
      <c r="CG401" s="1329" t="str">
        <f t="shared" si="1132"/>
        <v/>
      </c>
      <c r="CH401" s="1329" t="str">
        <f t="shared" si="1132"/>
        <v/>
      </c>
      <c r="CI401" s="1330" t="str">
        <f t="shared" si="1132"/>
        <v/>
      </c>
      <c r="CJ401" s="1330" t="str">
        <f t="shared" si="1132"/>
        <v/>
      </c>
      <c r="CK401" s="1329" t="str">
        <f t="shared" si="1132"/>
        <v/>
      </c>
      <c r="CL401" s="1329" t="str">
        <f t="shared" si="1132"/>
        <v/>
      </c>
      <c r="CM401" s="1329" t="str">
        <f t="shared" si="1132"/>
        <v/>
      </c>
      <c r="CN401" s="1329" t="str">
        <f t="shared" si="1132"/>
        <v/>
      </c>
      <c r="CO401" s="1328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182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8" t="str">
        <f t="shared" si="1129"/>
        <v/>
      </c>
      <c r="CE402" s="1329" t="str">
        <f t="shared" si="1132"/>
        <v/>
      </c>
      <c r="CF402" s="1329" t="str">
        <f t="shared" si="1132"/>
        <v/>
      </c>
      <c r="CG402" s="1329" t="str">
        <f t="shared" si="1132"/>
        <v/>
      </c>
      <c r="CH402" s="1329" t="str">
        <f t="shared" si="1132"/>
        <v/>
      </c>
      <c r="CI402" s="1330" t="str">
        <f t="shared" si="1132"/>
        <v/>
      </c>
      <c r="CJ402" s="1330" t="str">
        <f t="shared" si="1132"/>
        <v/>
      </c>
      <c r="CK402" s="1329" t="str">
        <f t="shared" si="1132"/>
        <v/>
      </c>
      <c r="CL402" s="1329" t="str">
        <f t="shared" si="1132"/>
        <v/>
      </c>
      <c r="CM402" s="1329" t="str">
        <f t="shared" si="1132"/>
        <v/>
      </c>
      <c r="CN402" s="1329" t="str">
        <f t="shared" si="1132"/>
        <v/>
      </c>
      <c r="CO402" s="1328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184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8" t="str">
        <f t="shared" si="1129"/>
        <v/>
      </c>
      <c r="CE403" s="1329" t="str">
        <f t="shared" si="1132"/>
        <v/>
      </c>
      <c r="CF403" s="1329" t="str">
        <f t="shared" si="1132"/>
        <v/>
      </c>
      <c r="CG403" s="1329" t="str">
        <f t="shared" si="1132"/>
        <v/>
      </c>
      <c r="CH403" s="1329" t="str">
        <f t="shared" si="1132"/>
        <v/>
      </c>
      <c r="CI403" s="1330" t="str">
        <f t="shared" si="1132"/>
        <v/>
      </c>
      <c r="CJ403" s="1330" t="str">
        <f t="shared" si="1132"/>
        <v/>
      </c>
      <c r="CK403" s="1329" t="str">
        <f t="shared" si="1132"/>
        <v/>
      </c>
      <c r="CL403" s="1329" t="str">
        <f t="shared" si="1132"/>
        <v/>
      </c>
      <c r="CM403" s="1329" t="str">
        <f t="shared" si="1132"/>
        <v/>
      </c>
      <c r="CN403" s="1329" t="str">
        <f t="shared" si="1132"/>
        <v/>
      </c>
      <c r="CO403" s="1328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277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8" t="str">
        <f t="shared" si="1129"/>
        <v/>
      </c>
      <c r="CE404" s="1329" t="str">
        <f t="shared" si="1132"/>
        <v/>
      </c>
      <c r="CF404" s="1329" t="str">
        <f t="shared" si="1132"/>
        <v/>
      </c>
      <c r="CG404" s="1329" t="str">
        <f t="shared" si="1132"/>
        <v/>
      </c>
      <c r="CH404" s="1329" t="str">
        <f t="shared" si="1132"/>
        <v/>
      </c>
      <c r="CI404" s="1330" t="str">
        <f t="shared" si="1132"/>
        <v/>
      </c>
      <c r="CJ404" s="1330" t="str">
        <f t="shared" si="1132"/>
        <v/>
      </c>
      <c r="CK404" s="1329" t="str">
        <f t="shared" si="1132"/>
        <v/>
      </c>
      <c r="CL404" s="1329" t="str">
        <f t="shared" si="1132"/>
        <v/>
      </c>
      <c r="CM404" s="1329" t="str">
        <f t="shared" si="1132"/>
        <v/>
      </c>
      <c r="CN404" s="1329" t="str">
        <f t="shared" si="1132"/>
        <v/>
      </c>
      <c r="CO404" s="1328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8" t="str">
        <f t="shared" si="1129"/>
        <v/>
      </c>
      <c r="CE405" s="1329" t="str">
        <f t="shared" si="1132"/>
        <v/>
      </c>
      <c r="CF405" s="1329" t="str">
        <f t="shared" si="1132"/>
        <v/>
      </c>
      <c r="CG405" s="1329" t="str">
        <f t="shared" si="1132"/>
        <v/>
      </c>
      <c r="CH405" s="1329" t="str">
        <f t="shared" si="1132"/>
        <v/>
      </c>
      <c r="CI405" s="1330" t="str">
        <f t="shared" si="1132"/>
        <v/>
      </c>
      <c r="CJ405" s="1330" t="str">
        <f t="shared" si="1132"/>
        <v/>
      </c>
      <c r="CK405" s="1329" t="str">
        <f t="shared" si="1132"/>
        <v/>
      </c>
      <c r="CL405" s="1329" t="str">
        <f t="shared" si="1132"/>
        <v/>
      </c>
      <c r="CM405" s="1329" t="str">
        <f t="shared" si="1132"/>
        <v/>
      </c>
      <c r="CN405" s="1329" t="str">
        <f t="shared" si="1132"/>
        <v/>
      </c>
      <c r="CO405" s="1328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184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8" t="str">
        <f t="shared" si="1129"/>
        <v/>
      </c>
      <c r="CE406" s="1329" t="str">
        <f t="shared" si="1132"/>
        <v/>
      </c>
      <c r="CF406" s="1329" t="str">
        <f t="shared" si="1132"/>
        <v/>
      </c>
      <c r="CG406" s="1329" t="str">
        <f t="shared" si="1132"/>
        <v/>
      </c>
      <c r="CH406" s="1329" t="str">
        <f t="shared" si="1132"/>
        <v/>
      </c>
      <c r="CI406" s="1330" t="str">
        <f t="shared" si="1132"/>
        <v/>
      </c>
      <c r="CJ406" s="1330" t="str">
        <f t="shared" si="1132"/>
        <v/>
      </c>
      <c r="CK406" s="1329" t="str">
        <f t="shared" si="1132"/>
        <v/>
      </c>
      <c r="CL406" s="1329" t="str">
        <f t="shared" si="1132"/>
        <v/>
      </c>
      <c r="CM406" s="1329" t="str">
        <f t="shared" si="1132"/>
        <v/>
      </c>
      <c r="CN406" s="1329" t="str">
        <f t="shared" si="1132"/>
        <v/>
      </c>
      <c r="CO406" s="1331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277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8" t="str">
        <f t="shared" si="1129"/>
        <v/>
      </c>
      <c r="CE407" s="1329" t="str">
        <f t="shared" si="1132"/>
        <v/>
      </c>
      <c r="CF407" s="1329" t="str">
        <f t="shared" si="1132"/>
        <v/>
      </c>
      <c r="CG407" s="1329" t="str">
        <f t="shared" si="1132"/>
        <v/>
      </c>
      <c r="CH407" s="1329" t="str">
        <f t="shared" si="1132"/>
        <v/>
      </c>
      <c r="CI407" s="1330" t="str">
        <f t="shared" si="1132"/>
        <v/>
      </c>
      <c r="CJ407" s="1330" t="str">
        <f t="shared" si="1132"/>
        <v/>
      </c>
      <c r="CK407" s="1329" t="str">
        <f t="shared" si="1132"/>
        <v/>
      </c>
      <c r="CL407" s="1329" t="str">
        <f t="shared" si="1132"/>
        <v/>
      </c>
      <c r="CM407" s="1329" t="str">
        <f t="shared" si="1132"/>
        <v/>
      </c>
      <c r="CN407" s="1329" t="str">
        <f t="shared" si="1132"/>
        <v/>
      </c>
      <c r="CO407" s="1328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8" t="str">
        <f t="shared" si="1129"/>
        <v/>
      </c>
      <c r="CE408" s="1329" t="str">
        <f t="shared" si="1132"/>
        <v/>
      </c>
      <c r="CF408" s="1329" t="str">
        <f t="shared" si="1132"/>
        <v/>
      </c>
      <c r="CG408" s="1329" t="str">
        <f t="shared" si="1132"/>
        <v/>
      </c>
      <c r="CH408" s="1329" t="str">
        <f t="shared" si="1132"/>
        <v/>
      </c>
      <c r="CI408" s="1330" t="str">
        <f t="shared" si="1132"/>
        <v/>
      </c>
      <c r="CJ408" s="1330" t="str">
        <f t="shared" si="1132"/>
        <v/>
      </c>
      <c r="CK408" s="1329" t="str">
        <f t="shared" si="1132"/>
        <v/>
      </c>
      <c r="CL408" s="1329" t="str">
        <f t="shared" si="1132"/>
        <v/>
      </c>
      <c r="CM408" s="1329" t="str">
        <f t="shared" si="1132"/>
        <v/>
      </c>
      <c r="CN408" s="1329" t="str">
        <f t="shared" si="1132"/>
        <v/>
      </c>
      <c r="CO408" s="1328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184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8" t="str">
        <f t="shared" si="1129"/>
        <v/>
      </c>
      <c r="CE409" s="1329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30" t="str">
        <f t="shared" si="1157"/>
        <v/>
      </c>
      <c r="CJ409" s="1330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9" t="str">
        <f t="shared" si="1157"/>
        <v/>
      </c>
      <c r="CO409" s="1335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277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8" t="str">
        <f t="shared" si="1129"/>
        <v/>
      </c>
      <c r="CE410" s="1329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30" t="str">
        <f t="shared" si="1157"/>
        <v/>
      </c>
      <c r="CJ410" s="1330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9" t="str">
        <f t="shared" si="1157"/>
        <v/>
      </c>
      <c r="CO410" s="1328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8" t="str">
        <f t="shared" si="1129"/>
        <v/>
      </c>
      <c r="CE411" s="1329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30" t="str">
        <f t="shared" si="1157"/>
        <v/>
      </c>
      <c r="CJ411" s="1330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9" t="str">
        <f t="shared" si="1157"/>
        <v/>
      </c>
      <c r="CO411" s="1328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184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8" t="str">
        <f t="shared" si="1129"/>
        <v/>
      </c>
      <c r="CE412" s="1329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30" t="str">
        <f t="shared" si="1157"/>
        <v/>
      </c>
      <c r="CJ412" s="1330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9" t="str">
        <f t="shared" si="1157"/>
        <v/>
      </c>
      <c r="CO412" s="1328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278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8" t="str">
        <f t="shared" si="1129"/>
        <v/>
      </c>
      <c r="CE413" s="1329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30" t="str">
        <f t="shared" si="1157"/>
        <v/>
      </c>
      <c r="CJ413" s="1330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9" t="str">
        <f t="shared" si="1157"/>
        <v/>
      </c>
      <c r="CO413" s="1328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8" t="str">
        <f t="shared" si="1129"/>
        <v/>
      </c>
      <c r="CE414" s="1329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30" t="str">
        <f t="shared" si="1157"/>
        <v/>
      </c>
      <c r="CJ414" s="1330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9" t="str">
        <f t="shared" si="1157"/>
        <v/>
      </c>
      <c r="CO414" s="1328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184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8" t="str">
        <f t="shared" si="1129"/>
        <v/>
      </c>
      <c r="CE415" s="1329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30" t="str">
        <f t="shared" si="1157"/>
        <v/>
      </c>
      <c r="CJ415" s="1330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9" t="str">
        <f t="shared" si="1157"/>
        <v/>
      </c>
      <c r="CO415" s="1331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279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8" t="str">
        <f t="shared" si="1129"/>
        <v/>
      </c>
      <c r="CE416" s="1329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30" t="str">
        <f t="shared" si="1157"/>
        <v/>
      </c>
      <c r="CJ416" s="1330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9" t="str">
        <f t="shared" si="1157"/>
        <v/>
      </c>
      <c r="CO416" s="1328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8" t="str">
        <f t="shared" si="1129"/>
        <v/>
      </c>
      <c r="CE417" s="1329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30" t="str">
        <f t="shared" si="1157"/>
        <v/>
      </c>
      <c r="CJ417" s="1330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9" t="str">
        <f t="shared" si="1157"/>
        <v/>
      </c>
      <c r="CO417" s="1328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184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8" t="str">
        <f t="shared" si="1129"/>
        <v/>
      </c>
      <c r="CE418" s="1329" t="str">
        <f t="shared" si="1157"/>
        <v/>
      </c>
      <c r="CF418" s="1329" t="str">
        <f t="shared" si="1157"/>
        <v/>
      </c>
      <c r="CG418" s="1329" t="str">
        <f t="shared" si="1157"/>
        <v/>
      </c>
      <c r="CH418" s="1329" t="str">
        <f t="shared" si="1157"/>
        <v/>
      </c>
      <c r="CI418" s="1330" t="str">
        <f t="shared" si="1157"/>
        <v/>
      </c>
      <c r="CJ418" s="1330" t="str">
        <f t="shared" si="1157"/>
        <v/>
      </c>
      <c r="CK418" s="1329" t="str">
        <f t="shared" si="1157"/>
        <v/>
      </c>
      <c r="CL418" s="1329" t="str">
        <f t="shared" si="1157"/>
        <v/>
      </c>
      <c r="CM418" s="1329" t="str">
        <f t="shared" si="1157"/>
        <v/>
      </c>
      <c r="CN418" s="1329" t="str">
        <f t="shared" si="1157"/>
        <v/>
      </c>
      <c r="CO418" s="1335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28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8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0"/>
        <v/>
      </c>
      <c r="CF420" s="1329" t="str">
        <f t="shared" si="1170"/>
        <v/>
      </c>
      <c r="CG420" s="1329" t="str">
        <f t="shared" si="1170"/>
        <v/>
      </c>
      <c r="CH420" s="1329" t="str">
        <f t="shared" si="1170"/>
        <v/>
      </c>
      <c r="CI420" s="1330" t="str">
        <f t="shared" si="1170"/>
        <v/>
      </c>
      <c r="CJ420" s="1330" t="str">
        <f t="shared" si="1170"/>
        <v/>
      </c>
      <c r="CK420" s="1329" t="str">
        <f t="shared" si="1170"/>
        <v/>
      </c>
      <c r="CL420" s="1329" t="str">
        <f t="shared" si="1170"/>
        <v/>
      </c>
      <c r="CM420" s="1329" t="str">
        <f t="shared" si="1170"/>
        <v/>
      </c>
      <c r="CN420" s="1329" t="str">
        <f t="shared" si="1170"/>
        <v/>
      </c>
      <c r="CO420" s="1328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3"/>
        <v/>
      </c>
      <c r="CG421" s="1329" t="str">
        <f t="shared" si="1173"/>
        <v/>
      </c>
      <c r="CH421" s="1329" t="str">
        <f t="shared" si="1173"/>
        <v/>
      </c>
      <c r="CI421" s="1330" t="str">
        <f t="shared" si="1173"/>
        <v/>
      </c>
      <c r="CJ421" s="1330" t="str">
        <f t="shared" si="1173"/>
        <v/>
      </c>
      <c r="CK421" s="1329" t="str">
        <f t="shared" si="1173"/>
        <v/>
      </c>
      <c r="CL421" s="1329" t="str">
        <f t="shared" si="1173"/>
        <v/>
      </c>
      <c r="CM421" s="1329" t="str">
        <f t="shared" si="1173"/>
        <v/>
      </c>
      <c r="CN421" s="1329" t="str">
        <f t="shared" si="1173"/>
        <v/>
      </c>
      <c r="CO421" s="1328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184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3"/>
        <v/>
      </c>
      <c r="CF422" s="1329" t="str">
        <f t="shared" si="1173"/>
        <v/>
      </c>
      <c r="CG422" s="1329" t="str">
        <f t="shared" si="1173"/>
        <v/>
      </c>
      <c r="CH422" s="1329" t="str">
        <f t="shared" si="1173"/>
        <v/>
      </c>
      <c r="CI422" s="1330" t="str">
        <f t="shared" si="1173"/>
        <v/>
      </c>
      <c r="CJ422" s="1330" t="str">
        <f t="shared" si="1173"/>
        <v/>
      </c>
      <c r="CK422" s="1329" t="str">
        <f t="shared" si="1173"/>
        <v/>
      </c>
      <c r="CL422" s="1329" t="str">
        <f t="shared" si="1173"/>
        <v/>
      </c>
      <c r="CM422" s="1329" t="str">
        <f t="shared" si="1173"/>
        <v/>
      </c>
      <c r="CN422" s="1329" t="str">
        <f t="shared" si="1173"/>
        <v/>
      </c>
      <c r="CO422" s="1328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28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78"/>
        <v/>
      </c>
      <c r="CG424" s="1329" t="str">
        <f t="shared" si="1178"/>
        <v/>
      </c>
      <c r="CH424" s="1329" t="str">
        <f t="shared" si="1178"/>
        <v/>
      </c>
      <c r="CI424" s="1330" t="str">
        <f t="shared" si="1178"/>
        <v/>
      </c>
      <c r="CJ424" s="1330" t="str">
        <f t="shared" si="1178"/>
        <v/>
      </c>
      <c r="CK424" s="1329" t="str">
        <f t="shared" si="1178"/>
        <v/>
      </c>
      <c r="CL424" s="1329" t="str">
        <f t="shared" si="1178"/>
        <v/>
      </c>
      <c r="CM424" s="1329" t="str">
        <f t="shared" si="1178"/>
        <v/>
      </c>
      <c r="CN424" s="1329" t="str">
        <f t="shared" si="1178"/>
        <v/>
      </c>
      <c r="CO424" s="1331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78"/>
        <v/>
      </c>
      <c r="CF425" s="1329" t="str">
        <f t="shared" si="1178"/>
        <v/>
      </c>
      <c r="CG425" s="1329" t="str">
        <f t="shared" si="1178"/>
        <v/>
      </c>
      <c r="CH425" s="1329" t="str">
        <f t="shared" si="1178"/>
        <v/>
      </c>
      <c r="CI425" s="1330" t="str">
        <f t="shared" si="1178"/>
        <v/>
      </c>
      <c r="CJ425" s="1330" t="str">
        <f t="shared" si="1178"/>
        <v/>
      </c>
      <c r="CK425" s="1329" t="str">
        <f t="shared" si="1178"/>
        <v/>
      </c>
      <c r="CL425" s="1329" t="str">
        <f t="shared" si="1178"/>
        <v/>
      </c>
      <c r="CM425" s="1329" t="str">
        <f t="shared" si="1178"/>
        <v/>
      </c>
      <c r="CN425" s="1329" t="str">
        <f t="shared" si="1178"/>
        <v/>
      </c>
      <c r="CO425" s="1328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184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78"/>
        <v/>
      </c>
      <c r="CF426" s="1329" t="str">
        <f t="shared" si="1178"/>
        <v/>
      </c>
      <c r="CG426" s="1329" t="str">
        <f t="shared" si="1178"/>
        <v/>
      </c>
      <c r="CH426" s="1329" t="str">
        <f t="shared" si="1178"/>
        <v/>
      </c>
      <c r="CI426" s="1330" t="str">
        <f t="shared" si="1178"/>
        <v/>
      </c>
      <c r="CJ426" s="1330" t="str">
        <f t="shared" si="1178"/>
        <v/>
      </c>
      <c r="CK426" s="1329" t="str">
        <f t="shared" si="1178"/>
        <v/>
      </c>
      <c r="CL426" s="1329" t="str">
        <f t="shared" si="1178"/>
        <v/>
      </c>
      <c r="CM426" s="1329" t="str">
        <f t="shared" si="1178"/>
        <v/>
      </c>
      <c r="CN426" s="1329" t="str">
        <f t="shared" si="1178"/>
        <v/>
      </c>
      <c r="CO426" s="1328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35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28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28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8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276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8" t="str">
        <f t="shared" si="1189"/>
        <v/>
      </c>
      <c r="CE431" s="1329" t="str">
        <f t="shared" si="1190"/>
        <v/>
      </c>
      <c r="CF431" s="1329" t="str">
        <f t="shared" si="1191"/>
        <v/>
      </c>
      <c r="CG431" s="1329" t="str">
        <f t="shared" si="1192"/>
        <v/>
      </c>
      <c r="CH431" s="1329" t="str">
        <f t="shared" si="1193"/>
        <v/>
      </c>
      <c r="CI431" s="1330" t="str">
        <f t="shared" si="1194"/>
        <v/>
      </c>
      <c r="CJ431" s="1330" t="str">
        <f t="shared" si="1195"/>
        <v/>
      </c>
      <c r="CK431" s="1329" t="str">
        <f t="shared" si="1196"/>
        <v/>
      </c>
      <c r="CL431" s="1329" t="str">
        <f t="shared" si="1197"/>
        <v/>
      </c>
      <c r="CM431" s="1329" t="str">
        <f t="shared" si="1198"/>
        <v/>
      </c>
      <c r="CN431" s="1329" t="str">
        <f t="shared" si="1199"/>
        <v/>
      </c>
      <c r="CO431" s="1328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8" t="str">
        <f t="shared" si="1189"/>
        <v/>
      </c>
      <c r="CE432" s="1329" t="str">
        <f t="shared" si="1190"/>
        <v/>
      </c>
      <c r="CF432" s="1329" t="str">
        <f t="shared" si="1191"/>
        <v/>
      </c>
      <c r="CG432" s="1329" t="str">
        <f t="shared" si="1192"/>
        <v/>
      </c>
      <c r="CH432" s="1329" t="str">
        <f t="shared" si="1193"/>
        <v/>
      </c>
      <c r="CI432" s="1330" t="str">
        <f t="shared" si="1194"/>
        <v/>
      </c>
      <c r="CJ432" s="1330" t="str">
        <f t="shared" si="1195"/>
        <v/>
      </c>
      <c r="CK432" s="1329" t="str">
        <f t="shared" si="1196"/>
        <v/>
      </c>
      <c r="CL432" s="1329" t="str">
        <f t="shared" si="1197"/>
        <v/>
      </c>
      <c r="CM432" s="1329" t="str">
        <f t="shared" si="1198"/>
        <v/>
      </c>
      <c r="CN432" s="1329" t="str">
        <f t="shared" si="1199"/>
        <v/>
      </c>
      <c r="CO432" s="1328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8" t="str">
        <f t="shared" si="1189"/>
        <v/>
      </c>
      <c r="CE433" s="1329" t="str">
        <f t="shared" si="1190"/>
        <v/>
      </c>
      <c r="CF433" s="1329" t="str">
        <f t="shared" si="1191"/>
        <v/>
      </c>
      <c r="CG433" s="1329" t="str">
        <f t="shared" si="1192"/>
        <v/>
      </c>
      <c r="CH433" s="1329" t="str">
        <f t="shared" si="1193"/>
        <v/>
      </c>
      <c r="CI433" s="1330" t="str">
        <f t="shared" si="1194"/>
        <v/>
      </c>
      <c r="CJ433" s="1330" t="str">
        <f t="shared" si="1195"/>
        <v/>
      </c>
      <c r="CK433" s="1329" t="str">
        <f t="shared" si="1196"/>
        <v/>
      </c>
      <c r="CL433" s="1329" t="str">
        <f t="shared" si="1197"/>
        <v/>
      </c>
      <c r="CM433" s="1329" t="str">
        <f t="shared" si="1198"/>
        <v/>
      </c>
      <c r="CN433" s="1329" t="str">
        <f t="shared" si="1199"/>
        <v/>
      </c>
      <c r="CO433" s="1331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8" t="str">
        <f t="shared" si="1189"/>
        <v/>
      </c>
      <c r="CE434" s="1329" t="str">
        <f t="shared" si="1190"/>
        <v/>
      </c>
      <c r="CF434" s="1329" t="str">
        <f t="shared" si="1191"/>
        <v/>
      </c>
      <c r="CG434" s="1329" t="str">
        <f t="shared" si="1192"/>
        <v/>
      </c>
      <c r="CH434" s="1329" t="str">
        <f t="shared" si="1193"/>
        <v/>
      </c>
      <c r="CI434" s="1330" t="str">
        <f t="shared" si="1194"/>
        <v/>
      </c>
      <c r="CJ434" s="1330" t="str">
        <f t="shared" si="1195"/>
        <v/>
      </c>
      <c r="CK434" s="1329" t="str">
        <f t="shared" si="1196"/>
        <v/>
      </c>
      <c r="CL434" s="1329" t="str">
        <f t="shared" si="1197"/>
        <v/>
      </c>
      <c r="CM434" s="1329" t="str">
        <f t="shared" si="1198"/>
        <v/>
      </c>
      <c r="CN434" s="1329" t="str">
        <f t="shared" si="1199"/>
        <v/>
      </c>
      <c r="CO434" s="1328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184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1"/>
        <v>0</v>
      </c>
      <c r="CG435" s="1329">
        <f t="shared" si="1221"/>
        <v>0</v>
      </c>
      <c r="CH435" s="1329">
        <f t="shared" si="1221"/>
        <v>0</v>
      </c>
      <c r="CI435" s="1330">
        <f t="shared" si="1221"/>
        <v>0</v>
      </c>
      <c r="CJ435" s="1330">
        <f t="shared" si="1221"/>
        <v>0</v>
      </c>
      <c r="CK435" s="1329">
        <f t="shared" si="1221"/>
        <v>0</v>
      </c>
      <c r="CL435" s="1329">
        <f t="shared" si="1221"/>
        <v>0</v>
      </c>
      <c r="CM435" s="1329">
        <f t="shared" si="1221"/>
        <v>0</v>
      </c>
      <c r="CN435" s="1329">
        <f t="shared" si="1221"/>
        <v>0</v>
      </c>
      <c r="CO435" s="1328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8" t="str">
        <f t="shared" si="1189"/>
        <v/>
      </c>
      <c r="CE436" s="1329" t="str">
        <f t="shared" si="1190"/>
        <v/>
      </c>
      <c r="CF436" s="1329" t="str">
        <f t="shared" si="1191"/>
        <v/>
      </c>
      <c r="CG436" s="1329" t="str">
        <f t="shared" si="1192"/>
        <v/>
      </c>
      <c r="CH436" s="1329" t="str">
        <f t="shared" si="1193"/>
        <v/>
      </c>
      <c r="CI436" s="1330" t="str">
        <f t="shared" si="1194"/>
        <v/>
      </c>
      <c r="CJ436" s="1330" t="str">
        <f t="shared" si="1195"/>
        <v/>
      </c>
      <c r="CK436" s="1329" t="str">
        <f t="shared" si="1196"/>
        <v/>
      </c>
      <c r="CL436" s="1329" t="str">
        <f t="shared" si="1197"/>
        <v/>
      </c>
      <c r="CM436" s="1329" t="str">
        <f t="shared" si="1198"/>
        <v/>
      </c>
      <c r="CN436" s="1329" t="str">
        <f t="shared" si="1199"/>
        <v/>
      </c>
      <c r="CO436" s="1335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228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2"/>
        <v>0</v>
      </c>
      <c r="CG437" s="1332">
        <f t="shared" si="1222"/>
        <v>0</v>
      </c>
      <c r="CH437" s="1332">
        <f t="shared" si="1222"/>
        <v>0</v>
      </c>
      <c r="CI437" s="1333">
        <f t="shared" si="1222"/>
        <v>0</v>
      </c>
      <c r="CJ437" s="1333">
        <f t="shared" si="1222"/>
        <v>0</v>
      </c>
      <c r="CK437" s="1332">
        <f t="shared" si="1222"/>
        <v>0</v>
      </c>
      <c r="CL437" s="1332">
        <f t="shared" si="1222"/>
        <v>0</v>
      </c>
      <c r="CM437" s="1332">
        <f t="shared" si="1222"/>
        <v>0</v>
      </c>
      <c r="CN437" s="1332">
        <f t="shared" si="1222"/>
        <v>0</v>
      </c>
      <c r="CO437" s="1328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28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28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8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27"/>
        <v/>
      </c>
      <c r="CF440" s="1329" t="str">
        <f t="shared" si="1227"/>
        <v/>
      </c>
      <c r="CG440" s="1329" t="str">
        <f t="shared" si="1227"/>
        <v/>
      </c>
      <c r="CH440" s="1329" t="str">
        <f t="shared" si="1227"/>
        <v/>
      </c>
      <c r="CI440" s="1330" t="str">
        <f t="shared" si="1227"/>
        <v/>
      </c>
      <c r="CJ440" s="1330" t="str">
        <f t="shared" si="1227"/>
        <v/>
      </c>
      <c r="CK440" s="1329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28"/>
        <v/>
      </c>
      <c r="CM440" s="1329" t="str">
        <f t="shared" si="1228"/>
        <v/>
      </c>
      <c r="CN440" s="1329" t="str">
        <f t="shared" si="1228"/>
        <v/>
      </c>
      <c r="CO440" s="1328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276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8" t="str">
        <f t="shared" si="1227"/>
        <v/>
      </c>
      <c r="CE441" s="1329" t="str">
        <f t="shared" si="1227"/>
        <v/>
      </c>
      <c r="CF441" s="1329" t="str">
        <f t="shared" si="1227"/>
        <v/>
      </c>
      <c r="CG441" s="1329" t="str">
        <f t="shared" si="1227"/>
        <v/>
      </c>
      <c r="CH441" s="1329" t="str">
        <f t="shared" si="1227"/>
        <v/>
      </c>
      <c r="CI441" s="1330" t="str">
        <f t="shared" si="1227"/>
        <v/>
      </c>
      <c r="CJ441" s="1330" t="str">
        <f t="shared" si="1227"/>
        <v/>
      </c>
      <c r="CK441" s="1329" t="str">
        <f t="shared" si="1228"/>
        <v/>
      </c>
      <c r="CL441" s="1329" t="str">
        <f t="shared" si="1228"/>
        <v/>
      </c>
      <c r="CM441" s="1329" t="str">
        <f t="shared" si="1228"/>
        <v/>
      </c>
      <c r="CN441" s="1329" t="str">
        <f t="shared" si="1228"/>
        <v/>
      </c>
      <c r="CO441" s="1328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8" t="str">
        <f t="shared" si="1227"/>
        <v/>
      </c>
      <c r="CE442" s="1329" t="str">
        <f t="shared" si="1227"/>
        <v/>
      </c>
      <c r="CF442" s="1329" t="str">
        <f t="shared" si="1227"/>
        <v/>
      </c>
      <c r="CG442" s="1329" t="str">
        <f t="shared" si="1227"/>
        <v/>
      </c>
      <c r="CH442" s="1329" t="str">
        <f t="shared" si="1227"/>
        <v/>
      </c>
      <c r="CI442" s="1330" t="str">
        <f t="shared" si="1227"/>
        <v/>
      </c>
      <c r="CJ442" s="1330" t="str">
        <f t="shared" si="1227"/>
        <v/>
      </c>
      <c r="CK442" s="1329" t="str">
        <f t="shared" si="1228"/>
        <v/>
      </c>
      <c r="CL442" s="1329" t="str">
        <f t="shared" si="1228"/>
        <v/>
      </c>
      <c r="CM442" s="1329" t="str">
        <f t="shared" si="1228"/>
        <v/>
      </c>
      <c r="CN442" s="1329" t="str">
        <f t="shared" si="1228"/>
        <v/>
      </c>
      <c r="CO442" s="1331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8" t="str">
        <f t="shared" si="1227"/>
        <v/>
      </c>
      <c r="CE443" s="1329" t="str">
        <f t="shared" si="1227"/>
        <v/>
      </c>
      <c r="CF443" s="1329" t="str">
        <f t="shared" si="1227"/>
        <v/>
      </c>
      <c r="CG443" s="1329" t="str">
        <f t="shared" si="1227"/>
        <v/>
      </c>
      <c r="CH443" s="1329" t="str">
        <f t="shared" si="1227"/>
        <v/>
      </c>
      <c r="CI443" s="1330" t="str">
        <f t="shared" si="1227"/>
        <v/>
      </c>
      <c r="CJ443" s="1330" t="str">
        <f t="shared" si="1227"/>
        <v/>
      </c>
      <c r="CK443" s="1329" t="str">
        <f t="shared" si="1228"/>
        <v/>
      </c>
      <c r="CL443" s="1329" t="str">
        <f t="shared" si="1228"/>
        <v/>
      </c>
      <c r="CM443" s="1329" t="str">
        <f t="shared" si="1228"/>
        <v/>
      </c>
      <c r="CN443" s="1329" t="str">
        <f t="shared" si="1228"/>
        <v/>
      </c>
      <c r="CO443" s="1328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182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8" t="str">
        <f t="shared" si="1227"/>
        <v/>
      </c>
      <c r="CE444" s="1329" t="str">
        <f t="shared" si="1227"/>
        <v/>
      </c>
      <c r="CF444" s="1329" t="str">
        <f t="shared" si="1227"/>
        <v/>
      </c>
      <c r="CG444" s="1329" t="str">
        <f t="shared" si="1227"/>
        <v/>
      </c>
      <c r="CH444" s="1329" t="str">
        <f t="shared" si="1227"/>
        <v/>
      </c>
      <c r="CI444" s="1330" t="str">
        <f t="shared" si="1227"/>
        <v/>
      </c>
      <c r="CJ444" s="1330" t="str">
        <f t="shared" si="1227"/>
        <v/>
      </c>
      <c r="CK444" s="1329" t="str">
        <f t="shared" si="1228"/>
        <v/>
      </c>
      <c r="CL444" s="1329" t="str">
        <f t="shared" si="1228"/>
        <v/>
      </c>
      <c r="CM444" s="1329" t="str">
        <f t="shared" si="1228"/>
        <v/>
      </c>
      <c r="CN444" s="1329" t="str">
        <f t="shared" si="1228"/>
        <v/>
      </c>
      <c r="CO444" s="1328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184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0"/>
        <v>0</v>
      </c>
      <c r="CG445" s="1329">
        <f t="shared" si="1250"/>
        <v>0</v>
      </c>
      <c r="CH445" s="1329">
        <f t="shared" si="1250"/>
        <v>0</v>
      </c>
      <c r="CI445" s="1330">
        <f t="shared" si="1250"/>
        <v>0</v>
      </c>
      <c r="CJ445" s="1330">
        <f t="shared" si="1250"/>
        <v>0</v>
      </c>
      <c r="CK445" s="1329">
        <f t="shared" si="1250"/>
        <v>0</v>
      </c>
      <c r="CL445" s="1329">
        <f t="shared" si="1250"/>
        <v>0</v>
      </c>
      <c r="CM445" s="1329">
        <f t="shared" si="1250"/>
        <v>0</v>
      </c>
      <c r="CN445" s="1329">
        <f t="shared" si="1250"/>
        <v>0</v>
      </c>
      <c r="CO445" s="1335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8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1"/>
        <v/>
      </c>
      <c r="CF446" s="1329" t="str">
        <f t="shared" si="1251"/>
        <v/>
      </c>
      <c r="CG446" s="1329" t="str">
        <f t="shared" si="1251"/>
        <v/>
      </c>
      <c r="CH446" s="1329" t="str">
        <f t="shared" si="1251"/>
        <v/>
      </c>
      <c r="CI446" s="1330" t="str">
        <f t="shared" si="1251"/>
        <v/>
      </c>
      <c r="CJ446" s="1330" t="str">
        <f t="shared" si="1251"/>
        <v/>
      </c>
      <c r="CK446" s="1329" t="str">
        <f t="shared" si="1251"/>
        <v/>
      </c>
      <c r="CL446" s="1329" t="str">
        <f t="shared" si="1251"/>
        <v/>
      </c>
      <c r="CM446" s="1329" t="str">
        <f t="shared" si="1251"/>
        <v/>
      </c>
      <c r="CN446" s="1329" t="str">
        <f t="shared" si="1251"/>
        <v/>
      </c>
      <c r="CO446" s="1328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2"/>
        <v>0</v>
      </c>
      <c r="CG447" s="1332">
        <f t="shared" si="1252"/>
        <v>0</v>
      </c>
      <c r="CH447" s="1332">
        <f t="shared" si="1252"/>
        <v>0</v>
      </c>
      <c r="CI447" s="1333">
        <f t="shared" si="1252"/>
        <v>0</v>
      </c>
      <c r="CJ447" s="1333">
        <f t="shared" si="1252"/>
        <v>0</v>
      </c>
      <c r="CK447" s="1332">
        <f t="shared" si="1252"/>
        <v>0</v>
      </c>
      <c r="CL447" s="1332">
        <f t="shared" si="1252"/>
        <v>0</v>
      </c>
      <c r="CM447" s="1332">
        <f t="shared" si="1252"/>
        <v>0</v>
      </c>
      <c r="CN447" s="1332">
        <f t="shared" si="1252"/>
        <v>0</v>
      </c>
      <c r="CO447" s="1328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28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84" t="s">
        <v>698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/>
      <c r="O449" s="633"/>
      <c r="P449" s="633"/>
      <c r="Q449" s="633"/>
      <c r="R449" s="633"/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 t="s">
        <v>286</v>
      </c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 t="s">
        <v>286</v>
      </c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 t="s">
        <v>286</v>
      </c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28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269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8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3"/>
        <v>25</v>
      </c>
      <c r="CF450" s="1329">
        <f t="shared" si="1253"/>
        <v>25</v>
      </c>
      <c r="CG450" s="1329">
        <f t="shared" si="1253"/>
        <v>50</v>
      </c>
      <c r="CH450" s="1329">
        <f t="shared" si="1253"/>
        <v>50</v>
      </c>
      <c r="CI450" s="1330">
        <f t="shared" si="1253"/>
        <v>80</v>
      </c>
      <c r="CJ450" s="1330">
        <f t="shared" si="1253"/>
        <v>80</v>
      </c>
      <c r="CK450" s="1329">
        <f t="shared" si="1253"/>
        <v>80</v>
      </c>
      <c r="CL450" s="1329">
        <f t="shared" si="1253"/>
        <v>80</v>
      </c>
      <c r="CM450" s="1329">
        <f t="shared" si="1253"/>
        <v>80</v>
      </c>
      <c r="CN450" s="1329">
        <f t="shared" si="1253"/>
        <v>80</v>
      </c>
      <c r="CO450" s="1328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287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75"/>
        <v>1</v>
      </c>
      <c r="CG451" s="1329">
        <f t="shared" si="1275"/>
        <v>1</v>
      </c>
      <c r="CH451" s="1329">
        <f t="shared" si="1275"/>
        <v>1</v>
      </c>
      <c r="CI451" s="1330">
        <f t="shared" si="1275"/>
        <v>1</v>
      </c>
      <c r="CJ451" s="1330">
        <f t="shared" si="1275"/>
        <v>1</v>
      </c>
      <c r="CK451" s="1329">
        <f t="shared" si="1275"/>
        <v>1</v>
      </c>
      <c r="CL451" s="1329">
        <f t="shared" si="1275"/>
        <v>1</v>
      </c>
      <c r="CM451" s="1329">
        <f t="shared" si="1275"/>
        <v>1</v>
      </c>
      <c r="CN451" s="1329">
        <f t="shared" si="1275"/>
        <v>1</v>
      </c>
      <c r="CO451" s="1331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288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9">
        <f t="shared" si="1275"/>
        <v>12</v>
      </c>
      <c r="CF452" s="1329">
        <f t="shared" si="1275"/>
        <v>12</v>
      </c>
      <c r="CG452" s="1329">
        <f t="shared" si="1275"/>
        <v>12</v>
      </c>
      <c r="CH452" s="1329">
        <f t="shared" si="1275"/>
        <v>12</v>
      </c>
      <c r="CI452" s="1330">
        <f t="shared" si="1275"/>
        <v>12</v>
      </c>
      <c r="CJ452" s="1330">
        <f t="shared" si="1275"/>
        <v>12</v>
      </c>
      <c r="CK452" s="1329">
        <f t="shared" si="1275"/>
        <v>12</v>
      </c>
      <c r="CL452" s="1329">
        <f t="shared" si="1275"/>
        <v>12</v>
      </c>
      <c r="CM452" s="1329">
        <f t="shared" si="1275"/>
        <v>12</v>
      </c>
      <c r="CN452" s="1329">
        <f t="shared" si="1275"/>
        <v>12</v>
      </c>
      <c r="CO452" s="1328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270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75"/>
        <v>300</v>
      </c>
      <c r="CF453" s="1329">
        <f t="shared" si="1275"/>
        <v>300</v>
      </c>
      <c r="CG453" s="1329">
        <f t="shared" si="1275"/>
        <v>600</v>
      </c>
      <c r="CH453" s="1329">
        <f t="shared" si="1275"/>
        <v>600</v>
      </c>
      <c r="CI453" s="1330">
        <f t="shared" si="1275"/>
        <v>960</v>
      </c>
      <c r="CJ453" s="1330">
        <f t="shared" si="1275"/>
        <v>960</v>
      </c>
      <c r="CK453" s="1329">
        <f t="shared" si="1275"/>
        <v>960</v>
      </c>
      <c r="CL453" s="1329">
        <f t="shared" si="1275"/>
        <v>960</v>
      </c>
      <c r="CM453" s="1329">
        <f t="shared" si="1275"/>
        <v>960</v>
      </c>
      <c r="CN453" s="1329">
        <f t="shared" si="1275"/>
        <v>960</v>
      </c>
      <c r="CO453" s="1328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289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75"/>
        <v>15156.216</v>
      </c>
      <c r="CF454" s="1329">
        <f t="shared" si="1275"/>
        <v>15156.216</v>
      </c>
      <c r="CG454" s="1329">
        <f t="shared" si="1275"/>
        <v>15156.216</v>
      </c>
      <c r="CH454" s="1329">
        <f t="shared" si="1275"/>
        <v>15156.216</v>
      </c>
      <c r="CI454" s="1330">
        <f t="shared" si="1275"/>
        <v>15156.216</v>
      </c>
      <c r="CJ454" s="1330">
        <f t="shared" si="1275"/>
        <v>15156.216</v>
      </c>
      <c r="CK454" s="1329">
        <f t="shared" si="1275"/>
        <v>15156.216</v>
      </c>
      <c r="CL454" s="1329">
        <f t="shared" si="1275"/>
        <v>15156.216</v>
      </c>
      <c r="CM454" s="1329">
        <f t="shared" si="1275"/>
        <v>15156.216</v>
      </c>
      <c r="CN454" s="1329">
        <f t="shared" si="1275"/>
        <v>15156.216</v>
      </c>
      <c r="CO454" s="1328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228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32">
        <f t="shared" si="1275"/>
        <v>0.14155867995018681</v>
      </c>
      <c r="CF455" s="1332">
        <f t="shared" si="1275"/>
        <v>0.23593113325031131</v>
      </c>
      <c r="CG455" s="1332">
        <f t="shared" si="1275"/>
        <v>0.25737941809124876</v>
      </c>
      <c r="CH455" s="1332">
        <f t="shared" si="1275"/>
        <v>0.28311735990037362</v>
      </c>
      <c r="CI455" s="1333">
        <f t="shared" si="1275"/>
        <v>0.30199185056039851</v>
      </c>
      <c r="CJ455" s="1333">
        <f t="shared" si="1275"/>
        <v>0.34845213526199831</v>
      </c>
      <c r="CK455" s="1332">
        <f t="shared" si="1275"/>
        <v>0.37748981320049818</v>
      </c>
      <c r="CL455" s="1332">
        <f t="shared" si="1275"/>
        <v>0.37748981320049818</v>
      </c>
      <c r="CM455" s="1332">
        <f t="shared" si="1275"/>
        <v>0.41180706894599794</v>
      </c>
      <c r="CN455" s="1332">
        <f t="shared" si="1275"/>
        <v>0.45298777584059774</v>
      </c>
      <c r="CO455" s="1328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9" t="s">
        <v>290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8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9">
        <f t="shared" si="1288"/>
        <v>270</v>
      </c>
      <c r="CF456" s="1329">
        <f t="shared" si="1288"/>
        <v>280</v>
      </c>
      <c r="CG456" s="1329">
        <f t="shared" si="1288"/>
        <v>380</v>
      </c>
      <c r="CH456" s="1329">
        <f t="shared" si="1288"/>
        <v>400</v>
      </c>
      <c r="CI456" s="1330">
        <f t="shared" si="1288"/>
        <v>560</v>
      </c>
      <c r="CJ456" s="1330">
        <f t="shared" si="1288"/>
        <v>600</v>
      </c>
      <c r="CK456" s="1329">
        <f t="shared" si="1288"/>
        <v>600</v>
      </c>
      <c r="CL456" s="1329">
        <f t="shared" si="1288"/>
        <v>600</v>
      </c>
      <c r="CM456" s="1329">
        <f t="shared" si="1288"/>
        <v>600</v>
      </c>
      <c r="CN456" s="1329">
        <f t="shared" si="1288"/>
        <v>600</v>
      </c>
      <c r="CO456" s="1328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291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8">
        <f t="shared" si="1288"/>
        <v>2520</v>
      </c>
      <c r="CE457" s="1329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9">
        <f t="shared" si="1293"/>
        <v>3360</v>
      </c>
      <c r="CG457" s="1329">
        <f t="shared" si="1293"/>
        <v>4560</v>
      </c>
      <c r="CH457" s="1329">
        <f t="shared" si="1293"/>
        <v>4800</v>
      </c>
      <c r="CI457" s="1330">
        <f t="shared" si="1293"/>
        <v>6720</v>
      </c>
      <c r="CJ457" s="1330">
        <f t="shared" si="1293"/>
        <v>7200</v>
      </c>
      <c r="CK457" s="1329">
        <f t="shared" si="1293"/>
        <v>7200</v>
      </c>
      <c r="CL457" s="1329">
        <f t="shared" si="1293"/>
        <v>7200</v>
      </c>
      <c r="CM457" s="1329">
        <f t="shared" si="1293"/>
        <v>7200</v>
      </c>
      <c r="CN457" s="1329">
        <f t="shared" si="1293"/>
        <v>7200</v>
      </c>
      <c r="CO457" s="1331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84" t="s">
        <v>699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/>
      <c r="O458" s="633"/>
      <c r="P458" s="633"/>
      <c r="Q458" s="633"/>
      <c r="R458" s="633"/>
      <c r="S458" s="588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 t="s">
        <v>286</v>
      </c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 t="s">
        <v>286</v>
      </c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 t="s">
        <v>286</v>
      </c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28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269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8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294"/>
        <v>10</v>
      </c>
      <c r="CF459" s="1329">
        <f t="shared" si="1294"/>
        <v>10</v>
      </c>
      <c r="CG459" s="1329">
        <f t="shared" si="1294"/>
        <v>10</v>
      </c>
      <c r="CH459" s="1329">
        <f t="shared" si="1294"/>
        <v>10</v>
      </c>
      <c r="CI459" s="1330">
        <f t="shared" si="1294"/>
        <v>10</v>
      </c>
      <c r="CJ459" s="1330">
        <f t="shared" si="1294"/>
        <v>10</v>
      </c>
      <c r="CK459" s="1329">
        <f t="shared" si="1294"/>
        <v>10</v>
      </c>
      <c r="CL459" s="1329">
        <f t="shared" si="1294"/>
        <v>10</v>
      </c>
      <c r="CM459" s="1329">
        <f t="shared" si="1294"/>
        <v>10</v>
      </c>
      <c r="CN459" s="1329">
        <f t="shared" si="1294"/>
        <v>10</v>
      </c>
      <c r="CO459" s="1328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287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16"/>
        <v>1</v>
      </c>
      <c r="CG460" s="1329">
        <f t="shared" si="1316"/>
        <v>1</v>
      </c>
      <c r="CH460" s="1329">
        <f t="shared" si="1316"/>
        <v>1</v>
      </c>
      <c r="CI460" s="1330">
        <f t="shared" si="1316"/>
        <v>1</v>
      </c>
      <c r="CJ460" s="1330">
        <f t="shared" si="1316"/>
        <v>1</v>
      </c>
      <c r="CK460" s="1329">
        <f t="shared" si="1316"/>
        <v>1</v>
      </c>
      <c r="CL460" s="1329">
        <f t="shared" si="1316"/>
        <v>1</v>
      </c>
      <c r="CM460" s="1329">
        <f t="shared" si="1316"/>
        <v>1</v>
      </c>
      <c r="CN460" s="1329">
        <f t="shared" si="1316"/>
        <v>1</v>
      </c>
      <c r="CO460" s="1328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288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9">
        <f t="shared" si="1316"/>
        <v>12</v>
      </c>
      <c r="CF461" s="1329">
        <f t="shared" si="1316"/>
        <v>12</v>
      </c>
      <c r="CG461" s="1329">
        <f t="shared" si="1316"/>
        <v>12</v>
      </c>
      <c r="CH461" s="1329">
        <f t="shared" si="1316"/>
        <v>12</v>
      </c>
      <c r="CI461" s="1330">
        <f t="shared" si="1316"/>
        <v>12</v>
      </c>
      <c r="CJ461" s="1330">
        <f t="shared" si="1316"/>
        <v>12</v>
      </c>
      <c r="CK461" s="1329">
        <f t="shared" si="1316"/>
        <v>12</v>
      </c>
      <c r="CL461" s="1329">
        <f t="shared" si="1316"/>
        <v>12</v>
      </c>
      <c r="CM461" s="1329">
        <f t="shared" si="1316"/>
        <v>12</v>
      </c>
      <c r="CN461" s="1329">
        <f t="shared" si="1316"/>
        <v>12</v>
      </c>
      <c r="CO461" s="1328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270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16"/>
        <v>120</v>
      </c>
      <c r="CF462" s="1329">
        <f t="shared" si="1316"/>
        <v>120</v>
      </c>
      <c r="CG462" s="1329">
        <f t="shared" si="1316"/>
        <v>120</v>
      </c>
      <c r="CH462" s="1329">
        <f t="shared" si="1316"/>
        <v>120</v>
      </c>
      <c r="CI462" s="1330">
        <f t="shared" si="1316"/>
        <v>120</v>
      </c>
      <c r="CJ462" s="1330">
        <f t="shared" si="1316"/>
        <v>120</v>
      </c>
      <c r="CK462" s="1329">
        <f t="shared" si="1316"/>
        <v>120</v>
      </c>
      <c r="CL462" s="1329">
        <f t="shared" si="1316"/>
        <v>120</v>
      </c>
      <c r="CM462" s="1329">
        <f t="shared" si="1316"/>
        <v>120</v>
      </c>
      <c r="CN462" s="1329">
        <f t="shared" si="1316"/>
        <v>120</v>
      </c>
      <c r="CO462" s="1328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289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16"/>
        <v>15198.083999999999</v>
      </c>
      <c r="CF463" s="1329">
        <f t="shared" si="1316"/>
        <v>15198.083999999999</v>
      </c>
      <c r="CG463" s="1329">
        <f t="shared" si="1316"/>
        <v>15198.083999999999</v>
      </c>
      <c r="CH463" s="1329">
        <f t="shared" si="1316"/>
        <v>15198.083999999999</v>
      </c>
      <c r="CI463" s="1330">
        <f t="shared" si="1316"/>
        <v>15198.083999999999</v>
      </c>
      <c r="CJ463" s="1330">
        <f t="shared" si="1316"/>
        <v>15198.083999999999</v>
      </c>
      <c r="CK463" s="1329">
        <f t="shared" si="1316"/>
        <v>15198.083999999999</v>
      </c>
      <c r="CL463" s="1329">
        <f t="shared" si="1316"/>
        <v>15198.083999999999</v>
      </c>
      <c r="CM463" s="1329">
        <f t="shared" si="1316"/>
        <v>15198.083999999999</v>
      </c>
      <c r="CN463" s="1329">
        <f t="shared" si="1316"/>
        <v>15198.083999999999</v>
      </c>
      <c r="CO463" s="1331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228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32">
        <f t="shared" si="1316"/>
        <v>3.5487431506849312E-2</v>
      </c>
      <c r="CF464" s="1332">
        <f t="shared" si="1316"/>
        <v>3.7853260273972601E-2</v>
      </c>
      <c r="CG464" s="1332">
        <f t="shared" si="1316"/>
        <v>4.3676838777660688E-2</v>
      </c>
      <c r="CH464" s="1332">
        <f t="shared" si="1316"/>
        <v>4.731657534246575E-2</v>
      </c>
      <c r="CI464" s="1333">
        <f t="shared" si="1316"/>
        <v>5.1618082191780823E-2</v>
      </c>
      <c r="CJ464" s="1333">
        <f t="shared" si="1316"/>
        <v>5.1618082191780823E-2</v>
      </c>
      <c r="CK464" s="1332">
        <f t="shared" si="1316"/>
        <v>5.6779890410958891E-2</v>
      </c>
      <c r="CL464" s="1332">
        <f t="shared" si="1316"/>
        <v>5.6779890410958891E-2</v>
      </c>
      <c r="CM464" s="1332">
        <f t="shared" si="1316"/>
        <v>5.9145719178082173E-2</v>
      </c>
      <c r="CN464" s="1332">
        <f t="shared" si="1316"/>
        <v>9.46331506849315E-2</v>
      </c>
      <c r="CO464" s="1328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50" t="s">
        <v>290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8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9">
        <f t="shared" si="1329"/>
        <v>60</v>
      </c>
      <c r="CF465" s="1329">
        <f t="shared" si="1329"/>
        <v>65</v>
      </c>
      <c r="CG465" s="1329">
        <f t="shared" si="1329"/>
        <v>65</v>
      </c>
      <c r="CH465" s="1329">
        <f t="shared" si="1329"/>
        <v>65</v>
      </c>
      <c r="CI465" s="1330">
        <f t="shared" si="1329"/>
        <v>65</v>
      </c>
      <c r="CJ465" s="1330">
        <f t="shared" si="1329"/>
        <v>65</v>
      </c>
      <c r="CK465" s="1329">
        <f t="shared" si="1329"/>
        <v>65</v>
      </c>
      <c r="CL465" s="1329">
        <f t="shared" si="1329"/>
        <v>65</v>
      </c>
      <c r="CM465" s="1329">
        <f t="shared" si="1329"/>
        <v>65</v>
      </c>
      <c r="CN465" s="1329">
        <f t="shared" si="1329"/>
        <v>70</v>
      </c>
      <c r="CO465" s="1328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291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8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9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9">
        <f t="shared" si="1337"/>
        <v>780</v>
      </c>
      <c r="CG466" s="1329">
        <f t="shared" si="1337"/>
        <v>780</v>
      </c>
      <c r="CH466" s="1329">
        <f t="shared" si="1337"/>
        <v>780</v>
      </c>
      <c r="CI466" s="1330">
        <f t="shared" si="1337"/>
        <v>780</v>
      </c>
      <c r="CJ466" s="1330">
        <f t="shared" si="1337"/>
        <v>780</v>
      </c>
      <c r="CK466" s="1329">
        <f t="shared" si="1337"/>
        <v>780</v>
      </c>
      <c r="CL466" s="1329">
        <f t="shared" si="1337"/>
        <v>780</v>
      </c>
      <c r="CM466" s="1329">
        <f t="shared" si="1337"/>
        <v>780</v>
      </c>
      <c r="CN466" s="1329">
        <f t="shared" si="1337"/>
        <v>840</v>
      </c>
      <c r="CO466" s="1328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84" t="s">
        <v>720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28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269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8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9">
        <f t="shared" si="1338"/>
        <v>10</v>
      </c>
      <c r="CF468" s="1329">
        <f t="shared" si="1338"/>
        <v>10</v>
      </c>
      <c r="CG468" s="1329">
        <f t="shared" si="1338"/>
        <v>10</v>
      </c>
      <c r="CH468" s="1329">
        <f t="shared" si="1338"/>
        <v>10</v>
      </c>
      <c r="CI468" s="1330">
        <f t="shared" si="1338"/>
        <v>10</v>
      </c>
      <c r="CJ468" s="1330">
        <f t="shared" si="1338"/>
        <v>10</v>
      </c>
      <c r="CK468" s="1329">
        <f t="shared" si="1338"/>
        <v>10</v>
      </c>
      <c r="CL468" s="1329">
        <f t="shared" si="1338"/>
        <v>25</v>
      </c>
      <c r="CM468" s="1329">
        <f t="shared" si="1338"/>
        <v>25</v>
      </c>
      <c r="CN468" s="1329">
        <f t="shared" si="1338"/>
        <v>25</v>
      </c>
      <c r="CO468" s="1328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287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0"/>
        <v>1</v>
      </c>
      <c r="CG469" s="1329">
        <f t="shared" si="1360"/>
        <v>1</v>
      </c>
      <c r="CH469" s="1329">
        <f t="shared" si="1360"/>
        <v>1</v>
      </c>
      <c r="CI469" s="1330">
        <f t="shared" si="1360"/>
        <v>1</v>
      </c>
      <c r="CJ469" s="1330">
        <f t="shared" si="1360"/>
        <v>1</v>
      </c>
      <c r="CK469" s="1329">
        <f t="shared" si="1360"/>
        <v>1</v>
      </c>
      <c r="CL469" s="1329">
        <f t="shared" si="1360"/>
        <v>1</v>
      </c>
      <c r="CM469" s="1329">
        <f t="shared" si="1360"/>
        <v>1</v>
      </c>
      <c r="CN469" s="1329">
        <f t="shared" si="1360"/>
        <v>1</v>
      </c>
      <c r="CO469" s="1331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10" t="s">
        <v>288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9">
        <f t="shared" si="1360"/>
        <v>12</v>
      </c>
      <c r="CF470" s="1329">
        <f t="shared" si="1360"/>
        <v>12</v>
      </c>
      <c r="CG470" s="1329">
        <f t="shared" si="1360"/>
        <v>12</v>
      </c>
      <c r="CH470" s="1329">
        <f t="shared" si="1360"/>
        <v>12</v>
      </c>
      <c r="CI470" s="1330">
        <f t="shared" si="1360"/>
        <v>12</v>
      </c>
      <c r="CJ470" s="1330">
        <f t="shared" si="1360"/>
        <v>12</v>
      </c>
      <c r="CK470" s="1329">
        <f t="shared" si="1360"/>
        <v>12</v>
      </c>
      <c r="CL470" s="1329">
        <f t="shared" si="1360"/>
        <v>12</v>
      </c>
      <c r="CM470" s="1329">
        <f t="shared" si="1360"/>
        <v>12</v>
      </c>
      <c r="CN470" s="1329">
        <f t="shared" si="1360"/>
        <v>12</v>
      </c>
      <c r="CO470" s="1328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9" t="s">
        <v>270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9">
        <f t="shared" si="1360"/>
        <v>120</v>
      </c>
      <c r="CF471" s="1329">
        <f t="shared" si="1360"/>
        <v>120</v>
      </c>
      <c r="CG471" s="1329">
        <f t="shared" si="1360"/>
        <v>120</v>
      </c>
      <c r="CH471" s="1329">
        <f t="shared" si="1360"/>
        <v>120</v>
      </c>
      <c r="CI471" s="1330">
        <f t="shared" si="1360"/>
        <v>120</v>
      </c>
      <c r="CJ471" s="1330">
        <f t="shared" si="1360"/>
        <v>120</v>
      </c>
      <c r="CK471" s="1329">
        <f t="shared" si="1360"/>
        <v>120</v>
      </c>
      <c r="CL471" s="1329">
        <f t="shared" si="1360"/>
        <v>300</v>
      </c>
      <c r="CM471" s="1329">
        <f t="shared" si="1360"/>
        <v>300</v>
      </c>
      <c r="CN471" s="1329">
        <f t="shared" si="1360"/>
        <v>300</v>
      </c>
      <c r="CO471" s="1328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9" t="s">
        <v>297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0"/>
        <v>14821.271999999999</v>
      </c>
      <c r="CF472" s="1329">
        <f t="shared" si="1360"/>
        <v>14821.271999999999</v>
      </c>
      <c r="CG472" s="1329">
        <f t="shared" si="1360"/>
        <v>14821.271999999999</v>
      </c>
      <c r="CH472" s="1329">
        <f t="shared" si="1360"/>
        <v>14821.271999999999</v>
      </c>
      <c r="CI472" s="1330">
        <f t="shared" si="1360"/>
        <v>14821.271999999999</v>
      </c>
      <c r="CJ472" s="1330">
        <f t="shared" si="1360"/>
        <v>14821.271999999999</v>
      </c>
      <c r="CK472" s="1329">
        <f t="shared" si="1360"/>
        <v>14821.271999999999</v>
      </c>
      <c r="CL472" s="1329">
        <f t="shared" si="1360"/>
        <v>14821.271999999999</v>
      </c>
      <c r="CM472" s="1329">
        <f t="shared" si="1360"/>
        <v>14821.271999999999</v>
      </c>
      <c r="CN472" s="1329">
        <f t="shared" si="1360"/>
        <v>14821.271999999999</v>
      </c>
      <c r="CO472" s="1328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10" t="s">
        <v>253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32">
        <f t="shared" si="1360"/>
        <v>4.6143437110834372E-2</v>
      </c>
      <c r="CF473" s="1332">
        <f t="shared" si="1360"/>
        <v>4.6143437110834372E-2</v>
      </c>
      <c r="CG473" s="1332">
        <f t="shared" si="1360"/>
        <v>5.0338295030001132E-2</v>
      </c>
      <c r="CH473" s="1332">
        <f t="shared" si="1360"/>
        <v>5.5372124533001242E-2</v>
      </c>
      <c r="CI473" s="1333">
        <f t="shared" si="1360"/>
        <v>5.5372124533001242E-2</v>
      </c>
      <c r="CJ473" s="1333">
        <f t="shared" si="1360"/>
        <v>8.651894458281445E-2</v>
      </c>
      <c r="CK473" s="1332">
        <f t="shared" si="1360"/>
        <v>9.2286874221668744E-2</v>
      </c>
      <c r="CL473" s="1332">
        <f t="shared" si="1360"/>
        <v>9.2286874221668744E-2</v>
      </c>
      <c r="CM473" s="1332">
        <f t="shared" si="1360"/>
        <v>9.2286874221668744E-2</v>
      </c>
      <c r="CN473" s="1332">
        <f t="shared" si="1360"/>
        <v>0.12584573757500281</v>
      </c>
      <c r="CO473" s="1328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7" t="s">
        <v>293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8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9">
        <f t="shared" si="1420"/>
        <v>9</v>
      </c>
      <c r="CF474" s="1329">
        <f t="shared" si="1420"/>
        <v>10</v>
      </c>
      <c r="CG474" s="1329">
        <f t="shared" si="1420"/>
        <v>10</v>
      </c>
      <c r="CH474" s="1329">
        <f t="shared" si="1420"/>
        <v>10</v>
      </c>
      <c r="CI474" s="1330">
        <f t="shared" si="1420"/>
        <v>10</v>
      </c>
      <c r="CJ474" s="1330">
        <f t="shared" si="1420"/>
        <v>10</v>
      </c>
      <c r="CK474" s="1329">
        <f t="shared" si="1420"/>
        <v>10</v>
      </c>
      <c r="CL474" s="1329">
        <f t="shared" si="1420"/>
        <v>12</v>
      </c>
      <c r="CM474" s="1329">
        <f t="shared" si="1420"/>
        <v>20</v>
      </c>
      <c r="CN474" s="1329">
        <f t="shared" si="1420"/>
        <v>90</v>
      </c>
      <c r="CO474" s="1328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10" t="s">
        <v>291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8">
        <f t="shared" si="1420"/>
        <v>1200</v>
      </c>
      <c r="CE475" s="1329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9">
        <f t="shared" si="1425"/>
        <v>1200</v>
      </c>
      <c r="CG475" s="1329">
        <f t="shared" si="1425"/>
        <v>1200</v>
      </c>
      <c r="CH475" s="1329">
        <f t="shared" si="1425"/>
        <v>1200</v>
      </c>
      <c r="CI475" s="1330">
        <f t="shared" si="1425"/>
        <v>1200</v>
      </c>
      <c r="CJ475" s="1330">
        <f t="shared" si="1425"/>
        <v>2700</v>
      </c>
      <c r="CK475" s="1329">
        <f t="shared" si="1425"/>
        <v>2700</v>
      </c>
      <c r="CL475" s="1329">
        <f t="shared" si="1425"/>
        <v>3600</v>
      </c>
      <c r="CM475" s="1329">
        <f t="shared" si="1425"/>
        <v>6000</v>
      </c>
      <c r="CN475" s="1329">
        <f t="shared" si="1425"/>
        <v>10800</v>
      </c>
      <c r="CO475" s="1328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84" t="s">
        <v>721</v>
      </c>
      <c r="B476" s="265" t="s">
        <v>724</v>
      </c>
      <c r="C476" s="265" t="s">
        <v>724</v>
      </c>
      <c r="D476" s="265" t="s">
        <v>724</v>
      </c>
      <c r="E476" s="265" t="s">
        <v>724</v>
      </c>
      <c r="F476" s="265" t="s">
        <v>724</v>
      </c>
      <c r="G476" s="265" t="s">
        <v>724</v>
      </c>
      <c r="H476" s="265" t="s">
        <v>724</v>
      </c>
      <c r="I476" s="265" t="s">
        <v>724</v>
      </c>
      <c r="J476" s="265" t="s">
        <v>724</v>
      </c>
      <c r="K476" s="265" t="s">
        <v>724</v>
      </c>
      <c r="L476" s="265" t="s">
        <v>724</v>
      </c>
      <c r="M476" s="265" t="s">
        <v>724</v>
      </c>
      <c r="N476" s="265"/>
      <c r="O476" s="265"/>
      <c r="P476" s="265"/>
      <c r="Q476" s="265"/>
      <c r="R476" s="265"/>
      <c r="S476" s="594"/>
      <c r="T476" s="265" t="s">
        <v>724</v>
      </c>
      <c r="U476" s="265" t="s">
        <v>724</v>
      </c>
      <c r="V476" s="265" t="s">
        <v>724</v>
      </c>
      <c r="W476" s="265" t="s">
        <v>724</v>
      </c>
      <c r="X476" s="265" t="s">
        <v>724</v>
      </c>
      <c r="Y476" s="265" t="s">
        <v>724</v>
      </c>
      <c r="Z476" s="265" t="s">
        <v>724</v>
      </c>
      <c r="AA476" s="265" t="s">
        <v>724</v>
      </c>
      <c r="AB476" s="265" t="s">
        <v>724</v>
      </c>
      <c r="AC476" s="265" t="s">
        <v>724</v>
      </c>
      <c r="AD476" s="265" t="s">
        <v>724</v>
      </c>
      <c r="AE476" s="265" t="s">
        <v>724</v>
      </c>
      <c r="AF476" s="265"/>
      <c r="AG476" s="265"/>
      <c r="AH476" s="265"/>
      <c r="AI476" s="265"/>
      <c r="AJ476" s="265"/>
      <c r="AK476" s="594"/>
      <c r="AL476" s="265" t="s">
        <v>724</v>
      </c>
      <c r="AM476" s="265" t="s">
        <v>724</v>
      </c>
      <c r="AN476" s="265" t="s">
        <v>724</v>
      </c>
      <c r="AO476" s="265" t="s">
        <v>724</v>
      </c>
      <c r="AP476" s="265" t="s">
        <v>724</v>
      </c>
      <c r="AQ476" s="265" t="s">
        <v>724</v>
      </c>
      <c r="AR476" s="265" t="s">
        <v>724</v>
      </c>
      <c r="AS476" s="265" t="s">
        <v>724</v>
      </c>
      <c r="AT476" s="265" t="s">
        <v>724</v>
      </c>
      <c r="AU476" s="265" t="s">
        <v>724</v>
      </c>
      <c r="AV476" s="265" t="s">
        <v>724</v>
      </c>
      <c r="AW476" s="265" t="s">
        <v>724</v>
      </c>
      <c r="AX476" s="265"/>
      <c r="AY476" s="265"/>
      <c r="AZ476" s="265"/>
      <c r="BA476" s="265"/>
      <c r="BB476" s="265"/>
      <c r="BC476" s="594"/>
      <c r="BD476" s="265" t="s">
        <v>724</v>
      </c>
      <c r="BE476" s="265" t="s">
        <v>724</v>
      </c>
      <c r="BF476" s="265" t="s">
        <v>724</v>
      </c>
      <c r="BG476" s="265" t="s">
        <v>724</v>
      </c>
      <c r="BH476" s="265" t="s">
        <v>724</v>
      </c>
      <c r="BI476" s="265" t="s">
        <v>724</v>
      </c>
      <c r="BJ476" s="265" t="s">
        <v>724</v>
      </c>
      <c r="BK476" s="265" t="s">
        <v>724</v>
      </c>
      <c r="BL476" s="265" t="s">
        <v>724</v>
      </c>
      <c r="BM476" s="265" t="s">
        <v>724</v>
      </c>
      <c r="BN476" s="265" t="s">
        <v>724</v>
      </c>
      <c r="BO476" s="265" t="s">
        <v>724</v>
      </c>
      <c r="BP476" s="265"/>
      <c r="BQ476" s="265"/>
      <c r="BR476" s="265"/>
      <c r="BS476" s="265"/>
      <c r="BT476" s="265"/>
      <c r="BU476" s="594"/>
      <c r="BV476" s="265" t="s">
        <v>724</v>
      </c>
      <c r="BW476" s="265" t="s">
        <v>724</v>
      </c>
      <c r="BX476" s="265" t="s">
        <v>724</v>
      </c>
      <c r="BY476" s="265" t="s">
        <v>724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28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8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26"/>
        <v>10</v>
      </c>
      <c r="CF477" s="1329">
        <f t="shared" si="1426"/>
        <v>10</v>
      </c>
      <c r="CG477" s="1329">
        <f t="shared" si="1426"/>
        <v>10</v>
      </c>
      <c r="CH477" s="1329">
        <f t="shared" si="1426"/>
        <v>10</v>
      </c>
      <c r="CI477" s="1330">
        <f t="shared" si="1426"/>
        <v>10</v>
      </c>
      <c r="CJ477" s="1330">
        <f t="shared" si="1426"/>
        <v>10</v>
      </c>
      <c r="CK477" s="1329">
        <f t="shared" si="1426"/>
        <v>10</v>
      </c>
      <c r="CL477" s="1329">
        <f t="shared" si="1426"/>
        <v>10</v>
      </c>
      <c r="CM477" s="1329">
        <f t="shared" si="1426"/>
        <v>10</v>
      </c>
      <c r="CN477" s="1329">
        <f t="shared" si="1426"/>
        <v>10</v>
      </c>
      <c r="CO477" s="1328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287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48"/>
        <v>1</v>
      </c>
      <c r="CG478" s="1329">
        <f t="shared" si="1448"/>
        <v>1</v>
      </c>
      <c r="CH478" s="1329">
        <f t="shared" si="1448"/>
        <v>1</v>
      </c>
      <c r="CI478" s="1330">
        <f t="shared" si="1448"/>
        <v>1</v>
      </c>
      <c r="CJ478" s="1330">
        <f t="shared" si="1448"/>
        <v>1</v>
      </c>
      <c r="CK478" s="1329">
        <f t="shared" si="1448"/>
        <v>1</v>
      </c>
      <c r="CL478" s="1329">
        <f t="shared" si="1448"/>
        <v>1</v>
      </c>
      <c r="CM478" s="1329">
        <f t="shared" si="1448"/>
        <v>1</v>
      </c>
      <c r="CN478" s="1329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288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48"/>
        <v>12</v>
      </c>
      <c r="CF479" s="1329">
        <f t="shared" si="1448"/>
        <v>12</v>
      </c>
      <c r="CG479" s="1329">
        <f t="shared" si="1448"/>
        <v>12</v>
      </c>
      <c r="CH479" s="1329">
        <f t="shared" si="1448"/>
        <v>12</v>
      </c>
      <c r="CI479" s="1330">
        <f t="shared" si="1448"/>
        <v>12</v>
      </c>
      <c r="CJ479" s="1330">
        <f t="shared" si="1448"/>
        <v>12</v>
      </c>
      <c r="CK479" s="1329">
        <f t="shared" si="1448"/>
        <v>12</v>
      </c>
      <c r="CL479" s="1329">
        <f t="shared" si="1448"/>
        <v>12</v>
      </c>
      <c r="CM479" s="1329">
        <f t="shared" si="1448"/>
        <v>12</v>
      </c>
      <c r="CN479" s="1329" t="str">
        <f t="shared" si="1448"/>
        <v/>
      </c>
      <c r="CO479" s="1328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270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48"/>
        <v>120</v>
      </c>
      <c r="CF480" s="1329">
        <f t="shared" si="1448"/>
        <v>120</v>
      </c>
      <c r="CG480" s="1329">
        <f t="shared" si="1448"/>
        <v>120</v>
      </c>
      <c r="CH480" s="1329">
        <f t="shared" si="1448"/>
        <v>120</v>
      </c>
      <c r="CI480" s="1330">
        <f t="shared" si="1448"/>
        <v>120</v>
      </c>
      <c r="CJ480" s="1330">
        <f t="shared" si="1448"/>
        <v>120</v>
      </c>
      <c r="CK480" s="1329">
        <f t="shared" si="1448"/>
        <v>120</v>
      </c>
      <c r="CL480" s="1329">
        <f t="shared" si="1448"/>
        <v>120</v>
      </c>
      <c r="CM480" s="1329">
        <f t="shared" si="1448"/>
        <v>120</v>
      </c>
      <c r="CN480" s="1329" t="str">
        <f t="shared" si="1448"/>
        <v/>
      </c>
      <c r="CO480" s="1328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289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48"/>
        <v>3140.1</v>
      </c>
      <c r="CF481" s="1329">
        <f t="shared" si="1448"/>
        <v>3140.1</v>
      </c>
      <c r="CG481" s="1329">
        <f t="shared" si="1448"/>
        <v>3140.1</v>
      </c>
      <c r="CH481" s="1329">
        <f t="shared" si="1448"/>
        <v>3140.1</v>
      </c>
      <c r="CI481" s="1330">
        <f t="shared" si="1448"/>
        <v>3140.1</v>
      </c>
      <c r="CJ481" s="1330">
        <f t="shared" si="1448"/>
        <v>3140.1</v>
      </c>
      <c r="CK481" s="1329">
        <f t="shared" si="1448"/>
        <v>3140.1</v>
      </c>
      <c r="CL481" s="1329">
        <f t="shared" si="1448"/>
        <v>3140.1</v>
      </c>
      <c r="CM481" s="1329">
        <f t="shared" si="1448"/>
        <v>3140.1</v>
      </c>
      <c r="CN481" s="1329">
        <f t="shared" si="1448"/>
        <v>3140.1</v>
      </c>
      <c r="CO481" s="1331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228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48"/>
        <v>7.8209215442092157E-3</v>
      </c>
      <c r="CF482" s="1332">
        <f t="shared" si="1448"/>
        <v>9.0241402433183255E-3</v>
      </c>
      <c r="CG482" s="1332">
        <f t="shared" si="1448"/>
        <v>9.7761519302615191E-3</v>
      </c>
      <c r="CH482" s="1332">
        <f t="shared" si="1448"/>
        <v>9.7761519302615191E-3</v>
      </c>
      <c r="CI482" s="1333">
        <f t="shared" si="1448"/>
        <v>1.0664893014830746E-2</v>
      </c>
      <c r="CJ482" s="1333">
        <f t="shared" si="1448"/>
        <v>1.0664893014830746E-2</v>
      </c>
      <c r="CK482" s="1332">
        <f t="shared" si="1448"/>
        <v>1.1731382316313821E-2</v>
      </c>
      <c r="CL482" s="1332">
        <f t="shared" si="1448"/>
        <v>1.9552303860523038E-2</v>
      </c>
      <c r="CM482" s="1332">
        <f t="shared" si="1448"/>
        <v>1.9552303860523038E-2</v>
      </c>
      <c r="CN482" s="1332" t="str">
        <f t="shared" si="1448"/>
        <v/>
      </c>
      <c r="CO482" s="1328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50" t="s">
        <v>290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8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1"/>
        <v>80</v>
      </c>
      <c r="CF483" s="1329">
        <f t="shared" si="1461"/>
        <v>80</v>
      </c>
      <c r="CG483" s="1329">
        <f t="shared" si="1461"/>
        <v>80</v>
      </c>
      <c r="CH483" s="1329">
        <f t="shared" si="1461"/>
        <v>80</v>
      </c>
      <c r="CI483" s="1330">
        <f t="shared" si="1461"/>
        <v>80</v>
      </c>
      <c r="CJ483" s="1330">
        <f t="shared" si="1461"/>
        <v>80</v>
      </c>
      <c r="CK483" s="1329">
        <f t="shared" si="1461"/>
        <v>80</v>
      </c>
      <c r="CL483" s="1329">
        <f t="shared" si="1461"/>
        <v>80</v>
      </c>
      <c r="CM483" s="1329">
        <f t="shared" si="1461"/>
        <v>80</v>
      </c>
      <c r="CN483" s="1329" t="str">
        <f t="shared" si="1461"/>
        <v/>
      </c>
      <c r="CO483" s="1328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291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8" t="str">
        <f t="shared" si="1461"/>
        <v/>
      </c>
      <c r="CE484" s="1329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9">
        <f t="shared" si="1466"/>
        <v>960</v>
      </c>
      <c r="CG484" s="1329">
        <f t="shared" si="1466"/>
        <v>960</v>
      </c>
      <c r="CH484" s="1329">
        <f t="shared" si="1466"/>
        <v>960</v>
      </c>
      <c r="CI484" s="1330">
        <f t="shared" si="1466"/>
        <v>960</v>
      </c>
      <c r="CJ484" s="1330">
        <f t="shared" si="1466"/>
        <v>960</v>
      </c>
      <c r="CK484" s="1329">
        <f t="shared" si="1466"/>
        <v>960</v>
      </c>
      <c r="CL484" s="1329">
        <f t="shared" si="1466"/>
        <v>960</v>
      </c>
      <c r="CM484" s="1329">
        <f t="shared" si="1466"/>
        <v>960</v>
      </c>
      <c r="CN484" s="1329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84" t="s">
        <v>722</v>
      </c>
      <c r="B485" s="633" t="s">
        <v>723</v>
      </c>
      <c r="C485" s="633" t="s">
        <v>723</v>
      </c>
      <c r="D485" s="633" t="s">
        <v>723</v>
      </c>
      <c r="E485" s="633" t="s">
        <v>723</v>
      </c>
      <c r="F485" s="633" t="s">
        <v>723</v>
      </c>
      <c r="G485" s="633" t="s">
        <v>723</v>
      </c>
      <c r="H485" s="633" t="s">
        <v>723</v>
      </c>
      <c r="I485" s="633" t="s">
        <v>723</v>
      </c>
      <c r="J485" s="633" t="s">
        <v>723</v>
      </c>
      <c r="K485" s="633" t="s">
        <v>723</v>
      </c>
      <c r="L485" s="633" t="s">
        <v>723</v>
      </c>
      <c r="M485" s="633" t="s">
        <v>723</v>
      </c>
      <c r="N485" s="633"/>
      <c r="O485" s="633"/>
      <c r="P485" s="633"/>
      <c r="Q485" s="633"/>
      <c r="R485" s="633"/>
      <c r="S485" s="631"/>
      <c r="T485" s="633" t="s">
        <v>723</v>
      </c>
      <c r="U485" s="633" t="s">
        <v>723</v>
      </c>
      <c r="V485" s="633" t="s">
        <v>723</v>
      </c>
      <c r="W485" s="633" t="s">
        <v>723</v>
      </c>
      <c r="X485" s="633" t="s">
        <v>723</v>
      </c>
      <c r="Y485" s="633" t="s">
        <v>723</v>
      </c>
      <c r="Z485" s="633" t="s">
        <v>723</v>
      </c>
      <c r="AA485" s="633" t="s">
        <v>723</v>
      </c>
      <c r="AB485" s="633" t="s">
        <v>723</v>
      </c>
      <c r="AC485" s="633" t="s">
        <v>723</v>
      </c>
      <c r="AD485" s="633" t="s">
        <v>723</v>
      </c>
      <c r="AE485" s="633" t="s">
        <v>723</v>
      </c>
      <c r="AF485" s="633"/>
      <c r="AG485" s="633"/>
      <c r="AH485" s="633"/>
      <c r="AI485" s="633"/>
      <c r="AJ485" s="633"/>
      <c r="AK485" s="631"/>
      <c r="AL485" s="633" t="s">
        <v>723</v>
      </c>
      <c r="AM485" s="633" t="s">
        <v>723</v>
      </c>
      <c r="AN485" s="633" t="s">
        <v>723</v>
      </c>
      <c r="AO485" s="633" t="s">
        <v>723</v>
      </c>
      <c r="AP485" s="633" t="s">
        <v>723</v>
      </c>
      <c r="AQ485" s="633" t="s">
        <v>723</v>
      </c>
      <c r="AR485" s="633" t="s">
        <v>723</v>
      </c>
      <c r="AS485" s="633" t="s">
        <v>723</v>
      </c>
      <c r="AT485" s="633" t="s">
        <v>723</v>
      </c>
      <c r="AU485" s="633" t="s">
        <v>723</v>
      </c>
      <c r="AV485" s="633" t="s">
        <v>723</v>
      </c>
      <c r="AW485" s="633" t="s">
        <v>723</v>
      </c>
      <c r="AX485" s="633"/>
      <c r="AY485" s="633"/>
      <c r="AZ485" s="633"/>
      <c r="BA485" s="633"/>
      <c r="BB485" s="633"/>
      <c r="BC485" s="631"/>
      <c r="BD485" s="633" t="s">
        <v>723</v>
      </c>
      <c r="BE485" s="633" t="s">
        <v>723</v>
      </c>
      <c r="BF485" s="633" t="s">
        <v>723</v>
      </c>
      <c r="BG485" s="633" t="s">
        <v>723</v>
      </c>
      <c r="BH485" s="633" t="s">
        <v>723</v>
      </c>
      <c r="BI485" s="633" t="s">
        <v>723</v>
      </c>
      <c r="BJ485" s="633" t="s">
        <v>723</v>
      </c>
      <c r="BK485" s="633" t="s">
        <v>723</v>
      </c>
      <c r="BL485" s="633" t="s">
        <v>723</v>
      </c>
      <c r="BM485" s="633" t="s">
        <v>723</v>
      </c>
      <c r="BN485" s="633" t="s">
        <v>723</v>
      </c>
      <c r="BO485" s="633" t="s">
        <v>723</v>
      </c>
      <c r="BP485" s="633"/>
      <c r="BQ485" s="633"/>
      <c r="BR485" s="633"/>
      <c r="BS485" s="633"/>
      <c r="BT485" s="633"/>
      <c r="BU485" s="631"/>
      <c r="BV485" s="633" t="s">
        <v>723</v>
      </c>
      <c r="BW485" s="633" t="s">
        <v>723</v>
      </c>
      <c r="BX485" s="633" t="s">
        <v>723</v>
      </c>
      <c r="BY485" s="633" t="s">
        <v>723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28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8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9">
        <f t="shared" si="1467"/>
        <v>0.7</v>
      </c>
      <c r="CF486" s="1329">
        <f t="shared" si="1467"/>
        <v>0.7</v>
      </c>
      <c r="CG486" s="1329">
        <f t="shared" si="1467"/>
        <v>0.7</v>
      </c>
      <c r="CH486" s="1329">
        <f t="shared" si="1467"/>
        <v>0.7</v>
      </c>
      <c r="CI486" s="1330">
        <f t="shared" si="1467"/>
        <v>0.7</v>
      </c>
      <c r="CJ486" s="1330">
        <f t="shared" si="1467"/>
        <v>0.7</v>
      </c>
      <c r="CK486" s="1329">
        <f t="shared" si="1467"/>
        <v>0.7</v>
      </c>
      <c r="CL486" s="1329">
        <f t="shared" si="1467"/>
        <v>0.7</v>
      </c>
      <c r="CM486" s="1329">
        <f t="shared" si="1467"/>
        <v>0.7</v>
      </c>
      <c r="CN486" s="1329">
        <f t="shared" si="1467"/>
        <v>0.7</v>
      </c>
      <c r="CO486" s="1328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287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 t="str">
        <f t="shared" si="1489"/>
        <v/>
      </c>
      <c r="CG487" s="1329" t="str">
        <f t="shared" si="1489"/>
        <v/>
      </c>
      <c r="CH487" s="1329" t="str">
        <f t="shared" si="1489"/>
        <v/>
      </c>
      <c r="CI487" s="1330">
        <f t="shared" si="1489"/>
        <v>8</v>
      </c>
      <c r="CJ487" s="1330" t="str">
        <f t="shared" si="1489"/>
        <v/>
      </c>
      <c r="CK487" s="1329" t="str">
        <f t="shared" si="1489"/>
        <v/>
      </c>
      <c r="CL487" s="1329" t="str">
        <f t="shared" si="1489"/>
        <v/>
      </c>
      <c r="CM487" s="1329" t="str">
        <f t="shared" si="1489"/>
        <v/>
      </c>
      <c r="CN487" s="1329" t="str">
        <f t="shared" si="1489"/>
        <v/>
      </c>
      <c r="CO487" s="1331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288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89"/>
        <v/>
      </c>
      <c r="CF488" s="1329" t="str">
        <f t="shared" si="1489"/>
        <v/>
      </c>
      <c r="CG488" s="1329" t="str">
        <f t="shared" si="1489"/>
        <v/>
      </c>
      <c r="CH488" s="1329" t="str">
        <f t="shared" si="1489"/>
        <v/>
      </c>
      <c r="CI488" s="1330">
        <f t="shared" si="1489"/>
        <v>12</v>
      </c>
      <c r="CJ488" s="1330" t="str">
        <f t="shared" si="1489"/>
        <v/>
      </c>
      <c r="CK488" s="1329" t="str">
        <f t="shared" si="1489"/>
        <v/>
      </c>
      <c r="CL488" s="1329" t="str">
        <f t="shared" si="1489"/>
        <v/>
      </c>
      <c r="CM488" s="1329" t="str">
        <f t="shared" si="1489"/>
        <v/>
      </c>
      <c r="CN488" s="1329" t="str">
        <f t="shared" si="1489"/>
        <v/>
      </c>
      <c r="CO488" s="1328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270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89"/>
        <v/>
      </c>
      <c r="CF489" s="1329" t="str">
        <f t="shared" si="1489"/>
        <v/>
      </c>
      <c r="CG489" s="1329" t="str">
        <f t="shared" si="1489"/>
        <v/>
      </c>
      <c r="CH489" s="1329" t="str">
        <f t="shared" si="1489"/>
        <v/>
      </c>
      <c r="CI489" s="1330">
        <f t="shared" si="1489"/>
        <v>67.199999999999989</v>
      </c>
      <c r="CJ489" s="1330" t="str">
        <f t="shared" si="1489"/>
        <v/>
      </c>
      <c r="CK489" s="1329" t="str">
        <f t="shared" si="1489"/>
        <v/>
      </c>
      <c r="CL489" s="1329" t="str">
        <f t="shared" si="1489"/>
        <v/>
      </c>
      <c r="CM489" s="1329" t="str">
        <f t="shared" si="1489"/>
        <v/>
      </c>
      <c r="CN489" s="1329" t="str">
        <f t="shared" si="1489"/>
        <v/>
      </c>
      <c r="CO489" s="1328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289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89"/>
        <v>10173.923999999999</v>
      </c>
      <c r="CF490" s="1329">
        <f t="shared" si="1489"/>
        <v>10173.923999999999</v>
      </c>
      <c r="CG490" s="1329">
        <f t="shared" si="1489"/>
        <v>10173.923999999999</v>
      </c>
      <c r="CH490" s="1329">
        <f t="shared" si="1489"/>
        <v>10173.923999999999</v>
      </c>
      <c r="CI490" s="1330">
        <f t="shared" si="1489"/>
        <v>10173.923999999999</v>
      </c>
      <c r="CJ490" s="1330">
        <f t="shared" si="1489"/>
        <v>10173.923999999999</v>
      </c>
      <c r="CK490" s="1329">
        <f t="shared" si="1489"/>
        <v>10173.923999999999</v>
      </c>
      <c r="CL490" s="1329">
        <f t="shared" si="1489"/>
        <v>10173.923999999999</v>
      </c>
      <c r="CM490" s="1329">
        <f t="shared" si="1489"/>
        <v>10173.923999999999</v>
      </c>
      <c r="CN490" s="1329">
        <f t="shared" si="1489"/>
        <v>10173.923999999999</v>
      </c>
      <c r="CO490" s="1328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228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89"/>
        <v/>
      </c>
      <c r="CF491" s="1332" t="str">
        <f t="shared" si="1489"/>
        <v/>
      </c>
      <c r="CG491" s="1332" t="str">
        <f t="shared" si="1489"/>
        <v/>
      </c>
      <c r="CH491" s="1332" t="str">
        <f t="shared" si="1489"/>
        <v/>
      </c>
      <c r="CI491" s="1333">
        <f t="shared" si="1489"/>
        <v>1.3303387546699873E-2</v>
      </c>
      <c r="CJ491" s="1333" t="str">
        <f t="shared" si="1489"/>
        <v/>
      </c>
      <c r="CK491" s="1332" t="str">
        <f t="shared" si="1489"/>
        <v/>
      </c>
      <c r="CL491" s="1332" t="str">
        <f t="shared" si="1489"/>
        <v/>
      </c>
      <c r="CM491" s="1332" t="str">
        <f t="shared" si="1489"/>
        <v/>
      </c>
      <c r="CN491" s="1332" t="str">
        <f t="shared" si="1489"/>
        <v/>
      </c>
      <c r="CO491" s="1328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9" t="s">
        <v>290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8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2"/>
        <v/>
      </c>
      <c r="CF492" s="1329" t="str">
        <f t="shared" si="1502"/>
        <v/>
      </c>
      <c r="CG492" s="1329" t="str">
        <f t="shared" si="1502"/>
        <v/>
      </c>
      <c r="CH492" s="1329" t="str">
        <f t="shared" si="1502"/>
        <v/>
      </c>
      <c r="CI492" s="1330">
        <f t="shared" si="1502"/>
        <v>12</v>
      </c>
      <c r="CJ492" s="1330" t="str">
        <f t="shared" si="1502"/>
        <v/>
      </c>
      <c r="CK492" s="1329" t="str">
        <f t="shared" si="1502"/>
        <v/>
      </c>
      <c r="CL492" s="1329" t="str">
        <f t="shared" si="1502"/>
        <v/>
      </c>
      <c r="CM492" s="1329" t="str">
        <f t="shared" si="1502"/>
        <v/>
      </c>
      <c r="CN492" s="1329" t="str">
        <f t="shared" si="1502"/>
        <v/>
      </c>
      <c r="CO492" s="1328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291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8" t="str">
        <f t="shared" si="1502"/>
        <v/>
      </c>
      <c r="CE493" s="1329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 t="str">
        <f t="shared" si="1507"/>
        <v/>
      </c>
      <c r="CG493" s="1329" t="str">
        <f t="shared" si="1507"/>
        <v/>
      </c>
      <c r="CH493" s="1329" t="str">
        <f t="shared" si="1507"/>
        <v/>
      </c>
      <c r="CI493" s="1330">
        <f t="shared" si="1507"/>
        <v>806.39999999999986</v>
      </c>
      <c r="CJ493" s="1330" t="str">
        <f t="shared" si="1507"/>
        <v/>
      </c>
      <c r="CK493" s="1329" t="str">
        <f t="shared" si="1507"/>
        <v/>
      </c>
      <c r="CL493" s="1329" t="str">
        <f t="shared" si="1507"/>
        <v/>
      </c>
      <c r="CM493" s="1329" t="str">
        <f t="shared" si="1507"/>
        <v/>
      </c>
      <c r="CN493" s="1329" t="str">
        <f t="shared" si="1507"/>
        <v/>
      </c>
      <c r="CO493" s="1331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84" t="s">
        <v>725</v>
      </c>
      <c r="B494" s="633" t="s">
        <v>723</v>
      </c>
      <c r="C494" s="633" t="s">
        <v>723</v>
      </c>
      <c r="D494" s="633" t="s">
        <v>723</v>
      </c>
      <c r="E494" s="633" t="s">
        <v>723</v>
      </c>
      <c r="F494" s="633" t="s">
        <v>723</v>
      </c>
      <c r="G494" s="633" t="s">
        <v>723</v>
      </c>
      <c r="H494" s="633" t="s">
        <v>723</v>
      </c>
      <c r="I494" s="633" t="s">
        <v>723</v>
      </c>
      <c r="J494" s="633" t="s">
        <v>723</v>
      </c>
      <c r="K494" s="633" t="s">
        <v>723</v>
      </c>
      <c r="L494" s="633" t="s">
        <v>723</v>
      </c>
      <c r="M494" s="633" t="s">
        <v>723</v>
      </c>
      <c r="N494" s="633"/>
      <c r="O494" s="633"/>
      <c r="P494" s="633"/>
      <c r="Q494" s="633"/>
      <c r="R494" s="633"/>
      <c r="S494" s="696"/>
      <c r="T494" s="633" t="s">
        <v>723</v>
      </c>
      <c r="U494" s="633" t="s">
        <v>723</v>
      </c>
      <c r="V494" s="633" t="s">
        <v>723</v>
      </c>
      <c r="W494" s="633" t="s">
        <v>723</v>
      </c>
      <c r="X494" s="633" t="s">
        <v>723</v>
      </c>
      <c r="Y494" s="633" t="s">
        <v>723</v>
      </c>
      <c r="Z494" s="633" t="s">
        <v>723</v>
      </c>
      <c r="AA494" s="633" t="s">
        <v>723</v>
      </c>
      <c r="AB494" s="633" t="s">
        <v>723</v>
      </c>
      <c r="AC494" s="633" t="s">
        <v>723</v>
      </c>
      <c r="AD494" s="633" t="s">
        <v>723</v>
      </c>
      <c r="AE494" s="633" t="s">
        <v>723</v>
      </c>
      <c r="AF494" s="633"/>
      <c r="AG494" s="633"/>
      <c r="AH494" s="633"/>
      <c r="AI494" s="633"/>
      <c r="AJ494" s="633"/>
      <c r="AK494" s="696"/>
      <c r="AL494" s="633" t="s">
        <v>723</v>
      </c>
      <c r="AM494" s="633" t="s">
        <v>723</v>
      </c>
      <c r="AN494" s="633" t="s">
        <v>723</v>
      </c>
      <c r="AO494" s="633" t="s">
        <v>723</v>
      </c>
      <c r="AP494" s="633" t="s">
        <v>723</v>
      </c>
      <c r="AQ494" s="633" t="s">
        <v>723</v>
      </c>
      <c r="AR494" s="633" t="s">
        <v>723</v>
      </c>
      <c r="AS494" s="633" t="s">
        <v>723</v>
      </c>
      <c r="AT494" s="633" t="s">
        <v>723</v>
      </c>
      <c r="AU494" s="633" t="s">
        <v>723</v>
      </c>
      <c r="AV494" s="633" t="s">
        <v>723</v>
      </c>
      <c r="AW494" s="633" t="s">
        <v>723</v>
      </c>
      <c r="AX494" s="633"/>
      <c r="AY494" s="633"/>
      <c r="AZ494" s="633"/>
      <c r="BA494" s="633"/>
      <c r="BB494" s="633"/>
      <c r="BC494" s="696"/>
      <c r="BD494" s="633" t="s">
        <v>723</v>
      </c>
      <c r="BE494" s="633" t="s">
        <v>723</v>
      </c>
      <c r="BF494" s="633" t="s">
        <v>723</v>
      </c>
      <c r="BG494" s="633" t="s">
        <v>723</v>
      </c>
      <c r="BH494" s="633" t="s">
        <v>723</v>
      </c>
      <c r="BI494" s="633" t="s">
        <v>723</v>
      </c>
      <c r="BJ494" s="633" t="s">
        <v>723</v>
      </c>
      <c r="BK494" s="633" t="s">
        <v>723</v>
      </c>
      <c r="BL494" s="633" t="s">
        <v>723</v>
      </c>
      <c r="BM494" s="633" t="s">
        <v>723</v>
      </c>
      <c r="BN494" s="633" t="s">
        <v>723</v>
      </c>
      <c r="BO494" s="633" t="s">
        <v>723</v>
      </c>
      <c r="BP494" s="633"/>
      <c r="BQ494" s="633"/>
      <c r="BR494" s="633"/>
      <c r="BS494" s="633"/>
      <c r="BT494" s="633"/>
      <c r="BU494" s="620"/>
      <c r="BV494" s="633" t="s">
        <v>723</v>
      </c>
      <c r="BW494" s="633" t="s">
        <v>723</v>
      </c>
      <c r="BX494" s="633" t="s">
        <v>723</v>
      </c>
      <c r="BY494" s="633" t="s">
        <v>723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28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8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9">
        <f t="shared" si="1508"/>
        <v>0.7</v>
      </c>
      <c r="CF495" s="1329">
        <f t="shared" si="1508"/>
        <v>0.7</v>
      </c>
      <c r="CG495" s="1329">
        <f t="shared" si="1508"/>
        <v>0.7</v>
      </c>
      <c r="CH495" s="1329">
        <f t="shared" si="1508"/>
        <v>0.7</v>
      </c>
      <c r="CI495" s="1330">
        <f t="shared" si="1508"/>
        <v>0.7</v>
      </c>
      <c r="CJ495" s="1330">
        <f t="shared" si="1508"/>
        <v>0.7</v>
      </c>
      <c r="CK495" s="1329">
        <f t="shared" si="1508"/>
        <v>0.7</v>
      </c>
      <c r="CL495" s="1329">
        <f t="shared" si="1508"/>
        <v>0.7</v>
      </c>
      <c r="CM495" s="1329">
        <f t="shared" si="1508"/>
        <v>0.7</v>
      </c>
      <c r="CN495" s="1329">
        <f t="shared" si="1508"/>
        <v>0.7</v>
      </c>
      <c r="CO495" s="1328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8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31"/>
        <v/>
      </c>
      <c r="CG496" s="1329" t="str">
        <f t="shared" si="1531"/>
        <v/>
      </c>
      <c r="CH496" s="1329" t="str">
        <f t="shared" si="1531"/>
        <v/>
      </c>
      <c r="CI496" s="1330" t="str">
        <f t="shared" si="1531"/>
        <v/>
      </c>
      <c r="CJ496" s="1330" t="str">
        <f t="shared" si="1531"/>
        <v/>
      </c>
      <c r="CK496" s="1329" t="str">
        <f t="shared" si="1531"/>
        <v/>
      </c>
      <c r="CL496" s="1329" t="str">
        <f t="shared" si="1531"/>
        <v/>
      </c>
      <c r="CM496" s="1329" t="str">
        <f t="shared" si="1531"/>
        <v/>
      </c>
      <c r="CN496" s="1329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8" t="str">
        <f t="shared" si="1530"/>
        <v/>
      </c>
      <c r="CE497" s="1329" t="str">
        <f t="shared" si="1531"/>
        <v/>
      </c>
      <c r="CF497" s="1329" t="str">
        <f t="shared" si="1531"/>
        <v/>
      </c>
      <c r="CG497" s="1329" t="str">
        <f t="shared" si="1531"/>
        <v/>
      </c>
      <c r="CH497" s="1329" t="str">
        <f t="shared" si="1531"/>
        <v/>
      </c>
      <c r="CI497" s="1330" t="str">
        <f t="shared" si="1531"/>
        <v/>
      </c>
      <c r="CJ497" s="1330" t="str">
        <f t="shared" si="1531"/>
        <v/>
      </c>
      <c r="CK497" s="1329" t="str">
        <f t="shared" si="1531"/>
        <v/>
      </c>
      <c r="CL497" s="1329" t="str">
        <f t="shared" si="1531"/>
        <v/>
      </c>
      <c r="CM497" s="1329" t="str">
        <f t="shared" si="1531"/>
        <v/>
      </c>
      <c r="CN497" s="1329" t="str">
        <f t="shared" si="1531"/>
        <v/>
      </c>
      <c r="CO497" s="1328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270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8" t="str">
        <f t="shared" si="1530"/>
        <v/>
      </c>
      <c r="CE498" s="1329" t="str">
        <f t="shared" si="1531"/>
        <v/>
      </c>
      <c r="CF498" s="1329" t="str">
        <f t="shared" si="1531"/>
        <v/>
      </c>
      <c r="CG498" s="1329" t="str">
        <f t="shared" si="1531"/>
        <v/>
      </c>
      <c r="CH498" s="1329" t="str">
        <f t="shared" si="1531"/>
        <v/>
      </c>
      <c r="CI498" s="1330" t="str">
        <f t="shared" si="1531"/>
        <v/>
      </c>
      <c r="CJ498" s="1330" t="str">
        <f t="shared" si="1531"/>
        <v/>
      </c>
      <c r="CK498" s="1329" t="str">
        <f t="shared" si="1531"/>
        <v/>
      </c>
      <c r="CL498" s="1329" t="str">
        <f t="shared" si="1531"/>
        <v/>
      </c>
      <c r="CM498" s="1329" t="str">
        <f t="shared" si="1531"/>
        <v/>
      </c>
      <c r="CN498" s="1329" t="str">
        <f t="shared" si="1531"/>
        <v/>
      </c>
      <c r="CO498" s="1328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289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8">
        <f t="shared" si="1530"/>
        <v>11220.624</v>
      </c>
      <c r="CE499" s="1329">
        <f t="shared" si="1531"/>
        <v>11220.624</v>
      </c>
      <c r="CF499" s="1329">
        <f t="shared" si="1531"/>
        <v>11220.624</v>
      </c>
      <c r="CG499" s="1329">
        <f t="shared" si="1531"/>
        <v>11220.624</v>
      </c>
      <c r="CH499" s="1329">
        <f t="shared" si="1531"/>
        <v>11220.624</v>
      </c>
      <c r="CI499" s="1330">
        <f t="shared" si="1531"/>
        <v>11220.624</v>
      </c>
      <c r="CJ499" s="1330">
        <f t="shared" si="1531"/>
        <v>11220.624</v>
      </c>
      <c r="CK499" s="1329">
        <f t="shared" si="1531"/>
        <v>11220.624</v>
      </c>
      <c r="CL499" s="1329">
        <f t="shared" si="1531"/>
        <v>11220.624</v>
      </c>
      <c r="CM499" s="1329">
        <f t="shared" si="1531"/>
        <v>11220.624</v>
      </c>
      <c r="CN499" s="1329">
        <f t="shared" si="1531"/>
        <v>11220.624</v>
      </c>
      <c r="CO499" s="1331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228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31"/>
        <v/>
      </c>
      <c r="CF500" s="1332" t="str">
        <f t="shared" si="1531"/>
        <v/>
      </c>
      <c r="CG500" s="1332" t="str">
        <f t="shared" si="1531"/>
        <v/>
      </c>
      <c r="CH500" s="1332" t="str">
        <f t="shared" si="1531"/>
        <v/>
      </c>
      <c r="CI500" s="1333" t="str">
        <f t="shared" si="1531"/>
        <v/>
      </c>
      <c r="CJ500" s="1333" t="str">
        <f t="shared" si="1531"/>
        <v/>
      </c>
      <c r="CK500" s="1332" t="str">
        <f t="shared" si="1531"/>
        <v/>
      </c>
      <c r="CL500" s="1332" t="str">
        <f t="shared" si="1531"/>
        <v/>
      </c>
      <c r="CM500" s="1332" t="str">
        <f t="shared" si="1531"/>
        <v/>
      </c>
      <c r="CN500" s="1332" t="str">
        <f t="shared" si="1531"/>
        <v/>
      </c>
      <c r="CO500" s="1328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9" t="s">
        <v>293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8" t="str">
        <f t="shared" si="1530"/>
        <v/>
      </c>
      <c r="CE501" s="1329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46"/>
        <v/>
      </c>
      <c r="CG501" s="1329" t="str">
        <f t="shared" si="1546"/>
        <v/>
      </c>
      <c r="CH501" s="1329" t="str">
        <f t="shared" si="1546"/>
        <v/>
      </c>
      <c r="CI501" s="1330" t="str">
        <f t="shared" si="1546"/>
        <v/>
      </c>
      <c r="CJ501" s="1330" t="str">
        <f t="shared" si="1546"/>
        <v/>
      </c>
      <c r="CK501" s="1329" t="str">
        <f t="shared" si="1546"/>
        <v/>
      </c>
      <c r="CL501" s="1329" t="str">
        <f t="shared" si="1546"/>
        <v/>
      </c>
      <c r="CM501" s="1329" t="str">
        <f t="shared" si="1546"/>
        <v/>
      </c>
      <c r="CN501" s="1329" t="str">
        <f t="shared" si="1546"/>
        <v/>
      </c>
      <c r="CO501" s="1328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291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8" t="str">
        <f t="shared" si="1530"/>
        <v/>
      </c>
      <c r="CE502" s="1329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51"/>
        <v/>
      </c>
      <c r="CG502" s="1329" t="str">
        <f t="shared" si="1551"/>
        <v/>
      </c>
      <c r="CH502" s="1329" t="str">
        <f t="shared" si="1551"/>
        <v/>
      </c>
      <c r="CI502" s="1330" t="str">
        <f t="shared" si="1551"/>
        <v/>
      </c>
      <c r="CJ502" s="1330" t="str">
        <f t="shared" si="1551"/>
        <v/>
      </c>
      <c r="CK502" s="1329" t="str">
        <f t="shared" si="1551"/>
        <v/>
      </c>
      <c r="CL502" s="1329" t="str">
        <f t="shared" si="1551"/>
        <v/>
      </c>
      <c r="CM502" s="1329" t="str">
        <f t="shared" si="1551"/>
        <v/>
      </c>
      <c r="CN502" s="1329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51" t="s">
        <v>726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8" t="str">
        <f t="shared" si="1530"/>
        <v/>
      </c>
      <c r="CE503" s="1329" t="str">
        <f t="shared" si="1551"/>
        <v/>
      </c>
      <c r="CF503" s="1329" t="str">
        <f t="shared" si="1551"/>
        <v/>
      </c>
      <c r="CG503" s="1329" t="str">
        <f t="shared" si="1551"/>
        <v/>
      </c>
      <c r="CH503" s="1329" t="str">
        <f t="shared" si="1551"/>
        <v/>
      </c>
      <c r="CI503" s="1330" t="str">
        <f t="shared" si="1551"/>
        <v/>
      </c>
      <c r="CJ503" s="1330" t="str">
        <f t="shared" si="1551"/>
        <v/>
      </c>
      <c r="CK503" s="1329" t="str">
        <f t="shared" si="1551"/>
        <v/>
      </c>
      <c r="CL503" s="1329" t="str">
        <f t="shared" si="1551"/>
        <v/>
      </c>
      <c r="CM503" s="1329" t="str">
        <f t="shared" si="1551"/>
        <v/>
      </c>
      <c r="CN503" s="1329" t="str">
        <f t="shared" si="1551"/>
        <v/>
      </c>
      <c r="CO503" s="1328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294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8" t="str">
        <f t="shared" si="1530"/>
        <v/>
      </c>
      <c r="CE504" s="1329" t="str">
        <f t="shared" si="1551"/>
        <v/>
      </c>
      <c r="CF504" s="1329" t="str">
        <f t="shared" si="1551"/>
        <v/>
      </c>
      <c r="CG504" s="1329" t="str">
        <f t="shared" si="1551"/>
        <v/>
      </c>
      <c r="CH504" s="1329" t="str">
        <f t="shared" si="1551"/>
        <v/>
      </c>
      <c r="CI504" s="1330" t="str">
        <f t="shared" si="1551"/>
        <v/>
      </c>
      <c r="CJ504" s="1330" t="str">
        <f t="shared" si="1551"/>
        <v/>
      </c>
      <c r="CK504" s="1329" t="str">
        <f t="shared" si="1551"/>
        <v/>
      </c>
      <c r="CL504" s="1329" t="str">
        <f t="shared" si="1551"/>
        <v/>
      </c>
      <c r="CM504" s="1329" t="str">
        <f t="shared" si="1551"/>
        <v/>
      </c>
      <c r="CN504" s="1329" t="str">
        <f t="shared" si="1551"/>
        <v/>
      </c>
      <c r="CO504" s="1328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289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8">
        <f t="shared" si="1530"/>
        <v>16747.2</v>
      </c>
      <c r="CE505" s="1329">
        <f t="shared" si="1551"/>
        <v>16747.2</v>
      </c>
      <c r="CF505" s="1329">
        <f t="shared" si="1551"/>
        <v>16747.2</v>
      </c>
      <c r="CG505" s="1329">
        <f t="shared" si="1551"/>
        <v>16747.2</v>
      </c>
      <c r="CH505" s="1329">
        <f t="shared" si="1551"/>
        <v>16747.2</v>
      </c>
      <c r="CI505" s="1330">
        <f t="shared" si="1551"/>
        <v>16747.2</v>
      </c>
      <c r="CJ505" s="1330">
        <f t="shared" si="1551"/>
        <v>16747.2</v>
      </c>
      <c r="CK505" s="1329">
        <f t="shared" si="1551"/>
        <v>16747.2</v>
      </c>
      <c r="CL505" s="1329">
        <f t="shared" si="1551"/>
        <v>16747.2</v>
      </c>
      <c r="CM505" s="1329">
        <f t="shared" si="1551"/>
        <v>16747.2</v>
      </c>
      <c r="CN505" s="1329">
        <f t="shared" si="1551"/>
        <v>16747.2</v>
      </c>
      <c r="CO505" s="1331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228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51"/>
        <v/>
      </c>
      <c r="CF506" s="1332" t="str">
        <f t="shared" si="1551"/>
        <v/>
      </c>
      <c r="CG506" s="1332" t="str">
        <f t="shared" si="1551"/>
        <v/>
      </c>
      <c r="CH506" s="1332" t="str">
        <f t="shared" si="1551"/>
        <v/>
      </c>
      <c r="CI506" s="1333" t="str">
        <f t="shared" si="1551"/>
        <v/>
      </c>
      <c r="CJ506" s="1333" t="str">
        <f t="shared" si="1551"/>
        <v/>
      </c>
      <c r="CK506" s="1332" t="str">
        <f t="shared" si="1551"/>
        <v/>
      </c>
      <c r="CL506" s="1332" t="str">
        <f t="shared" si="1551"/>
        <v/>
      </c>
      <c r="CM506" s="1332" t="str">
        <f t="shared" si="1551"/>
        <v/>
      </c>
      <c r="CN506" s="1332" t="str">
        <f t="shared" si="1551"/>
        <v/>
      </c>
      <c r="CO506" s="1328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50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8" t="str">
        <f t="shared" si="1530"/>
        <v/>
      </c>
      <c r="CE507" s="1329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564"/>
        <v/>
      </c>
      <c r="CG507" s="1329" t="str">
        <f t="shared" si="1564"/>
        <v/>
      </c>
      <c r="CH507" s="1329" t="str">
        <f t="shared" si="1564"/>
        <v/>
      </c>
      <c r="CI507" s="1330" t="str">
        <f t="shared" si="1564"/>
        <v/>
      </c>
      <c r="CJ507" s="1330" t="str">
        <f t="shared" si="1564"/>
        <v/>
      </c>
      <c r="CK507" s="1329" t="str">
        <f t="shared" si="1564"/>
        <v/>
      </c>
      <c r="CL507" s="1329" t="str">
        <f t="shared" si="1564"/>
        <v/>
      </c>
      <c r="CM507" s="1329" t="str">
        <f t="shared" si="1564"/>
        <v/>
      </c>
      <c r="CN507" s="1329" t="str">
        <f t="shared" si="1564"/>
        <v/>
      </c>
      <c r="CO507" s="1328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291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8" t="str">
        <f t="shared" si="1530"/>
        <v/>
      </c>
      <c r="CE508" s="1329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569"/>
        <v/>
      </c>
      <c r="CG508" s="1329" t="str">
        <f t="shared" si="1569"/>
        <v/>
      </c>
      <c r="CH508" s="1329" t="str">
        <f t="shared" si="1569"/>
        <v/>
      </c>
      <c r="CI508" s="1330" t="str">
        <f t="shared" si="1569"/>
        <v/>
      </c>
      <c r="CJ508" s="1330" t="str">
        <f t="shared" si="1569"/>
        <v/>
      </c>
      <c r="CK508" s="1329" t="str">
        <f t="shared" si="1569"/>
        <v/>
      </c>
      <c r="CL508" s="1329" t="str">
        <f t="shared" si="1569"/>
        <v/>
      </c>
      <c r="CM508" s="1329" t="str">
        <f t="shared" si="1569"/>
        <v/>
      </c>
      <c r="CN508" s="1329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51" t="s">
        <v>727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8">
        <f t="shared" si="1530"/>
        <v>10</v>
      </c>
      <c r="CE509" s="1329">
        <f t="shared" si="1569"/>
        <v>10</v>
      </c>
      <c r="CF509" s="1329">
        <f t="shared" si="1569"/>
        <v>10</v>
      </c>
      <c r="CG509" s="1329">
        <f t="shared" si="1569"/>
        <v>10</v>
      </c>
      <c r="CH509" s="1329">
        <f t="shared" si="1569"/>
        <v>10</v>
      </c>
      <c r="CI509" s="1330">
        <f t="shared" si="1569"/>
        <v>10</v>
      </c>
      <c r="CJ509" s="1330">
        <f t="shared" si="1569"/>
        <v>10</v>
      </c>
      <c r="CK509" s="1329">
        <f t="shared" si="1569"/>
        <v>10</v>
      </c>
      <c r="CL509" s="1329">
        <f t="shared" si="1569"/>
        <v>10</v>
      </c>
      <c r="CM509" s="1329">
        <f t="shared" si="1569"/>
        <v>10</v>
      </c>
      <c r="CN509" s="1329">
        <f t="shared" si="1569"/>
        <v>10</v>
      </c>
      <c r="CO509" s="1328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294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8">
        <f t="shared" si="1530"/>
        <v>12</v>
      </c>
      <c r="CE510" s="1329">
        <f t="shared" si="1569"/>
        <v>12</v>
      </c>
      <c r="CF510" s="1329">
        <f t="shared" si="1569"/>
        <v>12</v>
      </c>
      <c r="CG510" s="1329">
        <f t="shared" si="1569"/>
        <v>12</v>
      </c>
      <c r="CH510" s="1329">
        <f t="shared" si="1569"/>
        <v>12</v>
      </c>
      <c r="CI510" s="1330">
        <f t="shared" si="1569"/>
        <v>12</v>
      </c>
      <c r="CJ510" s="1330">
        <f t="shared" si="1569"/>
        <v>12</v>
      </c>
      <c r="CK510" s="1329">
        <f t="shared" si="1569"/>
        <v>12</v>
      </c>
      <c r="CL510" s="1329">
        <f t="shared" si="1569"/>
        <v>12</v>
      </c>
      <c r="CM510" s="1329">
        <f t="shared" si="1569"/>
        <v>12</v>
      </c>
      <c r="CN510" s="1329">
        <f t="shared" si="1569"/>
        <v>12</v>
      </c>
      <c r="CO510" s="1328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289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8">
        <f t="shared" si="1530"/>
        <v>16956.54</v>
      </c>
      <c r="CE511" s="1329">
        <f t="shared" si="1569"/>
        <v>16956.54</v>
      </c>
      <c r="CF511" s="1329">
        <f t="shared" si="1569"/>
        <v>16956.54</v>
      </c>
      <c r="CG511" s="1329">
        <f t="shared" si="1569"/>
        <v>16956.54</v>
      </c>
      <c r="CH511" s="1329">
        <f t="shared" si="1569"/>
        <v>16956.54</v>
      </c>
      <c r="CI511" s="1330">
        <f t="shared" si="1569"/>
        <v>16956.54</v>
      </c>
      <c r="CJ511" s="1330">
        <f t="shared" si="1569"/>
        <v>16956.54</v>
      </c>
      <c r="CK511" s="1329">
        <f t="shared" si="1569"/>
        <v>16956.54</v>
      </c>
      <c r="CL511" s="1329">
        <f t="shared" si="1569"/>
        <v>16956.54</v>
      </c>
      <c r="CM511" s="1329">
        <f t="shared" si="1569"/>
        <v>16956.54</v>
      </c>
      <c r="CN511" s="1329">
        <f t="shared" si="1569"/>
        <v>16956.54</v>
      </c>
      <c r="CO511" s="1331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228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31">
        <f t="shared" si="1530"/>
        <v>3.9593415317559152E-2</v>
      </c>
      <c r="CE512" s="1332">
        <f t="shared" si="1569"/>
        <v>4.2232976338729765E-2</v>
      </c>
      <c r="CF512" s="1332">
        <f t="shared" si="1569"/>
        <v>4.8730357313918955E-2</v>
      </c>
      <c r="CG512" s="1332">
        <f t="shared" si="1569"/>
        <v>5.2791220423412201E-2</v>
      </c>
      <c r="CH512" s="1332">
        <f t="shared" si="1569"/>
        <v>5.2791220423412201E-2</v>
      </c>
      <c r="CI512" s="1333">
        <f t="shared" si="1569"/>
        <v>5.7590422280086047E-2</v>
      </c>
      <c r="CJ512" s="1333">
        <f t="shared" si="1569"/>
        <v>5.7590422280086047E-2</v>
      </c>
      <c r="CK512" s="1332">
        <f t="shared" si="1569"/>
        <v>6.3349464508094644E-2</v>
      </c>
      <c r="CL512" s="1332">
        <f t="shared" si="1569"/>
        <v>6.3349464508094644E-2</v>
      </c>
      <c r="CM512" s="1332">
        <f t="shared" si="1569"/>
        <v>6.3349464508094644E-2</v>
      </c>
      <c r="CN512" s="1332">
        <f t="shared" si="1569"/>
        <v>0.1055824408468244</v>
      </c>
      <c r="CO512" s="1328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50" t="s">
        <v>293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8">
        <f t="shared" si="1530"/>
        <v>9</v>
      </c>
      <c r="CE513" s="1329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9">
        <f t="shared" si="1578"/>
        <v>10</v>
      </c>
      <c r="CG513" s="1329">
        <f t="shared" si="1578"/>
        <v>10</v>
      </c>
      <c r="CH513" s="1329">
        <f t="shared" si="1578"/>
        <v>10</v>
      </c>
      <c r="CI513" s="1330">
        <f t="shared" si="1578"/>
        <v>10</v>
      </c>
      <c r="CJ513" s="1330">
        <f t="shared" si="1578"/>
        <v>10</v>
      </c>
      <c r="CK513" s="1329">
        <f t="shared" si="1578"/>
        <v>10</v>
      </c>
      <c r="CL513" s="1329">
        <f t="shared" si="1578"/>
        <v>10</v>
      </c>
      <c r="CM513" s="1329">
        <f t="shared" si="1578"/>
        <v>10</v>
      </c>
      <c r="CN513" s="1329">
        <f t="shared" si="1578"/>
        <v>10</v>
      </c>
      <c r="CO513" s="1328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291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8">
        <f t="shared" si="1530"/>
        <v>1080</v>
      </c>
      <c r="CE514" s="1329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9">
        <f t="shared" si="1583"/>
        <v>1200</v>
      </c>
      <c r="CG514" s="1329">
        <f t="shared" si="1583"/>
        <v>1200</v>
      </c>
      <c r="CH514" s="1329">
        <f t="shared" si="1583"/>
        <v>1200</v>
      </c>
      <c r="CI514" s="1330">
        <f t="shared" si="1583"/>
        <v>1200</v>
      </c>
      <c r="CJ514" s="1330">
        <f t="shared" si="1583"/>
        <v>1200</v>
      </c>
      <c r="CK514" s="1329">
        <f t="shared" si="1583"/>
        <v>1200</v>
      </c>
      <c r="CL514" s="1329">
        <f t="shared" si="1583"/>
        <v>1200</v>
      </c>
      <c r="CM514" s="1329">
        <f t="shared" si="1583"/>
        <v>1200</v>
      </c>
      <c r="CN514" s="1329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12" t="s">
        <v>295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8">
        <f t="shared" si="1530"/>
        <v>5</v>
      </c>
      <c r="CE515" s="1329">
        <f t="shared" si="1583"/>
        <v>5</v>
      </c>
      <c r="CF515" s="1329">
        <f t="shared" si="1583"/>
        <v>5</v>
      </c>
      <c r="CG515" s="1329">
        <f t="shared" si="1583"/>
        <v>5</v>
      </c>
      <c r="CH515" s="1329">
        <f t="shared" si="1583"/>
        <v>5</v>
      </c>
      <c r="CI515" s="1330">
        <f t="shared" si="1583"/>
        <v>5</v>
      </c>
      <c r="CJ515" s="1330">
        <f t="shared" si="1583"/>
        <v>5</v>
      </c>
      <c r="CK515" s="1329">
        <f t="shared" si="1583"/>
        <v>5</v>
      </c>
      <c r="CL515" s="1329">
        <f t="shared" si="1583"/>
        <v>5</v>
      </c>
      <c r="CM515" s="1329">
        <f t="shared" si="1583"/>
        <v>5</v>
      </c>
      <c r="CN515" s="1329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294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8">
        <f t="shared" si="1530"/>
        <v>12</v>
      </c>
      <c r="CE516" s="1329">
        <f t="shared" si="1583"/>
        <v>12</v>
      </c>
      <c r="CF516" s="1329">
        <f t="shared" si="1583"/>
        <v>12</v>
      </c>
      <c r="CG516" s="1329">
        <f t="shared" si="1583"/>
        <v>12</v>
      </c>
      <c r="CH516" s="1329">
        <f t="shared" si="1583"/>
        <v>12</v>
      </c>
      <c r="CI516" s="1330">
        <f t="shared" si="1583"/>
        <v>12</v>
      </c>
      <c r="CJ516" s="1330">
        <f t="shared" si="1583"/>
        <v>12</v>
      </c>
      <c r="CK516" s="1329">
        <f t="shared" si="1583"/>
        <v>12</v>
      </c>
      <c r="CL516" s="1329">
        <f t="shared" si="1583"/>
        <v>12</v>
      </c>
      <c r="CM516" s="1329">
        <f t="shared" si="1583"/>
        <v>12</v>
      </c>
      <c r="CN516" s="1329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289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8">
        <f t="shared" si="1530"/>
        <v>37681.199999999997</v>
      </c>
      <c r="CE517" s="1329">
        <f t="shared" si="1583"/>
        <v>37681.199999999997</v>
      </c>
      <c r="CF517" s="1329">
        <f t="shared" si="1583"/>
        <v>37681.199999999997</v>
      </c>
      <c r="CG517" s="1329">
        <f t="shared" si="1583"/>
        <v>37681.199999999997</v>
      </c>
      <c r="CH517" s="1329">
        <f t="shared" si="1583"/>
        <v>37681.199999999997</v>
      </c>
      <c r="CI517" s="1330">
        <f t="shared" si="1583"/>
        <v>37681.199999999997</v>
      </c>
      <c r="CJ517" s="1330">
        <f t="shared" si="1583"/>
        <v>37681.199999999997</v>
      </c>
      <c r="CK517" s="1329">
        <f t="shared" si="1583"/>
        <v>37681.199999999997</v>
      </c>
      <c r="CL517" s="1329">
        <f t="shared" si="1583"/>
        <v>37681.199999999997</v>
      </c>
      <c r="CM517" s="1329">
        <f t="shared" si="1583"/>
        <v>37681.199999999997</v>
      </c>
      <c r="CN517" s="1329">
        <f t="shared" si="1583"/>
        <v>37681.199999999997</v>
      </c>
      <c r="CO517" s="1331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228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2">
        <f t="shared" si="1583"/>
        <v>4.6925529265255284E-2</v>
      </c>
      <c r="CF518" s="1332">
        <f t="shared" si="1583"/>
        <v>5.4144841459909956E-2</v>
      </c>
      <c r="CG518" s="1332">
        <f t="shared" si="1583"/>
        <v>5.8656911581569111E-2</v>
      </c>
      <c r="CH518" s="1332">
        <f t="shared" si="1583"/>
        <v>5.8656911581569111E-2</v>
      </c>
      <c r="CI518" s="1333">
        <f t="shared" si="1583"/>
        <v>6.3989358088984483E-2</v>
      </c>
      <c r="CJ518" s="1333">
        <f t="shared" si="1583"/>
        <v>6.3989358088984483E-2</v>
      </c>
      <c r="CK518" s="1332">
        <f t="shared" si="1583"/>
        <v>7.0388293897882939E-2</v>
      </c>
      <c r="CL518" s="1332">
        <f t="shared" si="1583"/>
        <v>7.0388293897882939E-2</v>
      </c>
      <c r="CM518" s="1332">
        <f t="shared" si="1583"/>
        <v>7.0388293897882939E-2</v>
      </c>
      <c r="CN518" s="1332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50" t="s">
        <v>293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8">
        <f t="shared" si="1530"/>
        <v>20</v>
      </c>
      <c r="CE519" s="1329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9">
        <f t="shared" si="1592"/>
        <v>20</v>
      </c>
      <c r="CG519" s="1329">
        <f t="shared" si="1592"/>
        <v>20</v>
      </c>
      <c r="CH519" s="1329">
        <f t="shared" si="1592"/>
        <v>20</v>
      </c>
      <c r="CI519" s="1330">
        <f t="shared" si="1592"/>
        <v>20</v>
      </c>
      <c r="CJ519" s="1330">
        <f t="shared" si="1592"/>
        <v>20</v>
      </c>
      <c r="CK519" s="1329">
        <f t="shared" si="1592"/>
        <v>20</v>
      </c>
      <c r="CL519" s="1329">
        <f t="shared" si="1592"/>
        <v>20</v>
      </c>
      <c r="CM519" s="1329">
        <f t="shared" si="1592"/>
        <v>20</v>
      </c>
      <c r="CN519" s="1329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291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8">
        <f t="shared" si="1530"/>
        <v>1200</v>
      </c>
      <c r="CE520" s="1329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9">
        <f t="shared" si="1597"/>
        <v>1200</v>
      </c>
      <c r="CG520" s="1329">
        <f t="shared" si="1597"/>
        <v>1200</v>
      </c>
      <c r="CH520" s="1329">
        <f t="shared" si="1597"/>
        <v>1200</v>
      </c>
      <c r="CI520" s="1330">
        <f t="shared" si="1597"/>
        <v>1200</v>
      </c>
      <c r="CJ520" s="1330">
        <f t="shared" si="1597"/>
        <v>1200</v>
      </c>
      <c r="CK520" s="1329">
        <f t="shared" si="1597"/>
        <v>1200</v>
      </c>
      <c r="CL520" s="1329">
        <f t="shared" si="1597"/>
        <v>1200</v>
      </c>
      <c r="CM520" s="1329">
        <f t="shared" si="1597"/>
        <v>1200</v>
      </c>
      <c r="CN520" s="1329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12" t="s">
        <v>296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8" t="str">
        <f t="shared" si="1530"/>
        <v/>
      </c>
      <c r="CE521" s="1329" t="str">
        <f t="shared" si="1597"/>
        <v/>
      </c>
      <c r="CF521" s="1329" t="str">
        <f t="shared" si="1597"/>
        <v/>
      </c>
      <c r="CG521" s="1329" t="str">
        <f t="shared" si="1597"/>
        <v/>
      </c>
      <c r="CH521" s="1329" t="str">
        <f t="shared" si="1597"/>
        <v/>
      </c>
      <c r="CI521" s="1330">
        <f t="shared" si="1597"/>
        <v>72</v>
      </c>
      <c r="CJ521" s="1330" t="str">
        <f t="shared" si="1597"/>
        <v/>
      </c>
      <c r="CK521" s="1329" t="str">
        <f t="shared" si="1597"/>
        <v/>
      </c>
      <c r="CL521" s="1329" t="str">
        <f t="shared" si="1597"/>
        <v/>
      </c>
      <c r="CM521" s="1329" t="str">
        <f t="shared" si="1597"/>
        <v/>
      </c>
      <c r="CN521" s="1329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294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8" t="str">
        <f t="shared" si="1530"/>
        <v/>
      </c>
      <c r="CE522" s="1329" t="str">
        <f t="shared" si="1597"/>
        <v/>
      </c>
      <c r="CF522" s="1329" t="str">
        <f t="shared" si="1597"/>
        <v/>
      </c>
      <c r="CG522" s="1329" t="str">
        <f t="shared" si="1597"/>
        <v/>
      </c>
      <c r="CH522" s="1329" t="str">
        <f t="shared" si="1597"/>
        <v/>
      </c>
      <c r="CI522" s="1330">
        <f t="shared" si="1597"/>
        <v>1</v>
      </c>
      <c r="CJ522" s="1330" t="str">
        <f t="shared" si="1597"/>
        <v/>
      </c>
      <c r="CK522" s="1329" t="str">
        <f t="shared" si="1597"/>
        <v/>
      </c>
      <c r="CL522" s="1329" t="str">
        <f t="shared" si="1597"/>
        <v/>
      </c>
      <c r="CM522" s="1329" t="str">
        <f t="shared" si="1597"/>
        <v/>
      </c>
      <c r="CN522" s="1329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297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8">
        <f t="shared" si="1530"/>
        <v>2679.5519999999997</v>
      </c>
      <c r="CE523" s="1329">
        <f t="shared" si="1530"/>
        <v>2679.5519999999997</v>
      </c>
      <c r="CF523" s="1329">
        <f t="shared" si="1530"/>
        <v>2679.5519999999997</v>
      </c>
      <c r="CG523" s="1329">
        <f t="shared" si="1530"/>
        <v>2679.5519999999997</v>
      </c>
      <c r="CH523" s="1329">
        <f t="shared" si="1530"/>
        <v>2679.5519999999997</v>
      </c>
      <c r="CI523" s="1330">
        <f t="shared" si="1530"/>
        <v>2679.5519999999997</v>
      </c>
      <c r="CJ523" s="1330">
        <f t="shared" si="1530"/>
        <v>2679.5519999999997</v>
      </c>
      <c r="CK523" s="1329">
        <f t="shared" si="1530"/>
        <v>2679.5519999999997</v>
      </c>
      <c r="CL523" s="1329">
        <f t="shared" si="1530"/>
        <v>2679.5519999999997</v>
      </c>
      <c r="CM523" s="1329">
        <f t="shared" si="1530"/>
        <v>2679.5519999999997</v>
      </c>
      <c r="CN523" s="1329">
        <f t="shared" si="1530"/>
        <v>2679.5519999999997</v>
      </c>
      <c r="CO523" s="1331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228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8" t="str">
        <f t="shared" si="1530"/>
        <v/>
      </c>
      <c r="CE524" s="1329" t="str">
        <f t="shared" si="1530"/>
        <v/>
      </c>
      <c r="CF524" s="1329" t="str">
        <f t="shared" si="1530"/>
        <v/>
      </c>
      <c r="CG524" s="1329" t="str">
        <f t="shared" si="1530"/>
        <v/>
      </c>
      <c r="CH524" s="1329" t="str">
        <f t="shared" si="1530"/>
        <v/>
      </c>
      <c r="CI524" s="1330">
        <f t="shared" si="1530"/>
        <v>6.0064677459526769E-3</v>
      </c>
      <c r="CJ524" s="1330" t="str">
        <f t="shared" si="1530"/>
        <v/>
      </c>
      <c r="CK524" s="1329" t="str">
        <f t="shared" si="1530"/>
        <v/>
      </c>
      <c r="CL524" s="1329" t="str">
        <f t="shared" si="1530"/>
        <v/>
      </c>
      <c r="CM524" s="1329" t="str">
        <f t="shared" si="1530"/>
        <v/>
      </c>
      <c r="CN524" s="1329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50" t="s">
        <v>293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8" t="str">
        <f t="shared" si="1530"/>
        <v/>
      </c>
      <c r="CE525" s="1329" t="str">
        <f t="shared" si="1530"/>
        <v/>
      </c>
      <c r="CF525" s="1329" t="str">
        <f t="shared" si="1530"/>
        <v/>
      </c>
      <c r="CG525" s="1329" t="str">
        <f t="shared" si="1530"/>
        <v/>
      </c>
      <c r="CH525" s="1329" t="str">
        <f t="shared" si="1530"/>
        <v/>
      </c>
      <c r="CI525" s="1330">
        <f t="shared" si="1530"/>
        <v>10</v>
      </c>
      <c r="CJ525" s="1330" t="str">
        <f t="shared" si="1530"/>
        <v/>
      </c>
      <c r="CK525" s="1329" t="str">
        <f t="shared" si="1530"/>
        <v/>
      </c>
      <c r="CL525" s="1329" t="str">
        <f t="shared" si="1530"/>
        <v/>
      </c>
      <c r="CM525" s="1329" t="str">
        <f t="shared" si="1530"/>
        <v/>
      </c>
      <c r="CN525" s="1329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291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8" t="str">
        <f t="shared" si="1530"/>
        <v/>
      </c>
      <c r="CE526" s="1329" t="str">
        <f t="shared" si="1530"/>
        <v/>
      </c>
      <c r="CF526" s="1329" t="str">
        <f t="shared" si="1530"/>
        <v/>
      </c>
      <c r="CG526" s="1329" t="str">
        <f t="shared" si="1530"/>
        <v/>
      </c>
      <c r="CH526" s="1329" t="str">
        <f t="shared" si="1530"/>
        <v/>
      </c>
      <c r="CI526" s="1330">
        <f t="shared" si="1530"/>
        <v>720</v>
      </c>
      <c r="CJ526" s="1330" t="str">
        <f t="shared" si="1530"/>
        <v/>
      </c>
      <c r="CK526" s="1329" t="str">
        <f t="shared" si="1530"/>
        <v/>
      </c>
      <c r="CL526" s="1329" t="str">
        <f t="shared" si="1530"/>
        <v/>
      </c>
      <c r="CM526" s="1329" t="str">
        <f t="shared" si="1530"/>
        <v/>
      </c>
      <c r="CN526" s="1329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12" t="s">
        <v>728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8" t="str">
        <f t="shared" si="1530"/>
        <v/>
      </c>
      <c r="CE528" s="1329" t="str">
        <f t="shared" si="1597"/>
        <v/>
      </c>
      <c r="CF528" s="1329">
        <f t="shared" si="1597"/>
        <v>22</v>
      </c>
      <c r="CG528" s="1329">
        <f t="shared" si="1597"/>
        <v>22</v>
      </c>
      <c r="CH528" s="1329">
        <f t="shared" si="1597"/>
        <v>22</v>
      </c>
      <c r="CI528" s="1330">
        <f t="shared" si="1597"/>
        <v>22</v>
      </c>
      <c r="CJ528" s="1330">
        <f t="shared" si="1597"/>
        <v>22</v>
      </c>
      <c r="CK528" s="1329">
        <f t="shared" si="1597"/>
        <v>22</v>
      </c>
      <c r="CL528" s="1329">
        <f t="shared" si="1597"/>
        <v>22</v>
      </c>
      <c r="CM528" s="1329">
        <f t="shared" si="1597"/>
        <v>22</v>
      </c>
      <c r="CN528" s="1329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289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8">
        <f t="shared" si="1530"/>
        <v>6615.1439999999993</v>
      </c>
      <c r="CE529" s="1329">
        <f t="shared" si="1597"/>
        <v>6615.1439999999993</v>
      </c>
      <c r="CF529" s="1329">
        <f t="shared" si="1597"/>
        <v>6615.1439999999993</v>
      </c>
      <c r="CG529" s="1329">
        <f t="shared" si="1597"/>
        <v>6615.1439999999993</v>
      </c>
      <c r="CH529" s="1329">
        <f t="shared" si="1597"/>
        <v>6615.1439999999993</v>
      </c>
      <c r="CI529" s="1330">
        <f t="shared" si="1597"/>
        <v>6615.1439999999993</v>
      </c>
      <c r="CJ529" s="1330">
        <f t="shared" si="1597"/>
        <v>6615.1439999999993</v>
      </c>
      <c r="CK529" s="1329">
        <f t="shared" si="1597"/>
        <v>6615.1439999999993</v>
      </c>
      <c r="CL529" s="1329">
        <f t="shared" si="1597"/>
        <v>6615.1439999999993</v>
      </c>
      <c r="CM529" s="1329">
        <f t="shared" si="1597"/>
        <v>6615.1439999999993</v>
      </c>
      <c r="CN529" s="1329">
        <f t="shared" si="1597"/>
        <v>6615.1439999999993</v>
      </c>
      <c r="CO529" s="1331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228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97"/>
        <v/>
      </c>
      <c r="CF530" s="1332">
        <f t="shared" si="1597"/>
        <v>2.8318253424657529E-3</v>
      </c>
      <c r="CG530" s="1332">
        <f t="shared" si="1597"/>
        <v>3.0206136986301365E-3</v>
      </c>
      <c r="CH530" s="1332">
        <f t="shared" si="1597"/>
        <v>3.7757671232876706E-3</v>
      </c>
      <c r="CI530" s="1333">
        <f t="shared" si="1597"/>
        <v>4.1190186799501859E-3</v>
      </c>
      <c r="CJ530" s="1333">
        <f t="shared" si="1597"/>
        <v>4.5309205479452039E-3</v>
      </c>
      <c r="CK530" s="1332">
        <f t="shared" si="1597"/>
        <v>4.5309205479452039E-3</v>
      </c>
      <c r="CL530" s="1332">
        <f t="shared" si="1597"/>
        <v>4.5309205479452039E-3</v>
      </c>
      <c r="CM530" s="1332">
        <f t="shared" si="1597"/>
        <v>7.5515342465753412E-3</v>
      </c>
      <c r="CN530" s="1332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50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8" t="str">
        <f t="shared" si="1530"/>
        <v/>
      </c>
      <c r="CE531" s="1329" t="str">
        <f t="shared" si="1597"/>
        <v/>
      </c>
      <c r="CF531" s="1329">
        <f t="shared" si="1597"/>
        <v>20</v>
      </c>
      <c r="CG531" s="1329">
        <f t="shared" si="1597"/>
        <v>20</v>
      </c>
      <c r="CH531" s="1329">
        <f t="shared" si="1597"/>
        <v>20</v>
      </c>
      <c r="CI531" s="1330">
        <f t="shared" si="1597"/>
        <v>20</v>
      </c>
      <c r="CJ531" s="1330">
        <f t="shared" si="1597"/>
        <v>20</v>
      </c>
      <c r="CK531" s="1329">
        <f t="shared" si="1597"/>
        <v>20</v>
      </c>
      <c r="CL531" s="1329">
        <f t="shared" si="1597"/>
        <v>20</v>
      </c>
      <c r="CM531" s="1329">
        <f t="shared" si="1597"/>
        <v>20</v>
      </c>
      <c r="CN531" s="1329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291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8" t="str">
        <f t="shared" si="1530"/>
        <v/>
      </c>
      <c r="CE532" s="1329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>
        <f t="shared" si="1694"/>
        <v>440</v>
      </c>
      <c r="CG532" s="1329">
        <f t="shared" si="1694"/>
        <v>440</v>
      </c>
      <c r="CH532" s="1329">
        <f t="shared" si="1694"/>
        <v>440</v>
      </c>
      <c r="CI532" s="1330">
        <f t="shared" si="1694"/>
        <v>440</v>
      </c>
      <c r="CJ532" s="1330">
        <f t="shared" si="1694"/>
        <v>440</v>
      </c>
      <c r="CK532" s="1329">
        <f t="shared" si="1694"/>
        <v>440</v>
      </c>
      <c r="CL532" s="1329">
        <f t="shared" si="1694"/>
        <v>440</v>
      </c>
      <c r="CM532" s="1329">
        <f t="shared" si="1694"/>
        <v>440</v>
      </c>
      <c r="CN532" s="1329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12" t="s">
        <v>744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/>
      <c r="O533" s="633"/>
      <c r="P533" s="633"/>
      <c r="Q533" s="633"/>
      <c r="R533" s="633"/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 t="s">
        <v>270</v>
      </c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 t="s">
        <v>270</v>
      </c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 t="s">
        <v>270</v>
      </c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298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8">
        <f t="shared" si="1530"/>
        <v>60</v>
      </c>
      <c r="CE534" s="1329">
        <f t="shared" si="1694"/>
        <v>60</v>
      </c>
      <c r="CF534" s="1329">
        <f t="shared" si="1694"/>
        <v>60</v>
      </c>
      <c r="CG534" s="1329">
        <f t="shared" si="1694"/>
        <v>60</v>
      </c>
      <c r="CH534" s="1329">
        <f t="shared" si="1694"/>
        <v>60</v>
      </c>
      <c r="CI534" s="1330">
        <f t="shared" si="1694"/>
        <v>60</v>
      </c>
      <c r="CJ534" s="1330">
        <f t="shared" si="1694"/>
        <v>60</v>
      </c>
      <c r="CK534" s="1329">
        <f t="shared" si="1694"/>
        <v>60</v>
      </c>
      <c r="CL534" s="1329">
        <f t="shared" si="1694"/>
        <v>60</v>
      </c>
      <c r="CM534" s="1329">
        <f t="shared" si="1694"/>
        <v>60</v>
      </c>
      <c r="CN534" s="1329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289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8">
        <f t="shared" si="1530"/>
        <v>9001.619999999999</v>
      </c>
      <c r="CE535" s="1329">
        <f t="shared" si="1694"/>
        <v>9001.619999999999</v>
      </c>
      <c r="CF535" s="1329">
        <f t="shared" si="1694"/>
        <v>9001.619999999999</v>
      </c>
      <c r="CG535" s="1329">
        <f t="shared" si="1694"/>
        <v>9001.619999999999</v>
      </c>
      <c r="CH535" s="1329">
        <f t="shared" si="1694"/>
        <v>9001.619999999999</v>
      </c>
      <c r="CI535" s="1330">
        <f t="shared" si="1694"/>
        <v>9001.619999999999</v>
      </c>
      <c r="CJ535" s="1330">
        <f t="shared" si="1694"/>
        <v>9001.619999999999</v>
      </c>
      <c r="CK535" s="1329">
        <f t="shared" si="1694"/>
        <v>9001.619999999999</v>
      </c>
      <c r="CL535" s="1329">
        <f t="shared" si="1694"/>
        <v>9001.619999999999</v>
      </c>
      <c r="CM535" s="1329">
        <f t="shared" si="1694"/>
        <v>9001.619999999999</v>
      </c>
      <c r="CN535" s="1329">
        <f t="shared" si="1694"/>
        <v>9001.619999999999</v>
      </c>
      <c r="CO535" s="1331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228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31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32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32">
        <f t="shared" si="1751"/>
        <v>1.2934601015422931E-2</v>
      </c>
      <c r="CG536" s="1332">
        <f t="shared" si="1751"/>
        <v>1.4012484433374845E-2</v>
      </c>
      <c r="CH536" s="1332">
        <f t="shared" si="1751"/>
        <v>1.528634665459074E-2</v>
      </c>
      <c r="CI536" s="1333">
        <f t="shared" si="1751"/>
        <v>1.528634665459074E-2</v>
      </c>
      <c r="CJ536" s="1333">
        <f t="shared" si="1751"/>
        <v>1.6814981320049813E-2</v>
      </c>
      <c r="CK536" s="1332">
        <f t="shared" si="1751"/>
        <v>1.6814981320049813E-2</v>
      </c>
      <c r="CL536" s="1332">
        <f t="shared" si="1751"/>
        <v>1.6814981320049813E-2</v>
      </c>
      <c r="CM536" s="1332">
        <f t="shared" si="1751"/>
        <v>2.802496886674969E-2</v>
      </c>
      <c r="CN536" s="1332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50" t="s">
        <v>293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8">
        <f t="shared" si="1530"/>
        <v>20</v>
      </c>
      <c r="CE537" s="1329">
        <f t="shared" si="1694"/>
        <v>20</v>
      </c>
      <c r="CF537" s="1329">
        <f t="shared" si="1694"/>
        <v>20</v>
      </c>
      <c r="CG537" s="1329">
        <f t="shared" si="1694"/>
        <v>22</v>
      </c>
      <c r="CH537" s="1329">
        <f t="shared" si="1694"/>
        <v>22</v>
      </c>
      <c r="CI537" s="1330">
        <f t="shared" si="1694"/>
        <v>22</v>
      </c>
      <c r="CJ537" s="1330">
        <f t="shared" si="1694"/>
        <v>22</v>
      </c>
      <c r="CK537" s="1329">
        <f t="shared" si="1694"/>
        <v>22</v>
      </c>
      <c r="CL537" s="1329">
        <f t="shared" si="1694"/>
        <v>22</v>
      </c>
      <c r="CM537" s="1329">
        <f t="shared" si="1694"/>
        <v>22</v>
      </c>
      <c r="CN537" s="1329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291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8">
        <f t="shared" si="1530"/>
        <v>1200</v>
      </c>
      <c r="CE538" s="1329">
        <f t="shared" si="1694"/>
        <v>1200</v>
      </c>
      <c r="CF538" s="1329">
        <f t="shared" si="1694"/>
        <v>1320</v>
      </c>
      <c r="CG538" s="1329">
        <f t="shared" si="1694"/>
        <v>1320</v>
      </c>
      <c r="CH538" s="1329">
        <f t="shared" si="1694"/>
        <v>1320</v>
      </c>
      <c r="CI538" s="1330">
        <f t="shared" si="1694"/>
        <v>1320</v>
      </c>
      <c r="CJ538" s="1330">
        <f t="shared" si="1694"/>
        <v>1320</v>
      </c>
      <c r="CK538" s="1329">
        <f t="shared" si="1694"/>
        <v>1320</v>
      </c>
      <c r="CL538" s="1329">
        <f t="shared" si="1694"/>
        <v>1320</v>
      </c>
      <c r="CM538" s="1329">
        <f t="shared" si="1694"/>
        <v>1320</v>
      </c>
      <c r="CN538" s="1329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12" t="s">
        <v>729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8" t="str">
        <f t="shared" si="1530"/>
        <v/>
      </c>
      <c r="CE539" s="1329" t="str">
        <f t="shared" si="1530"/>
        <v/>
      </c>
      <c r="CF539" s="1329" t="str">
        <f t="shared" si="1530"/>
        <v/>
      </c>
      <c r="CG539" s="1329">
        <f t="shared" si="1530"/>
        <v>5</v>
      </c>
      <c r="CH539" s="1329">
        <f t="shared" si="1530"/>
        <v>5</v>
      </c>
      <c r="CI539" s="1330">
        <f t="shared" si="1530"/>
        <v>5</v>
      </c>
      <c r="CJ539" s="1330">
        <f t="shared" si="1530"/>
        <v>5</v>
      </c>
      <c r="CK539" s="1329">
        <f t="shared" si="1530"/>
        <v>10</v>
      </c>
      <c r="CL539" s="1329" t="str">
        <f t="shared" si="1530"/>
        <v/>
      </c>
      <c r="CM539" s="1329" t="str">
        <f t="shared" si="1530"/>
        <v/>
      </c>
      <c r="CN539" s="1329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294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8" t="str">
        <f t="shared" si="1530"/>
        <v/>
      </c>
      <c r="CE540" s="1329" t="str">
        <f t="shared" si="1694"/>
        <v/>
      </c>
      <c r="CF540" s="1329" t="str">
        <f t="shared" si="1694"/>
        <v/>
      </c>
      <c r="CG540" s="1329">
        <f t="shared" si="1694"/>
        <v>12</v>
      </c>
      <c r="CH540" s="1329">
        <f t="shared" si="1694"/>
        <v>12</v>
      </c>
      <c r="CI540" s="1330">
        <f t="shared" si="1694"/>
        <v>12</v>
      </c>
      <c r="CJ540" s="1330">
        <f t="shared" si="1694"/>
        <v>12</v>
      </c>
      <c r="CK540" s="1329">
        <f t="shared" si="1694"/>
        <v>12</v>
      </c>
      <c r="CL540" s="1329" t="str">
        <f t="shared" si="1694"/>
        <v/>
      </c>
      <c r="CM540" s="1329" t="str">
        <f t="shared" si="1694"/>
        <v/>
      </c>
      <c r="CN540" s="1329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289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8">
        <f t="shared" si="1530"/>
        <v>9838.98</v>
      </c>
      <c r="CE541" s="1329">
        <f t="shared" si="1694"/>
        <v>9838.98</v>
      </c>
      <c r="CF541" s="1329">
        <f t="shared" si="1694"/>
        <v>9838.98</v>
      </c>
      <c r="CG541" s="1329">
        <f t="shared" si="1694"/>
        <v>9838.98</v>
      </c>
      <c r="CH541" s="1329">
        <f t="shared" si="1694"/>
        <v>9838.98</v>
      </c>
      <c r="CI541" s="1330">
        <f t="shared" si="1694"/>
        <v>9838.98</v>
      </c>
      <c r="CJ541" s="1330">
        <f t="shared" si="1694"/>
        <v>9838.98</v>
      </c>
      <c r="CK541" s="1329">
        <f t="shared" si="1694"/>
        <v>9838.98</v>
      </c>
      <c r="CL541" s="1329">
        <f t="shared" si="1694"/>
        <v>9838.98</v>
      </c>
      <c r="CM541" s="1329">
        <f t="shared" si="1694"/>
        <v>9838.98</v>
      </c>
      <c r="CN541" s="1329">
        <f t="shared" si="1694"/>
        <v>9838.98</v>
      </c>
      <c r="CO541" s="1331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228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08"/>
        <v/>
      </c>
      <c r="CG542" s="1332">
        <f t="shared" si="1808"/>
        <v>1.1486978518057283E-2</v>
      </c>
      <c r="CH542" s="1332">
        <f t="shared" si="1808"/>
        <v>1.5315971357409711E-2</v>
      </c>
      <c r="CI542" s="1333">
        <f t="shared" si="1808"/>
        <v>1.6708332389901503E-2</v>
      </c>
      <c r="CJ542" s="1333">
        <f t="shared" si="1808"/>
        <v>3.0631942714819421E-2</v>
      </c>
      <c r="CK542" s="1332">
        <f t="shared" si="1808"/>
        <v>6.1263885429638842E-2</v>
      </c>
      <c r="CL542" s="1332" t="str">
        <f t="shared" si="1808"/>
        <v/>
      </c>
      <c r="CM542" s="1332" t="str">
        <f t="shared" si="1808"/>
        <v/>
      </c>
      <c r="CN542" s="1332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50" t="s">
        <v>293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8" t="str">
        <f t="shared" si="1530"/>
        <v/>
      </c>
      <c r="CE543" s="1329" t="str">
        <f t="shared" si="1694"/>
        <v/>
      </c>
      <c r="CF543" s="1329" t="str">
        <f t="shared" si="1694"/>
        <v/>
      </c>
      <c r="CG543" s="1329">
        <f t="shared" si="1694"/>
        <v>30</v>
      </c>
      <c r="CH543" s="1329">
        <f t="shared" si="1694"/>
        <v>30</v>
      </c>
      <c r="CI543" s="1330">
        <f t="shared" si="1694"/>
        <v>30</v>
      </c>
      <c r="CJ543" s="1330">
        <f t="shared" si="1694"/>
        <v>30</v>
      </c>
      <c r="CK543" s="1329">
        <f t="shared" si="1694"/>
        <v>30</v>
      </c>
      <c r="CL543" s="1329" t="str">
        <f t="shared" si="1694"/>
        <v/>
      </c>
      <c r="CM543" s="1329" t="str">
        <f t="shared" si="1694"/>
        <v/>
      </c>
      <c r="CN543" s="1329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291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8" t="str">
        <f t="shared" si="1530"/>
        <v/>
      </c>
      <c r="CE544" s="1329" t="str">
        <f t="shared" si="1694"/>
        <v/>
      </c>
      <c r="CF544" s="1329" t="str">
        <f t="shared" si="1694"/>
        <v/>
      </c>
      <c r="CG544" s="1329">
        <f t="shared" si="1694"/>
        <v>1800</v>
      </c>
      <c r="CH544" s="1329">
        <f t="shared" si="1694"/>
        <v>1800</v>
      </c>
      <c r="CI544" s="1330">
        <f t="shared" si="1694"/>
        <v>1800</v>
      </c>
      <c r="CJ544" s="1330">
        <f t="shared" si="1694"/>
        <v>1800</v>
      </c>
      <c r="CK544" s="1329">
        <f t="shared" si="1694"/>
        <v>3600</v>
      </c>
      <c r="CL544" s="1329" t="str">
        <f t="shared" si="1694"/>
        <v/>
      </c>
      <c r="CM544" s="1329" t="str">
        <f t="shared" si="1694"/>
        <v/>
      </c>
      <c r="CN544" s="1329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12" t="s">
        <v>730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8" t="str">
        <f t="shared" si="1530"/>
        <v/>
      </c>
      <c r="CE546" s="1329" t="str">
        <f t="shared" si="1694"/>
        <v/>
      </c>
      <c r="CF546" s="1329" t="str">
        <f t="shared" si="1694"/>
        <v/>
      </c>
      <c r="CG546" s="1329" t="str">
        <f t="shared" si="1694"/>
        <v/>
      </c>
      <c r="CH546" s="1329" t="str">
        <f t="shared" si="1694"/>
        <v/>
      </c>
      <c r="CI546" s="1330" t="str">
        <f t="shared" si="1694"/>
        <v/>
      </c>
      <c r="CJ546" s="1330" t="str">
        <f t="shared" si="1694"/>
        <v/>
      </c>
      <c r="CK546" s="1329" t="str">
        <f t="shared" si="1694"/>
        <v/>
      </c>
      <c r="CL546" s="1329" t="str">
        <f t="shared" si="1694"/>
        <v/>
      </c>
      <c r="CM546" s="1329" t="str">
        <f t="shared" si="1694"/>
        <v/>
      </c>
      <c r="CN546" s="1329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8">
        <f t="shared" si="1530"/>
        <v>11760</v>
      </c>
      <c r="CE547" s="1329">
        <f t="shared" si="1694"/>
        <v>11760</v>
      </c>
      <c r="CF547" s="1329">
        <f t="shared" si="1694"/>
        <v>11760</v>
      </c>
      <c r="CG547" s="1329">
        <f t="shared" si="1694"/>
        <v>11760</v>
      </c>
      <c r="CH547" s="1329">
        <f t="shared" si="1694"/>
        <v>11760</v>
      </c>
      <c r="CI547" s="1330">
        <f t="shared" si="1694"/>
        <v>11760</v>
      </c>
      <c r="CJ547" s="1330">
        <f t="shared" si="1694"/>
        <v>11760</v>
      </c>
      <c r="CK547" s="1329">
        <f t="shared" si="1694"/>
        <v>11760</v>
      </c>
      <c r="CL547" s="1329">
        <f t="shared" si="1694"/>
        <v>11760</v>
      </c>
      <c r="CM547" s="1329">
        <f t="shared" si="1694"/>
        <v>11760</v>
      </c>
      <c r="CN547" s="1329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228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862"/>
        <v/>
      </c>
      <c r="CG548" s="1332" t="str">
        <f t="shared" si="1862"/>
        <v/>
      </c>
      <c r="CH548" s="1332" t="str">
        <f t="shared" si="1862"/>
        <v/>
      </c>
      <c r="CI548" s="1333" t="str">
        <f t="shared" si="1862"/>
        <v/>
      </c>
      <c r="CJ548" s="1333" t="str">
        <f t="shared" si="1862"/>
        <v/>
      </c>
      <c r="CK548" s="1332" t="str">
        <f t="shared" si="1862"/>
        <v/>
      </c>
      <c r="CL548" s="1332" t="str">
        <f t="shared" si="1862"/>
        <v/>
      </c>
      <c r="CM548" s="1332" t="str">
        <f t="shared" si="1862"/>
        <v/>
      </c>
      <c r="CN548" s="1332" t="str">
        <f t="shared" si="1862"/>
        <v/>
      </c>
      <c r="CO548" s="1331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50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8" t="str">
        <f t="shared" si="1530"/>
        <v/>
      </c>
      <c r="CE549" s="1329" t="str">
        <f t="shared" si="1813"/>
        <v/>
      </c>
      <c r="CF549" s="1329" t="str">
        <f t="shared" si="1813"/>
        <v/>
      </c>
      <c r="CG549" s="1329" t="str">
        <f t="shared" si="1813"/>
        <v/>
      </c>
      <c r="CH549" s="1329" t="str">
        <f t="shared" si="1813"/>
        <v/>
      </c>
      <c r="CI549" s="1330" t="str">
        <f t="shared" si="1813"/>
        <v/>
      </c>
      <c r="CJ549" s="1330" t="str">
        <f t="shared" si="1813"/>
        <v/>
      </c>
      <c r="CK549" s="1329" t="str">
        <f t="shared" si="1813"/>
        <v/>
      </c>
      <c r="CL549" s="1329" t="str">
        <f t="shared" si="1813"/>
        <v/>
      </c>
      <c r="CM549" s="1329" t="str">
        <f t="shared" si="1813"/>
        <v/>
      </c>
      <c r="CN549" s="1329" t="str">
        <f t="shared" si="1813"/>
        <v/>
      </c>
      <c r="CO549" s="1413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291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8" t="str">
        <f t="shared" si="1530"/>
        <v/>
      </c>
      <c r="CE550" s="1329" t="str">
        <f t="shared" si="1813"/>
        <v/>
      </c>
      <c r="CF550" s="1329" t="str">
        <f t="shared" si="1813"/>
        <v/>
      </c>
      <c r="CG550" s="1329" t="str">
        <f t="shared" si="1813"/>
        <v/>
      </c>
      <c r="CH550" s="1329" t="str">
        <f t="shared" si="1813"/>
        <v/>
      </c>
      <c r="CI550" s="1330" t="str">
        <f t="shared" si="1813"/>
        <v/>
      </c>
      <c r="CJ550" s="1330" t="str">
        <f t="shared" si="1813"/>
        <v/>
      </c>
      <c r="CK550" s="1329" t="str">
        <f t="shared" si="1813"/>
        <v/>
      </c>
      <c r="CL550" s="1329" t="str">
        <f t="shared" si="1813"/>
        <v/>
      </c>
      <c r="CM550" s="1329" t="str">
        <f t="shared" si="1813"/>
        <v/>
      </c>
      <c r="CN550" s="1329" t="str">
        <f t="shared" si="1813"/>
        <v/>
      </c>
      <c r="CO550" s="1413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12" t="s">
        <v>731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298</v>
      </c>
      <c r="B552" s="635">
        <v>54</v>
      </c>
      <c r="C552" s="633" t="s">
        <v>736</v>
      </c>
      <c r="D552" s="633">
        <v>65</v>
      </c>
      <c r="E552" s="633"/>
      <c r="F552" s="633" t="s">
        <v>736</v>
      </c>
      <c r="G552" s="633" t="s">
        <v>736</v>
      </c>
      <c r="H552" s="633" t="s">
        <v>736</v>
      </c>
      <c r="I552" s="633" t="s">
        <v>736</v>
      </c>
      <c r="J552" s="633" t="s">
        <v>736</v>
      </c>
      <c r="K552" s="633">
        <v>54</v>
      </c>
      <c r="L552" s="633" t="s">
        <v>736</v>
      </c>
      <c r="M552" s="633" t="s">
        <v>736</v>
      </c>
      <c r="N552" s="633"/>
      <c r="O552" s="633"/>
      <c r="P552" s="633"/>
      <c r="Q552" s="633"/>
      <c r="R552" s="633"/>
      <c r="S552" s="696"/>
      <c r="T552" s="633" t="s">
        <v>736</v>
      </c>
      <c r="U552" s="633" t="s">
        <v>736</v>
      </c>
      <c r="V552" s="633" t="s">
        <v>736</v>
      </c>
      <c r="W552" s="633" t="s">
        <v>736</v>
      </c>
      <c r="X552" s="633" t="s">
        <v>736</v>
      </c>
      <c r="Y552" s="633" t="s">
        <v>736</v>
      </c>
      <c r="Z552" s="633" t="s">
        <v>736</v>
      </c>
      <c r="AA552" s="633" t="s">
        <v>736</v>
      </c>
      <c r="AB552" s="633" t="s">
        <v>736</v>
      </c>
      <c r="AC552" s="633" t="s">
        <v>736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736</v>
      </c>
      <c r="AM552" s="633" t="s">
        <v>736</v>
      </c>
      <c r="AN552" s="633" t="s">
        <v>736</v>
      </c>
      <c r="AO552" s="633" t="s">
        <v>736</v>
      </c>
      <c r="AP552" s="633" t="s">
        <v>736</v>
      </c>
      <c r="AQ552" s="633" t="s">
        <v>736</v>
      </c>
      <c r="AR552" s="633" t="s">
        <v>736</v>
      </c>
      <c r="AS552" s="633" t="s">
        <v>736</v>
      </c>
      <c r="AT552" s="633" t="s">
        <v>736</v>
      </c>
      <c r="AU552" s="633" t="s">
        <v>736</v>
      </c>
      <c r="AV552" s="633" t="s">
        <v>736</v>
      </c>
      <c r="AW552" s="633" t="s">
        <v>736</v>
      </c>
      <c r="AX552" s="633"/>
      <c r="AY552" s="633"/>
      <c r="AZ552" s="633"/>
      <c r="BA552" s="633"/>
      <c r="BB552" s="633"/>
      <c r="BC552" s="696"/>
      <c r="BD552" s="633" t="s">
        <v>736</v>
      </c>
      <c r="BE552" s="633" t="s">
        <v>736</v>
      </c>
      <c r="BF552" s="633" t="s">
        <v>736</v>
      </c>
      <c r="BG552" s="633" t="s">
        <v>736</v>
      </c>
      <c r="BH552" s="633" t="s">
        <v>736</v>
      </c>
      <c r="BI552" s="633" t="s">
        <v>736</v>
      </c>
      <c r="BJ552" s="633"/>
      <c r="BK552" s="633">
        <v>64.8</v>
      </c>
      <c r="BL552" s="633" t="s">
        <v>736</v>
      </c>
      <c r="BM552" s="633" t="s">
        <v>736</v>
      </c>
      <c r="BN552" s="633" t="s">
        <v>736</v>
      </c>
      <c r="BO552" s="633" t="s">
        <v>736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8" t="str">
        <f t="shared" si="1530"/>
        <v/>
      </c>
      <c r="CE552" s="1329" t="str">
        <f t="shared" si="1813"/>
        <v/>
      </c>
      <c r="CF552" s="1329" t="str">
        <f t="shared" si="1813"/>
        <v/>
      </c>
      <c r="CG552" s="1329" t="str">
        <f t="shared" si="1813"/>
        <v/>
      </c>
      <c r="CH552" s="1329" t="str">
        <f t="shared" si="1813"/>
        <v/>
      </c>
      <c r="CI552" s="1330">
        <f t="shared" si="1813"/>
        <v>54</v>
      </c>
      <c r="CJ552" s="1330">
        <f t="shared" si="1813"/>
        <v>54</v>
      </c>
      <c r="CK552" s="1329" t="str">
        <f t="shared" si="1813"/>
        <v/>
      </c>
      <c r="CL552" s="1329" t="str">
        <f t="shared" si="1813"/>
        <v/>
      </c>
      <c r="CM552" s="1329" t="str">
        <f t="shared" si="1813"/>
        <v/>
      </c>
      <c r="CN552" s="1329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289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8">
        <f t="shared" si="1530"/>
        <v>4396.1399999999994</v>
      </c>
      <c r="CE553" s="1329">
        <f t="shared" si="1813"/>
        <v>4396.1399999999994</v>
      </c>
      <c r="CF553" s="1329">
        <f t="shared" si="1813"/>
        <v>4396.1399999999994</v>
      </c>
      <c r="CG553" s="1329">
        <f t="shared" si="1813"/>
        <v>4396.1399999999994</v>
      </c>
      <c r="CH553" s="1329">
        <f t="shared" si="1813"/>
        <v>4396.1399999999994</v>
      </c>
      <c r="CI553" s="1330">
        <f t="shared" si="1813"/>
        <v>4396.1399999999994</v>
      </c>
      <c r="CJ553" s="1330">
        <f t="shared" si="1813"/>
        <v>4396.1399999999994</v>
      </c>
      <c r="CK553" s="1329">
        <f t="shared" si="1813"/>
        <v>4396.1399999999994</v>
      </c>
      <c r="CL553" s="1329">
        <f t="shared" si="1813"/>
        <v>4396.1399999999994</v>
      </c>
      <c r="CM553" s="1329">
        <f t="shared" si="1813"/>
        <v>4396.1399999999994</v>
      </c>
      <c r="CN553" s="1329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228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13"/>
        <v/>
      </c>
      <c r="CF554" s="1332" t="str">
        <f t="shared" si="1813"/>
        <v/>
      </c>
      <c r="CG554" s="1332" t="str">
        <f t="shared" si="1813"/>
        <v/>
      </c>
      <c r="CH554" s="1332" t="str">
        <f t="shared" si="1813"/>
        <v/>
      </c>
      <c r="CI554" s="1333">
        <f t="shared" si="1813"/>
        <v>6.7188825993433716E-3</v>
      </c>
      <c r="CJ554" s="1333">
        <f t="shared" si="1813"/>
        <v>7.3907708592777076E-3</v>
      </c>
      <c r="CK554" s="1332" t="str">
        <f t="shared" si="1813"/>
        <v/>
      </c>
      <c r="CL554" s="1332" t="str">
        <f t="shared" si="1813"/>
        <v/>
      </c>
      <c r="CM554" s="1332" t="str">
        <f t="shared" si="1813"/>
        <v/>
      </c>
      <c r="CN554" s="1332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50" t="s">
        <v>293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8" t="str">
        <f t="shared" si="1530"/>
        <v/>
      </c>
      <c r="CE555" s="1329" t="str">
        <f t="shared" si="1813"/>
        <v/>
      </c>
      <c r="CF555" s="1329" t="str">
        <f t="shared" si="1813"/>
        <v/>
      </c>
      <c r="CG555" s="1329" t="str">
        <f t="shared" si="1813"/>
        <v/>
      </c>
      <c r="CH555" s="1329" t="str">
        <f t="shared" si="1813"/>
        <v/>
      </c>
      <c r="CI555" s="1330">
        <f t="shared" si="1813"/>
        <v>33</v>
      </c>
      <c r="CJ555" s="1330">
        <f t="shared" si="1813"/>
        <v>33</v>
      </c>
      <c r="CK555" s="1329" t="str">
        <f t="shared" si="1813"/>
        <v/>
      </c>
      <c r="CL555" s="1329" t="str">
        <f t="shared" si="1813"/>
        <v/>
      </c>
      <c r="CM555" s="1329" t="str">
        <f t="shared" si="1813"/>
        <v/>
      </c>
      <c r="CN555" s="1329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291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8" t="str">
        <f t="shared" si="1530"/>
        <v/>
      </c>
      <c r="CE556" s="1329" t="str">
        <f t="shared" si="1813"/>
        <v/>
      </c>
      <c r="CF556" s="1329" t="str">
        <f t="shared" si="1813"/>
        <v/>
      </c>
      <c r="CG556" s="1329" t="str">
        <f t="shared" si="1813"/>
        <v/>
      </c>
      <c r="CH556" s="1329" t="str">
        <f t="shared" si="1813"/>
        <v/>
      </c>
      <c r="CI556" s="1330">
        <f t="shared" si="1813"/>
        <v>1782</v>
      </c>
      <c r="CJ556" s="1330">
        <f t="shared" si="1813"/>
        <v>1782</v>
      </c>
      <c r="CK556" s="1329" t="str">
        <f t="shared" si="1813"/>
        <v/>
      </c>
      <c r="CL556" s="1329" t="str">
        <f t="shared" si="1813"/>
        <v/>
      </c>
      <c r="CM556" s="1329" t="str">
        <f t="shared" si="1813"/>
        <v/>
      </c>
      <c r="CN556" s="1329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12" t="s">
        <v>732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298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8" t="str">
        <f t="shared" si="1530"/>
        <v/>
      </c>
      <c r="CE558" s="1329" t="str">
        <f t="shared" si="1813"/>
        <v/>
      </c>
      <c r="CF558" s="1329" t="str">
        <f t="shared" si="1813"/>
        <v/>
      </c>
      <c r="CG558" s="1329" t="str">
        <f t="shared" si="1813"/>
        <v/>
      </c>
      <c r="CH558" s="1329" t="str">
        <f t="shared" si="1813"/>
        <v/>
      </c>
      <c r="CI558" s="1330" t="str">
        <f t="shared" si="1813"/>
        <v/>
      </c>
      <c r="CJ558" s="1330" t="str">
        <f t="shared" si="1813"/>
        <v/>
      </c>
      <c r="CK558" s="1329" t="str">
        <f t="shared" si="1813"/>
        <v/>
      </c>
      <c r="CL558" s="1329" t="str">
        <f t="shared" si="1813"/>
        <v/>
      </c>
      <c r="CM558" s="1329" t="str">
        <f t="shared" si="1813"/>
        <v/>
      </c>
      <c r="CN558" s="1329" t="str">
        <f t="shared" si="1813"/>
        <v/>
      </c>
      <c r="CO558" s="1328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289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8">
        <f t="shared" si="1530"/>
        <v>837.36</v>
      </c>
      <c r="CE559" s="1329">
        <f t="shared" si="1813"/>
        <v>837.36</v>
      </c>
      <c r="CF559" s="1329">
        <f t="shared" si="1813"/>
        <v>837.36</v>
      </c>
      <c r="CG559" s="1329">
        <f t="shared" si="1813"/>
        <v>837.36</v>
      </c>
      <c r="CH559" s="1329">
        <f t="shared" si="1813"/>
        <v>837.36</v>
      </c>
      <c r="CI559" s="1330">
        <f t="shared" si="1813"/>
        <v>837.36</v>
      </c>
      <c r="CJ559" s="1330">
        <f t="shared" si="1813"/>
        <v>837.36</v>
      </c>
      <c r="CK559" s="1329">
        <f t="shared" si="1813"/>
        <v>837.36</v>
      </c>
      <c r="CL559" s="1329">
        <f t="shared" si="1813"/>
        <v>837.36</v>
      </c>
      <c r="CM559" s="1329">
        <f t="shared" si="1813"/>
        <v>837.36</v>
      </c>
      <c r="CN559" s="1329">
        <f t="shared" si="1813"/>
        <v>837.36</v>
      </c>
      <c r="CO559" s="1328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228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066"/>
        <v/>
      </c>
      <c r="CG560" s="1332" t="str">
        <f t="shared" si="2066"/>
        <v/>
      </c>
      <c r="CH560" s="1332" t="str">
        <f t="shared" si="2066"/>
        <v/>
      </c>
      <c r="CI560" s="1333" t="str">
        <f t="shared" si="2066"/>
        <v/>
      </c>
      <c r="CJ560" s="1333" t="str">
        <f t="shared" si="2066"/>
        <v/>
      </c>
      <c r="CK560" s="1332" t="str">
        <f t="shared" si="2066"/>
        <v/>
      </c>
      <c r="CL560" s="1332" t="str">
        <f t="shared" si="2066"/>
        <v/>
      </c>
      <c r="CM560" s="1332" t="str">
        <f t="shared" si="2066"/>
        <v/>
      </c>
      <c r="CN560" s="1332" t="str">
        <f t="shared" si="2066"/>
        <v/>
      </c>
      <c r="CO560" s="1331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50" t="s">
        <v>293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8" t="str">
        <f t="shared" si="1530"/>
        <v/>
      </c>
      <c r="CE561" s="1329" t="str">
        <f t="shared" si="1813"/>
        <v/>
      </c>
      <c r="CF561" s="1329" t="str">
        <f t="shared" si="1813"/>
        <v/>
      </c>
      <c r="CG561" s="1329" t="str">
        <f t="shared" si="1813"/>
        <v/>
      </c>
      <c r="CH561" s="1329" t="str">
        <f t="shared" si="1813"/>
        <v/>
      </c>
      <c r="CI561" s="1330" t="str">
        <f t="shared" si="1813"/>
        <v/>
      </c>
      <c r="CJ561" s="1330" t="str">
        <f t="shared" si="1813"/>
        <v/>
      </c>
      <c r="CK561" s="1329" t="str">
        <f t="shared" si="1813"/>
        <v/>
      </c>
      <c r="CL561" s="1329" t="str">
        <f t="shared" si="1813"/>
        <v/>
      </c>
      <c r="CM561" s="1329" t="str">
        <f t="shared" si="1813"/>
        <v/>
      </c>
      <c r="CN561" s="1329" t="str">
        <f t="shared" si="1813"/>
        <v/>
      </c>
      <c r="CO561" s="1328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291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8" t="str">
        <f t="shared" si="1530"/>
        <v/>
      </c>
      <c r="CE562" s="1329" t="str">
        <f t="shared" si="1813"/>
        <v/>
      </c>
      <c r="CF562" s="1329" t="str">
        <f t="shared" si="1813"/>
        <v/>
      </c>
      <c r="CG562" s="1329" t="str">
        <f t="shared" si="1813"/>
        <v/>
      </c>
      <c r="CH562" s="1329" t="str">
        <f t="shared" si="1813"/>
        <v/>
      </c>
      <c r="CI562" s="1330" t="str">
        <f t="shared" si="1813"/>
        <v/>
      </c>
      <c r="CJ562" s="1330" t="str">
        <f t="shared" si="1813"/>
        <v/>
      </c>
      <c r="CK562" s="1329" t="str">
        <f t="shared" si="1813"/>
        <v/>
      </c>
      <c r="CL562" s="1329" t="str">
        <f t="shared" si="1813"/>
        <v/>
      </c>
      <c r="CM562" s="1329" t="str">
        <f t="shared" si="1813"/>
        <v/>
      </c>
      <c r="CN562" s="1329" t="str">
        <f t="shared" si="1813"/>
        <v/>
      </c>
      <c r="CO562" s="1328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12" t="s">
        <v>733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5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298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8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289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8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228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15"/>
        <v/>
      </c>
      <c r="CF566" s="1332" t="str">
        <f t="shared" si="2115"/>
        <v/>
      </c>
      <c r="CG566" s="1332" t="str">
        <f t="shared" si="2115"/>
        <v/>
      </c>
      <c r="CH566" s="1332" t="str">
        <f t="shared" si="2115"/>
        <v/>
      </c>
      <c r="CI566" s="1333" t="str">
        <f t="shared" si="2115"/>
        <v/>
      </c>
      <c r="CJ566" s="1333" t="str">
        <f t="shared" si="2115"/>
        <v/>
      </c>
      <c r="CK566" s="1332" t="str">
        <f t="shared" si="2115"/>
        <v/>
      </c>
      <c r="CL566" s="1332" t="str">
        <f t="shared" si="2115"/>
        <v/>
      </c>
      <c r="CM566" s="1332" t="str">
        <f t="shared" si="2115"/>
        <v/>
      </c>
      <c r="CN566" s="1332" t="str">
        <f t="shared" si="2115"/>
        <v/>
      </c>
      <c r="CO566" s="1331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50" t="s">
        <v>293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8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291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8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12" t="s">
        <v>734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5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298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8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289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8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228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15"/>
        <v/>
      </c>
      <c r="CF572" s="1332" t="str">
        <f t="shared" si="2115"/>
        <v/>
      </c>
      <c r="CG572" s="1332" t="str">
        <f t="shared" si="2115"/>
        <v/>
      </c>
      <c r="CH572" s="1332" t="str">
        <f t="shared" si="2115"/>
        <v/>
      </c>
      <c r="CI572" s="1333" t="str">
        <f t="shared" si="2115"/>
        <v/>
      </c>
      <c r="CJ572" s="1333" t="str">
        <f t="shared" si="2115"/>
        <v/>
      </c>
      <c r="CK572" s="1332" t="str">
        <f t="shared" si="2115"/>
        <v/>
      </c>
      <c r="CL572" s="1332" t="str">
        <f t="shared" si="2115"/>
        <v/>
      </c>
      <c r="CM572" s="1332" t="str">
        <f t="shared" si="2115"/>
        <v/>
      </c>
      <c r="CN572" s="1332" t="str">
        <f t="shared" si="2115"/>
        <v/>
      </c>
      <c r="CO572" s="1331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50" t="s">
        <v>293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9" t="str">
        <f t="shared" si="2278"/>
        <v/>
      </c>
      <c r="CJ573" s="1309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8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291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8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12" t="s">
        <v>735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5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8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289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8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228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278"/>
        <v/>
      </c>
      <c r="CF578" s="1332" t="str">
        <f t="shared" si="2278"/>
        <v/>
      </c>
      <c r="CG578" s="1332" t="str">
        <f t="shared" si="2278"/>
        <v/>
      </c>
      <c r="CH578" s="1332" t="str">
        <f t="shared" si="2278"/>
        <v/>
      </c>
      <c r="CI578" s="1333" t="str">
        <f t="shared" si="2278"/>
        <v/>
      </c>
      <c r="CJ578" s="1333" t="str">
        <f t="shared" si="2278"/>
        <v/>
      </c>
      <c r="CK578" s="1332" t="str">
        <f t="shared" si="2278"/>
        <v/>
      </c>
      <c r="CL578" s="1332" t="str">
        <f t="shared" si="2278"/>
        <v/>
      </c>
      <c r="CM578" s="1332" t="str">
        <f t="shared" si="2278"/>
        <v/>
      </c>
      <c r="CN578" s="1332" t="str">
        <f t="shared" si="2278"/>
        <v/>
      </c>
      <c r="CO578" s="1331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50" t="s">
        <v>737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8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291</v>
      </c>
      <c r="B580" s="751" t="str">
        <f>IF(B579="","",B576*B579)</f>
        <v/>
      </c>
      <c r="C580" s="751" t="str">
        <f t="shared" ref="C580" si="2381">IF(C579="","",C576*C579)</f>
        <v/>
      </c>
      <c r="D580" s="751" t="str">
        <f t="shared" ref="D580" si="2382">IF(D579="","",D576*D579)</f>
        <v/>
      </c>
      <c r="E580" s="751" t="str">
        <f t="shared" ref="E580" si="2383">IF(E579="","",E576*E579)</f>
        <v/>
      </c>
      <c r="F580" s="751" t="str">
        <f t="shared" ref="F580" si="2384">IF(F579="","",F576*F579)</f>
        <v/>
      </c>
      <c r="G580" s="751" t="str">
        <f t="shared" ref="G580" si="2385">IF(G579="","",G576*G579)</f>
        <v/>
      </c>
      <c r="H580" s="751" t="str">
        <f t="shared" ref="H580" si="2386">IF(H579="","",H576*H579)</f>
        <v/>
      </c>
      <c r="I580" s="751" t="str">
        <f t="shared" ref="I580" si="2387">IF(I579="","",I576*I579)</f>
        <v/>
      </c>
      <c r="J580" s="751" t="str">
        <f t="shared" ref="J580" si="2388">IF(J579="","",J576*J579)</f>
        <v/>
      </c>
      <c r="K580" s="751" t="str">
        <f t="shared" ref="K580" si="2389">IF(K579="","",K576*K579)</f>
        <v/>
      </c>
      <c r="L580" s="751" t="str">
        <f t="shared" ref="L580" si="2390">IF(L579="","",L576*L579)</f>
        <v/>
      </c>
      <c r="M580" s="751" t="str">
        <f t="shared" ref="M580" si="2391">IF(M579="","",M576*M579)</f>
        <v/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92">IF(U579="","",U576*U579)</f>
        <v/>
      </c>
      <c r="V580" s="751" t="str">
        <f t="shared" ref="V580" si="2393">IF(V579="","",V576*V579)</f>
        <v/>
      </c>
      <c r="W580" s="751" t="str">
        <f t="shared" ref="W580" si="2394">IF(W579="","",W576*W579)</f>
        <v/>
      </c>
      <c r="X580" s="751" t="str">
        <f t="shared" ref="X580" si="2395">IF(X579="","",X576*X579)</f>
        <v/>
      </c>
      <c r="Y580" s="751" t="str">
        <f t="shared" ref="Y580" si="2396">IF(Y579="","",Y576*Y579)</f>
        <v/>
      </c>
      <c r="Z580" s="751" t="str">
        <f t="shared" ref="Z580" si="2397">IF(Z579="","",Z576*Z579)</f>
        <v/>
      </c>
      <c r="AA580" s="751" t="str">
        <f t="shared" ref="AA580" si="2398">IF(AA579="","",AA576*AA579)</f>
        <v/>
      </c>
      <c r="AB580" s="751" t="str">
        <f t="shared" ref="AB580" si="2399">IF(AB579="","",AB576*AB579)</f>
        <v/>
      </c>
      <c r="AC580" s="751" t="str">
        <f t="shared" ref="AC580" si="2400">IF(AC579="","",AC576*AC579)</f>
        <v/>
      </c>
      <c r="AD580" s="751" t="str">
        <f t="shared" ref="AD580" si="2401">IF(AD579="","",AD576*AD579)</f>
        <v/>
      </c>
      <c r="AE580" s="751" t="str">
        <f t="shared" ref="AE580" si="2402">IF(AE579="","",AE576*AE579)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IF(AL579="","",AL576*AL579)</f>
        <v/>
      </c>
      <c r="AM580" s="751" t="str">
        <f t="shared" ref="AM580" si="2403">IF(AM579="","",AM576*AM579)</f>
        <v/>
      </c>
      <c r="AN580" s="751" t="str">
        <f t="shared" ref="AN580" si="2404">IF(AN579="","",AN576*AN579)</f>
        <v/>
      </c>
      <c r="AO580" s="751" t="str">
        <f t="shared" ref="AO580" si="2405">IF(AO579="","",AO576*AO579)</f>
        <v/>
      </c>
      <c r="AP580" s="751" t="str">
        <f t="shared" ref="AP580" si="2406">IF(AP579="","",AP576*AP579)</f>
        <v/>
      </c>
      <c r="AQ580" s="751" t="str">
        <f t="shared" ref="AQ580" si="2407">IF(AQ579="","",AQ576*AQ579)</f>
        <v/>
      </c>
      <c r="AR580" s="751" t="str">
        <f t="shared" ref="AR580" si="2408">IF(AR579="","",AR576*AR579)</f>
        <v/>
      </c>
      <c r="AS580" s="751" t="str">
        <f t="shared" ref="AS580" si="2409">IF(AS579="","",AS576*AS579)</f>
        <v/>
      </c>
      <c r="AT580" s="751" t="str">
        <f t="shared" ref="AT580" si="2410">IF(AT579="","",AT576*AT579)</f>
        <v/>
      </c>
      <c r="AU580" s="751" t="str">
        <f t="shared" ref="AU580" si="2411">IF(AU579="","",AU576*AU579)</f>
        <v/>
      </c>
      <c r="AV580" s="751" t="str">
        <f t="shared" ref="AV580" si="2412">IF(AV579="","",AV576*AV579)</f>
        <v/>
      </c>
      <c r="AW580" s="751" t="str">
        <f t="shared" ref="AW580" si="2413">IF(AW579="","",AW576*AW579)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4">IF(BE579="","",BE576*BE579)</f>
        <v/>
      </c>
      <c r="BF580" s="751" t="str">
        <f t="shared" ref="BF580" si="2415">IF(BF579="","",BF576*BF579)</f>
        <v/>
      </c>
      <c r="BG580" s="751" t="str">
        <f t="shared" ref="BG580" si="2416">IF(BG579="","",BG576*BG579)</f>
        <v/>
      </c>
      <c r="BH580" s="751" t="str">
        <f t="shared" ref="BH580" si="2417">IF(BH579="","",BH576*BH579)</f>
        <v/>
      </c>
      <c r="BI580" s="751" t="str">
        <f t="shared" ref="BI580" si="2418">IF(BI579="","",BI576*BI579)</f>
        <v/>
      </c>
      <c r="BJ580" s="751" t="str">
        <f t="shared" ref="BJ580" si="2419">IF(BJ579="","",BJ576*BJ579)</f>
        <v/>
      </c>
      <c r="BK580" s="751" t="str">
        <f t="shared" ref="BK580" si="2420">IF(BK579="","",BK576*BK579)</f>
        <v/>
      </c>
      <c r="BL580" s="751" t="str">
        <f t="shared" ref="BL580" si="2421">IF(BL579="","",BL576*BL579)</f>
        <v/>
      </c>
      <c r="BM580" s="751" t="str">
        <f t="shared" ref="BM580" si="2422">IF(BM579="","",BM576*BM579)</f>
        <v/>
      </c>
      <c r="BN580" s="751" t="str">
        <f t="shared" ref="BN580" si="2423">IF(BN579="","",BN576*BN579)</f>
        <v/>
      </c>
      <c r="BO580" s="751" t="str">
        <f t="shared" ref="BO580" si="2424">IF(BO579="","",BO576*BO579)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25">IF(BV579="","",BV576*BV579)</f>
        <v/>
      </c>
      <c r="BW580" s="751" t="str">
        <f t="shared" ref="BW580" si="2426">IF(BW579="","",BW576*BW579)</f>
        <v/>
      </c>
      <c r="BX580" s="751" t="str">
        <f t="shared" ref="BX580" si="2427">IF(BX579="","",BX576*BX579)</f>
        <v/>
      </c>
      <c r="BY580" s="751" t="str">
        <f t="shared" ref="BY580" si="2428">IF(BY579="","",BY576*BY579)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8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12" t="s">
        <v>738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5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8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29">COUNT(B582:R582)</f>
        <v>0</v>
      </c>
      <c r="DH582" s="836">
        <f t="shared" ref="DH582:DH592" si="2430">COUNT(T582:AJ582)</f>
        <v>0</v>
      </c>
      <c r="DI582" s="836">
        <f t="shared" ref="DI582:DI592" si="2431">COUNT(AL582:BB582)</f>
        <v>0</v>
      </c>
      <c r="DJ582" s="836">
        <f t="shared" ref="DJ582:DJ592" si="243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289</v>
      </c>
      <c r="B583" s="752">
        <f>2670*$K$1</f>
        <v>11178.755999999999</v>
      </c>
      <c r="C583" s="752">
        <f t="shared" ref="C583:M583" si="2433">2670*$K$1</f>
        <v>11178.755999999999</v>
      </c>
      <c r="D583" s="752">
        <f t="shared" si="2433"/>
        <v>11178.755999999999</v>
      </c>
      <c r="E583" s="752">
        <f t="shared" si="2433"/>
        <v>11178.755999999999</v>
      </c>
      <c r="F583" s="752">
        <f t="shared" si="2433"/>
        <v>11178.755999999999</v>
      </c>
      <c r="G583" s="752">
        <f t="shared" si="2433"/>
        <v>11178.755999999999</v>
      </c>
      <c r="H583" s="752">
        <f t="shared" si="2433"/>
        <v>11178.755999999999</v>
      </c>
      <c r="I583" s="752">
        <f t="shared" si="2433"/>
        <v>11178.755999999999</v>
      </c>
      <c r="J583" s="752">
        <f t="shared" si="2433"/>
        <v>11178.755999999999</v>
      </c>
      <c r="K583" s="752">
        <f t="shared" si="2433"/>
        <v>11178.755999999999</v>
      </c>
      <c r="L583" s="752">
        <f t="shared" si="2433"/>
        <v>11178.755999999999</v>
      </c>
      <c r="M583" s="752">
        <f t="shared" si="243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34">2670*$K$1</f>
        <v>11178.755999999999</v>
      </c>
      <c r="V583" s="752">
        <f t="shared" si="2434"/>
        <v>11178.755999999999</v>
      </c>
      <c r="W583" s="752">
        <f t="shared" si="2434"/>
        <v>11178.755999999999</v>
      </c>
      <c r="X583" s="752">
        <f t="shared" si="2434"/>
        <v>11178.755999999999</v>
      </c>
      <c r="Y583" s="752">
        <f t="shared" si="2434"/>
        <v>11178.755999999999</v>
      </c>
      <c r="Z583" s="752">
        <f t="shared" si="2434"/>
        <v>11178.755999999999</v>
      </c>
      <c r="AA583" s="752">
        <f t="shared" si="2434"/>
        <v>11178.755999999999</v>
      </c>
      <c r="AB583" s="752">
        <f t="shared" si="2434"/>
        <v>11178.755999999999</v>
      </c>
      <c r="AC583" s="752">
        <f t="shared" si="2434"/>
        <v>11178.755999999999</v>
      </c>
      <c r="AD583" s="752">
        <f t="shared" si="2434"/>
        <v>11178.755999999999</v>
      </c>
      <c r="AE583" s="752">
        <f t="shared" si="243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35">2670*$K$1</f>
        <v>11178.755999999999</v>
      </c>
      <c r="AN583" s="752">
        <f t="shared" si="2435"/>
        <v>11178.755999999999</v>
      </c>
      <c r="AO583" s="752">
        <f t="shared" si="2435"/>
        <v>11178.755999999999</v>
      </c>
      <c r="AP583" s="752">
        <f t="shared" si="2435"/>
        <v>11178.755999999999</v>
      </c>
      <c r="AQ583" s="752">
        <f t="shared" si="2435"/>
        <v>11178.755999999999</v>
      </c>
      <c r="AR583" s="752">
        <f t="shared" si="2435"/>
        <v>11178.755999999999</v>
      </c>
      <c r="AS583" s="752">
        <f t="shared" si="2435"/>
        <v>11178.755999999999</v>
      </c>
      <c r="AT583" s="752">
        <f t="shared" si="2435"/>
        <v>11178.755999999999</v>
      </c>
      <c r="AU583" s="752">
        <f t="shared" si="2435"/>
        <v>11178.755999999999</v>
      </c>
      <c r="AV583" s="752">
        <f t="shared" si="2435"/>
        <v>11178.755999999999</v>
      </c>
      <c r="AW583" s="752">
        <f t="shared" si="243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6">2670*$K$1</f>
        <v>11178.755999999999</v>
      </c>
      <c r="BF583" s="752">
        <f t="shared" si="2436"/>
        <v>11178.755999999999</v>
      </c>
      <c r="BG583" s="752">
        <f t="shared" si="2436"/>
        <v>11178.755999999999</v>
      </c>
      <c r="BH583" s="752">
        <f t="shared" si="2436"/>
        <v>11178.755999999999</v>
      </c>
      <c r="BI583" s="752">
        <f t="shared" si="2436"/>
        <v>11178.755999999999</v>
      </c>
      <c r="BJ583" s="752">
        <f t="shared" si="2436"/>
        <v>11178.755999999999</v>
      </c>
      <c r="BK583" s="752">
        <f t="shared" si="2436"/>
        <v>11178.755999999999</v>
      </c>
      <c r="BL583" s="752">
        <f t="shared" si="2436"/>
        <v>11178.755999999999</v>
      </c>
      <c r="BM583" s="752">
        <f t="shared" si="2436"/>
        <v>11178.755999999999</v>
      </c>
      <c r="BN583" s="752">
        <f t="shared" si="2436"/>
        <v>11178.755999999999</v>
      </c>
      <c r="BO583" s="752">
        <f t="shared" si="243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6"/>
        <v>11178.755999999999</v>
      </c>
      <c r="BW583" s="752">
        <f t="shared" si="2436"/>
        <v>11178.755999999999</v>
      </c>
      <c r="BX583" s="752">
        <f t="shared" si="2436"/>
        <v>11178.755999999999</v>
      </c>
      <c r="BY583" s="752">
        <f t="shared" si="243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8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29"/>
        <v>12</v>
      </c>
      <c r="DH583" s="836">
        <f t="shared" si="2430"/>
        <v>12</v>
      </c>
      <c r="DI583" s="836">
        <f t="shared" si="2431"/>
        <v>12</v>
      </c>
      <c r="DJ583" s="836">
        <f t="shared" si="243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228</v>
      </c>
      <c r="B584" s="754" t="str">
        <f>IF(B582="","",B582*B583/B$46/365/$G$1)</f>
        <v/>
      </c>
      <c r="C584" s="754" t="str">
        <f t="shared" ref="C584" si="2437">IF(C582="","",C582*C583/C$46/365/$G$1)</f>
        <v/>
      </c>
      <c r="D584" s="754" t="str">
        <f t="shared" ref="D584" si="2438">IF(D582="","",D582*D583/D$46/365/$G$1)</f>
        <v/>
      </c>
      <c r="E584" s="754" t="str">
        <f t="shared" ref="E584" si="2439">IF(E582="","",E582*E583/E$46/365/$G$1)</f>
        <v/>
      </c>
      <c r="F584" s="754" t="str">
        <f t="shared" ref="F584" si="2440">IF(F582="","",F582*F583/F$46/365/$G$1)</f>
        <v/>
      </c>
      <c r="G584" s="754" t="str">
        <f t="shared" ref="G584" si="2441">IF(G582="","",G582*G583/G$46/365/$G$1)</f>
        <v/>
      </c>
      <c r="H584" s="754" t="str">
        <f t="shared" ref="H584" si="2442">IF(H582="","",H582*H583/H$46/365/$G$1)</f>
        <v/>
      </c>
      <c r="I584" s="754" t="str">
        <f t="shared" ref="I584" si="2443">IF(I582="","",I582*I583/I$46/365/$G$1)</f>
        <v/>
      </c>
      <c r="J584" s="754" t="str">
        <f t="shared" ref="J584" si="2444">IF(J582="","",J582*J583/J$46/365/$G$1)</f>
        <v/>
      </c>
      <c r="K584" s="754" t="str">
        <f t="shared" ref="K584" si="2445">IF(K582="","",K582*K583/K$46/365/$G$1)</f>
        <v/>
      </c>
      <c r="L584" s="754" t="str">
        <f t="shared" ref="L584" si="2446">IF(L582="","",L582*L583/L$46/365/$G$1)</f>
        <v/>
      </c>
      <c r="M584" s="754" t="str">
        <f t="shared" ref="M584" si="244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8">IF(U582="","",U582*U583/U$46/365/$G$1)</f>
        <v/>
      </c>
      <c r="V584" s="754" t="str">
        <f t="shared" ref="V584" si="2449">IF(V582="","",V582*V583/V$46/365/$G$1)</f>
        <v/>
      </c>
      <c r="W584" s="754" t="str">
        <f t="shared" ref="W584" si="2450">IF(W582="","",W582*W583/W$46/365/$G$1)</f>
        <v/>
      </c>
      <c r="X584" s="754" t="str">
        <f t="shared" ref="X584" si="2451">IF(X582="","",X582*X583/X$46/365/$G$1)</f>
        <v/>
      </c>
      <c r="Y584" s="754" t="str">
        <f t="shared" ref="Y584" si="2452">IF(Y582="","",Y582*Y583/Y$46/365/$G$1)</f>
        <v/>
      </c>
      <c r="Z584" s="754" t="str">
        <f t="shared" ref="Z584" si="2453">IF(Z582="","",Z582*Z583/Z$46/365/$G$1)</f>
        <v/>
      </c>
      <c r="AA584" s="754" t="str">
        <f t="shared" ref="AA584" si="2454">IF(AA582="","",AA582*AA583/AA$46/365/$G$1)</f>
        <v/>
      </c>
      <c r="AB584" s="754" t="str">
        <f t="shared" ref="AB584" si="2455">IF(AB582="","",AB582*AB583/AB$46/365/$G$1)</f>
        <v/>
      </c>
      <c r="AC584" s="754" t="str">
        <f t="shared" ref="AC584" si="2456">IF(AC582="","",AC582*AC583/AC$46/365/$G$1)</f>
        <v/>
      </c>
      <c r="AD584" s="754" t="str">
        <f t="shared" ref="AD584" si="2457">IF(AD582="","",AD582*AD583/AD$46/365/$G$1)</f>
        <v/>
      </c>
      <c r="AE584" s="754" t="str">
        <f t="shared" ref="AE584" si="245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9">IF(AM582="","",AM582*AM583/AM$46/365/$G$1)</f>
        <v/>
      </c>
      <c r="AN584" s="754" t="str">
        <f t="shared" ref="AN584" si="2460">IF(AN582="","",AN582*AN583/AN$46/365/$G$1)</f>
        <v/>
      </c>
      <c r="AO584" s="754" t="str">
        <f t="shared" ref="AO584" si="2461">IF(AO582="","",AO582*AO583/AO$46/365/$G$1)</f>
        <v/>
      </c>
      <c r="AP584" s="754" t="str">
        <f t="shared" ref="AP584" si="2462">IF(AP582="","",AP582*AP583/AP$46/365/$G$1)</f>
        <v/>
      </c>
      <c r="AQ584" s="754" t="str">
        <f t="shared" ref="AQ584" si="2463">IF(AQ582="","",AQ582*AQ583/AQ$46/365/$G$1)</f>
        <v/>
      </c>
      <c r="AR584" s="754" t="str">
        <f t="shared" ref="AR584" si="2464">IF(AR582="","",AR582*AR583/AR$46/365/$G$1)</f>
        <v/>
      </c>
      <c r="AS584" s="754" t="str">
        <f t="shared" ref="AS584" si="2465">IF(AS582="","",AS582*AS583/AS$46/365/$G$1)</f>
        <v/>
      </c>
      <c r="AT584" s="754" t="str">
        <f t="shared" ref="AT584" si="2466">IF(AT582="","",AT582*AT583/AT$46/365/$G$1)</f>
        <v/>
      </c>
      <c r="AU584" s="754" t="str">
        <f t="shared" ref="AU584" si="2467">IF(AU582="","",AU582*AU583/AU$46/365/$G$1)</f>
        <v/>
      </c>
      <c r="AV584" s="754" t="str">
        <f t="shared" ref="AV584" si="2468">IF(AV582="","",AV582*AV583/AV$46/365/$G$1)</f>
        <v/>
      </c>
      <c r="AW584" s="754" t="str">
        <f t="shared" ref="AW584" si="246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70">IF(BE582="","",BE582*BE583/BE$46/365/$G$1)</f>
        <v/>
      </c>
      <c r="BF584" s="754" t="str">
        <f t="shared" ref="BF584" si="2471">IF(BF582="","",BF582*BF583/BF$46/365/$G$1)</f>
        <v/>
      </c>
      <c r="BG584" s="754" t="str">
        <f t="shared" ref="BG584" si="2472">IF(BG582="","",BG582*BG583/BG$46/365/$G$1)</f>
        <v/>
      </c>
      <c r="BH584" s="754" t="str">
        <f t="shared" ref="BH584" si="2473">IF(BH582="","",BH582*BH583/BH$46/365/$G$1)</f>
        <v/>
      </c>
      <c r="BI584" s="754" t="str">
        <f t="shared" ref="BI584" si="2474">IF(BI582="","",BI582*BI583/BI$46/365/$G$1)</f>
        <v/>
      </c>
      <c r="BJ584" s="754" t="str">
        <f t="shared" ref="BJ584" si="2475">IF(BJ582="","",BJ582*BJ583/BJ$46/365/$G$1)</f>
        <v/>
      </c>
      <c r="BK584" s="754" t="str">
        <f t="shared" ref="BK584" si="2476">IF(BK582="","",BK582*BK583/BK$46/365/$G$1)</f>
        <v/>
      </c>
      <c r="BL584" s="754" t="str">
        <f t="shared" ref="BL584" si="2477">IF(BL582="","",BL582*BL583/BL$46/365/$G$1)</f>
        <v/>
      </c>
      <c r="BM584" s="754" t="str">
        <f t="shared" ref="BM584" si="2478">IF(BM582="","",BM582*BM583/BM$46/365/$G$1)</f>
        <v/>
      </c>
      <c r="BN584" s="754" t="str">
        <f t="shared" ref="BN584" si="2479">IF(BN582="","",BN582*BN583/BN$46/365/$G$1)</f>
        <v/>
      </c>
      <c r="BO584" s="754" t="str">
        <f t="shared" ref="BO584" si="248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81">IF(BW581="","",BW581*BW582*BW583/BW$46/365/$G$1)</f>
        <v/>
      </c>
      <c r="BX584" s="754" t="str">
        <f t="shared" si="2481"/>
        <v/>
      </c>
      <c r="BY584" s="754" t="str">
        <f t="shared" si="248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4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482"/>
        <v/>
      </c>
      <c r="CG584" s="1332" t="str">
        <f t="shared" si="2482"/>
        <v/>
      </c>
      <c r="CH584" s="1332" t="str">
        <f t="shared" si="2482"/>
        <v/>
      </c>
      <c r="CI584" s="1333" t="str">
        <f t="shared" si="2482"/>
        <v/>
      </c>
      <c r="CJ584" s="1333" t="str">
        <f t="shared" si="2482"/>
        <v/>
      </c>
      <c r="CK584" s="1332" t="str">
        <f t="shared" si="2482"/>
        <v/>
      </c>
      <c r="CL584" s="1332" t="str">
        <f t="shared" si="2482"/>
        <v/>
      </c>
      <c r="CM584" s="1332" t="str">
        <f t="shared" si="2482"/>
        <v/>
      </c>
      <c r="CN584" s="1332" t="str">
        <f t="shared" si="2482"/>
        <v/>
      </c>
      <c r="CO584" s="1331" t="str">
        <f t="shared" si="2482"/>
        <v/>
      </c>
      <c r="CP584" s="528" t="str">
        <f t="shared" ref="CP584:DE595" si="248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83"/>
        <v/>
      </c>
      <c r="CR584" s="530" t="str">
        <f t="shared" si="2483"/>
        <v/>
      </c>
      <c r="CS584" s="530" t="str">
        <f t="shared" si="2483"/>
        <v/>
      </c>
      <c r="CT584" s="530" t="str">
        <f t="shared" si="2483"/>
        <v/>
      </c>
      <c r="CU584" s="530" t="str">
        <f t="shared" si="2483"/>
        <v/>
      </c>
      <c r="CV584" s="530" t="str">
        <f t="shared" si="2483"/>
        <v/>
      </c>
      <c r="CW584" s="531" t="str">
        <f t="shared" si="2483"/>
        <v/>
      </c>
      <c r="CX584" s="531" t="str">
        <f t="shared" si="2483"/>
        <v/>
      </c>
      <c r="CY584" s="531" t="str">
        <f t="shared" si="2483"/>
        <v/>
      </c>
      <c r="CZ584" s="530" t="str">
        <f t="shared" si="2483"/>
        <v/>
      </c>
      <c r="DA584" s="530" t="str">
        <f t="shared" si="2483"/>
        <v/>
      </c>
      <c r="DB584" s="530" t="str">
        <f t="shared" si="2483"/>
        <v/>
      </c>
      <c r="DC584" s="530" t="str">
        <f t="shared" si="2483"/>
        <v/>
      </c>
      <c r="DD584" s="530" t="str">
        <f t="shared" si="2483"/>
        <v/>
      </c>
      <c r="DE584" s="529" t="str">
        <f t="shared" si="2483"/>
        <v/>
      </c>
      <c r="DF584" s="528" t="str">
        <f t="shared" ref="DF584:DF590" si="248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9"/>
        <v>0</v>
      </c>
      <c r="DH584" s="98">
        <f t="shared" si="2430"/>
        <v>0</v>
      </c>
      <c r="DI584" s="98">
        <f t="shared" si="2431"/>
        <v>0</v>
      </c>
      <c r="DJ584" s="98">
        <f t="shared" si="243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50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82"/>
        <v/>
      </c>
      <c r="CF585" s="83" t="str">
        <f t="shared" si="2482"/>
        <v/>
      </c>
      <c r="CG585" s="83" t="str">
        <f t="shared" si="2482"/>
        <v/>
      </c>
      <c r="CH585" s="83" t="str">
        <f t="shared" si="2482"/>
        <v/>
      </c>
      <c r="CI585" s="148" t="str">
        <f t="shared" si="2482"/>
        <v/>
      </c>
      <c r="CJ585" s="148" t="str">
        <f t="shared" si="2482"/>
        <v/>
      </c>
      <c r="CK585" s="83" t="str">
        <f t="shared" si="2482"/>
        <v/>
      </c>
      <c r="CL585" s="83" t="str">
        <f t="shared" si="2482"/>
        <v/>
      </c>
      <c r="CM585" s="83" t="str">
        <f t="shared" si="2482"/>
        <v/>
      </c>
      <c r="CN585" s="83" t="str">
        <f t="shared" si="2482"/>
        <v/>
      </c>
      <c r="CO585" s="1328" t="str">
        <f t="shared" si="248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83"/>
        <v/>
      </c>
      <c r="DF585" s="540" t="str">
        <f t="shared" si="2280"/>
        <v/>
      </c>
      <c r="DG585" s="881">
        <f t="shared" si="2429"/>
        <v>0</v>
      </c>
      <c r="DH585" s="836">
        <f t="shared" si="2430"/>
        <v>0</v>
      </c>
      <c r="DI585" s="836">
        <f t="shared" si="2431"/>
        <v>0</v>
      </c>
      <c r="DJ585" s="836">
        <f t="shared" si="243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291</v>
      </c>
      <c r="B586" s="751" t="str">
        <f>IF(B585="","",B582*B585)</f>
        <v/>
      </c>
      <c r="C586" s="751" t="str">
        <f t="shared" ref="C586" si="2485">IF(C585="","",C582*C585)</f>
        <v/>
      </c>
      <c r="D586" s="751" t="str">
        <f t="shared" ref="D586" si="2486">IF(D585="","",D582*D585)</f>
        <v/>
      </c>
      <c r="E586" s="751" t="str">
        <f t="shared" ref="E586" si="2487">IF(E585="","",E582*E585)</f>
        <v/>
      </c>
      <c r="F586" s="751" t="str">
        <f t="shared" ref="F586" si="2488">IF(F585="","",F582*F585)</f>
        <v/>
      </c>
      <c r="G586" s="751" t="str">
        <f t="shared" ref="G586" si="2489">IF(G585="","",G582*G585)</f>
        <v/>
      </c>
      <c r="H586" s="751" t="str">
        <f t="shared" ref="H586" si="2490">IF(H585="","",H582*H585)</f>
        <v/>
      </c>
      <c r="I586" s="751" t="str">
        <f t="shared" ref="I586" si="2491">IF(I585="","",I582*I585)</f>
        <v/>
      </c>
      <c r="J586" s="751" t="str">
        <f t="shared" ref="J586" si="2492">IF(J585="","",J582*J585)</f>
        <v/>
      </c>
      <c r="K586" s="751" t="str">
        <f t="shared" ref="K586" si="2493">IF(K585="","",K582*K585)</f>
        <v/>
      </c>
      <c r="L586" s="751" t="str">
        <f t="shared" ref="L586" si="2494">IF(L585="","",L582*L585)</f>
        <v/>
      </c>
      <c r="M586" s="751" t="str">
        <f t="shared" ref="M586" si="249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6">IF(U585="","",U582*U585)</f>
        <v/>
      </c>
      <c r="V586" s="751" t="str">
        <f t="shared" ref="V586" si="2497">IF(V585="","",V582*V585)</f>
        <v/>
      </c>
      <c r="W586" s="751" t="str">
        <f t="shared" ref="W586" si="2498">IF(W585="","",W582*W585)</f>
        <v/>
      </c>
      <c r="X586" s="751" t="str">
        <f t="shared" ref="X586" si="2499">IF(X585="","",X582*X585)</f>
        <v/>
      </c>
      <c r="Y586" s="751" t="str">
        <f t="shared" ref="Y586" si="2500">IF(Y585="","",Y582*Y585)</f>
        <v/>
      </c>
      <c r="Z586" s="751" t="str">
        <f t="shared" ref="Z586" si="2501">IF(Z585="","",Z582*Z585)</f>
        <v/>
      </c>
      <c r="AA586" s="751" t="str">
        <f t="shared" ref="AA586" si="2502">IF(AA585="","",AA582*AA585)</f>
        <v/>
      </c>
      <c r="AB586" s="751" t="str">
        <f t="shared" ref="AB586" si="2503">IF(AB585="","",AB582*AB585)</f>
        <v/>
      </c>
      <c r="AC586" s="751" t="str">
        <f t="shared" ref="AC586" si="2504">IF(AC585="","",AC582*AC585)</f>
        <v/>
      </c>
      <c r="AD586" s="751" t="str">
        <f t="shared" ref="AD586" si="2505">IF(AD585="","",AD582*AD585)</f>
        <v/>
      </c>
      <c r="AE586" s="751" t="str">
        <f t="shared" ref="AE586" si="250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7">IF(AM585="","",AM582*AM585)</f>
        <v/>
      </c>
      <c r="AN586" s="751" t="str">
        <f t="shared" ref="AN586" si="2508">IF(AN585="","",AN582*AN585)</f>
        <v/>
      </c>
      <c r="AO586" s="751" t="str">
        <f t="shared" ref="AO586" si="2509">IF(AO585="","",AO582*AO585)</f>
        <v/>
      </c>
      <c r="AP586" s="751" t="str">
        <f t="shared" ref="AP586" si="2510">IF(AP585="","",AP582*AP585)</f>
        <v/>
      </c>
      <c r="AQ586" s="751" t="str">
        <f t="shared" ref="AQ586" si="2511">IF(AQ585="","",AQ582*AQ585)</f>
        <v/>
      </c>
      <c r="AR586" s="751" t="str">
        <f t="shared" ref="AR586" si="2512">IF(AR585="","",AR582*AR585)</f>
        <v/>
      </c>
      <c r="AS586" s="751" t="str">
        <f t="shared" ref="AS586" si="2513">IF(AS585="","",AS582*AS585)</f>
        <v/>
      </c>
      <c r="AT586" s="751" t="str">
        <f t="shared" ref="AT586" si="2514">IF(AT585="","",AT582*AT585)</f>
        <v/>
      </c>
      <c r="AU586" s="751" t="str">
        <f t="shared" ref="AU586" si="2515">IF(AU585="","",AU582*AU585)</f>
        <v/>
      </c>
      <c r="AV586" s="751" t="str">
        <f t="shared" ref="AV586" si="2516">IF(AV585="","",AV582*AV585)</f>
        <v/>
      </c>
      <c r="AW586" s="751" t="str">
        <f t="shared" ref="AW586" si="251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8">IF(BE585="","",BE582*BE585)</f>
        <v/>
      </c>
      <c r="BF586" s="751" t="str">
        <f t="shared" ref="BF586" si="2519">IF(BF585="","",BF582*BF585)</f>
        <v/>
      </c>
      <c r="BG586" s="751" t="str">
        <f t="shared" ref="BG586" si="2520">IF(BG585="","",BG582*BG585)</f>
        <v/>
      </c>
      <c r="BH586" s="751" t="str">
        <f t="shared" ref="BH586" si="2521">IF(BH585="","",BH582*BH585)</f>
        <v/>
      </c>
      <c r="BI586" s="751" t="str">
        <f t="shared" ref="BI586" si="2522">IF(BI585="","",BI582*BI585)</f>
        <v/>
      </c>
      <c r="BJ586" s="751" t="str">
        <f t="shared" ref="BJ586" si="2523">IF(BJ585="","",BJ582*BJ585)</f>
        <v/>
      </c>
      <c r="BK586" s="751" t="str">
        <f t="shared" ref="BK586" si="2524">IF(BK585="","",BK582*BK585)</f>
        <v/>
      </c>
      <c r="BL586" s="751" t="str">
        <f t="shared" ref="BL586" si="2525">IF(BL585="","",BL582*BL585)</f>
        <v/>
      </c>
      <c r="BM586" s="751" t="str">
        <f t="shared" ref="BM586" si="2526">IF(BM585="","",BM582*BM585)</f>
        <v/>
      </c>
      <c r="BN586" s="751" t="str">
        <f t="shared" ref="BN586" si="2527">IF(BN585="","",BN582*BN585)</f>
        <v/>
      </c>
      <c r="BO586" s="751" t="str">
        <f t="shared" ref="BO586" si="252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9">IF(BV585="","",BV582*BV585)</f>
        <v/>
      </c>
      <c r="BW586" s="751" t="str">
        <f t="shared" ref="BW586" si="2530">IF(BW585="","",BW582*BW585)</f>
        <v/>
      </c>
      <c r="BX586" s="751" t="str">
        <f t="shared" ref="BX586" si="2531">IF(BX585="","",BX582*BX585)</f>
        <v/>
      </c>
      <c r="BY586" s="751" t="str">
        <f t="shared" ref="BY586" si="253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3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82"/>
        <v/>
      </c>
      <c r="CF586" s="83" t="str">
        <f t="shared" si="2482"/>
        <v/>
      </c>
      <c r="CG586" s="83" t="str">
        <f t="shared" si="2482"/>
        <v/>
      </c>
      <c r="CH586" s="83" t="str">
        <f t="shared" si="2482"/>
        <v/>
      </c>
      <c r="CI586" s="148" t="str">
        <f t="shared" si="2482"/>
        <v/>
      </c>
      <c r="CJ586" s="148" t="str">
        <f t="shared" si="2482"/>
        <v/>
      </c>
      <c r="CK586" s="83" t="str">
        <f t="shared" si="2482"/>
        <v/>
      </c>
      <c r="CL586" s="83" t="str">
        <f t="shared" si="2482"/>
        <v/>
      </c>
      <c r="CM586" s="83" t="str">
        <f t="shared" si="2482"/>
        <v/>
      </c>
      <c r="CN586" s="83" t="str">
        <f t="shared" si="2482"/>
        <v/>
      </c>
      <c r="CO586" s="1328" t="str">
        <f t="shared" si="2482"/>
        <v/>
      </c>
      <c r="CP586" s="540" t="str">
        <f t="shared" ref="CP586:DD586" si="253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34"/>
        <v/>
      </c>
      <c r="CR586" s="542" t="str">
        <f t="shared" si="2534"/>
        <v/>
      </c>
      <c r="CS586" s="542" t="str">
        <f t="shared" si="2534"/>
        <v/>
      </c>
      <c r="CT586" s="542" t="str">
        <f t="shared" si="2534"/>
        <v/>
      </c>
      <c r="CU586" s="542" t="str">
        <f t="shared" si="2534"/>
        <v/>
      </c>
      <c r="CV586" s="542" t="str">
        <f t="shared" si="2534"/>
        <v/>
      </c>
      <c r="CW586" s="543" t="str">
        <f t="shared" si="2534"/>
        <v/>
      </c>
      <c r="CX586" s="543" t="str">
        <f t="shared" si="2534"/>
        <v/>
      </c>
      <c r="CY586" s="543" t="str">
        <f t="shared" si="2534"/>
        <v/>
      </c>
      <c r="CZ586" s="542" t="str">
        <f t="shared" si="2534"/>
        <v/>
      </c>
      <c r="DA586" s="542" t="str">
        <f t="shared" si="2534"/>
        <v/>
      </c>
      <c r="DB586" s="542" t="str">
        <f t="shared" si="2534"/>
        <v/>
      </c>
      <c r="DC586" s="542" t="str">
        <f t="shared" si="2534"/>
        <v/>
      </c>
      <c r="DD586" s="542" t="str">
        <f t="shared" si="2534"/>
        <v/>
      </c>
      <c r="DE586" s="541" t="str">
        <f t="shared" si="2483"/>
        <v/>
      </c>
      <c r="DF586" s="540" t="str">
        <f t="shared" si="2280"/>
        <v/>
      </c>
      <c r="DG586" s="881">
        <f t="shared" si="2429"/>
        <v>0</v>
      </c>
      <c r="DH586" s="836">
        <f t="shared" si="2430"/>
        <v>0</v>
      </c>
      <c r="DI586" s="836">
        <f t="shared" si="2431"/>
        <v>0</v>
      </c>
      <c r="DJ586" s="836">
        <f t="shared" si="243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12" t="s">
        <v>739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5"/>
      <c r="CP587" s="528" t="str">
        <f t="shared" si="2483"/>
        <v/>
      </c>
      <c r="CQ587" s="529" t="str">
        <f t="shared" si="2483"/>
        <v/>
      </c>
      <c r="CR587" s="530" t="str">
        <f t="shared" si="2483"/>
        <v/>
      </c>
      <c r="CS587" s="530" t="str">
        <f t="shared" si="2483"/>
        <v/>
      </c>
      <c r="CT587" s="530" t="str">
        <f t="shared" si="2483"/>
        <v/>
      </c>
      <c r="CU587" s="530" t="str">
        <f t="shared" si="2483"/>
        <v/>
      </c>
      <c r="CV587" s="530" t="str">
        <f t="shared" si="2483"/>
        <v/>
      </c>
      <c r="CW587" s="531" t="str">
        <f t="shared" si="2483"/>
        <v/>
      </c>
      <c r="CX587" s="531" t="str">
        <f t="shared" si="2483"/>
        <v/>
      </c>
      <c r="CY587" s="531" t="str">
        <f t="shared" si="2483"/>
        <v/>
      </c>
      <c r="CZ587" s="530" t="str">
        <f t="shared" si="2483"/>
        <v/>
      </c>
      <c r="DA587" s="530" t="str">
        <f t="shared" si="2483"/>
        <v/>
      </c>
      <c r="DB587" s="530" t="str">
        <f t="shared" si="2483"/>
        <v/>
      </c>
      <c r="DC587" s="530" t="str">
        <f t="shared" si="2483"/>
        <v/>
      </c>
      <c r="DD587" s="530" t="str">
        <f t="shared" si="2483"/>
        <v/>
      </c>
      <c r="DE587" s="529" t="str">
        <f t="shared" si="2483"/>
        <v/>
      </c>
      <c r="DF587" s="528" t="str">
        <f t="shared" si="2484"/>
        <v/>
      </c>
      <c r="DG587" s="881">
        <f t="shared" si="2429"/>
        <v>0</v>
      </c>
      <c r="DH587" s="836">
        <f t="shared" si="2430"/>
        <v>0</v>
      </c>
      <c r="DI587" s="836">
        <f t="shared" si="2431"/>
        <v>0</v>
      </c>
      <c r="DJ587" s="836">
        <f t="shared" si="243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3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82"/>
        <v/>
      </c>
      <c r="CF588" s="83" t="str">
        <f t="shared" si="2482"/>
        <v/>
      </c>
      <c r="CG588" s="83" t="str">
        <f t="shared" si="2482"/>
        <v/>
      </c>
      <c r="CH588" s="83" t="str">
        <f t="shared" si="2482"/>
        <v/>
      </c>
      <c r="CI588" s="148" t="str">
        <f t="shared" si="2482"/>
        <v/>
      </c>
      <c r="CJ588" s="148" t="str">
        <f t="shared" si="2482"/>
        <v/>
      </c>
      <c r="CK588" s="83" t="str">
        <f t="shared" si="2482"/>
        <v/>
      </c>
      <c r="CL588" s="83" t="str">
        <f t="shared" si="2482"/>
        <v/>
      </c>
      <c r="CM588" s="83" t="str">
        <f t="shared" si="2482"/>
        <v/>
      </c>
      <c r="CN588" s="83" t="str">
        <f t="shared" si="2482"/>
        <v/>
      </c>
      <c r="CO588" s="1328" t="str">
        <f t="shared" si="2482"/>
        <v/>
      </c>
      <c r="CP588" s="540" t="str">
        <f t="shared" si="2483"/>
        <v/>
      </c>
      <c r="CQ588" s="541" t="str">
        <f t="shared" si="2483"/>
        <v/>
      </c>
      <c r="CR588" s="542" t="str">
        <f t="shared" si="2483"/>
        <v/>
      </c>
      <c r="CS588" s="542" t="str">
        <f t="shared" si="2483"/>
        <v/>
      </c>
      <c r="CT588" s="542" t="str">
        <f t="shared" si="2483"/>
        <v/>
      </c>
      <c r="CU588" s="542" t="str">
        <f t="shared" si="2483"/>
        <v/>
      </c>
      <c r="CV588" s="542" t="str">
        <f t="shared" si="2483"/>
        <v/>
      </c>
      <c r="CW588" s="543" t="str">
        <f t="shared" si="2483"/>
        <v/>
      </c>
      <c r="CX588" s="543" t="str">
        <f t="shared" si="2483"/>
        <v/>
      </c>
      <c r="CY588" s="543" t="str">
        <f t="shared" si="2483"/>
        <v/>
      </c>
      <c r="CZ588" s="542" t="str">
        <f t="shared" si="2483"/>
        <v/>
      </c>
      <c r="DA588" s="542" t="str">
        <f t="shared" si="2483"/>
        <v/>
      </c>
      <c r="DB588" s="542" t="str">
        <f t="shared" si="2483"/>
        <v/>
      </c>
      <c r="DC588" s="542" t="str">
        <f t="shared" si="2483"/>
        <v/>
      </c>
      <c r="DD588" s="542" t="str">
        <f t="shared" si="2483"/>
        <v/>
      </c>
      <c r="DE588" s="541" t="str">
        <f t="shared" si="2483"/>
        <v/>
      </c>
      <c r="DF588" s="540" t="str">
        <f t="shared" si="2280"/>
        <v/>
      </c>
      <c r="DG588" s="881">
        <f t="shared" si="2429"/>
        <v>1</v>
      </c>
      <c r="DH588" s="836">
        <f t="shared" si="2430"/>
        <v>0</v>
      </c>
      <c r="DI588" s="836">
        <f t="shared" si="2431"/>
        <v>0</v>
      </c>
      <c r="DJ588" s="836">
        <f t="shared" si="243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289</v>
      </c>
      <c r="B589" s="752">
        <f>3322*$K$1</f>
        <v>13908.5496</v>
      </c>
      <c r="C589" s="752">
        <f t="shared" ref="C589:M589" si="2536">3322*$K$1</f>
        <v>13908.5496</v>
      </c>
      <c r="D589" s="752">
        <f t="shared" si="2536"/>
        <v>13908.5496</v>
      </c>
      <c r="E589" s="752">
        <f t="shared" si="2536"/>
        <v>13908.5496</v>
      </c>
      <c r="F589" s="752">
        <f t="shared" si="2536"/>
        <v>13908.5496</v>
      </c>
      <c r="G589" s="752">
        <f t="shared" si="2536"/>
        <v>13908.5496</v>
      </c>
      <c r="H589" s="752">
        <f t="shared" si="2536"/>
        <v>13908.5496</v>
      </c>
      <c r="I589" s="752">
        <f t="shared" si="2536"/>
        <v>13908.5496</v>
      </c>
      <c r="J589" s="752">
        <f t="shared" si="2536"/>
        <v>13908.5496</v>
      </c>
      <c r="K589" s="752">
        <f t="shared" si="2536"/>
        <v>13908.5496</v>
      </c>
      <c r="L589" s="752">
        <f t="shared" si="2536"/>
        <v>13908.5496</v>
      </c>
      <c r="M589" s="752">
        <f t="shared" si="253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7">3322*$K$1</f>
        <v>13908.5496</v>
      </c>
      <c r="V589" s="752">
        <f t="shared" si="2537"/>
        <v>13908.5496</v>
      </c>
      <c r="W589" s="752">
        <f t="shared" si="2537"/>
        <v>13908.5496</v>
      </c>
      <c r="X589" s="752">
        <f t="shared" si="2537"/>
        <v>13908.5496</v>
      </c>
      <c r="Y589" s="752">
        <f t="shared" si="2537"/>
        <v>13908.5496</v>
      </c>
      <c r="Z589" s="752">
        <f t="shared" si="2537"/>
        <v>13908.5496</v>
      </c>
      <c r="AA589" s="752">
        <f t="shared" si="2537"/>
        <v>13908.5496</v>
      </c>
      <c r="AB589" s="752">
        <f t="shared" si="2537"/>
        <v>13908.5496</v>
      </c>
      <c r="AC589" s="752">
        <f t="shared" si="2537"/>
        <v>13908.5496</v>
      </c>
      <c r="AD589" s="752">
        <f t="shared" si="2537"/>
        <v>13908.5496</v>
      </c>
      <c r="AE589" s="752">
        <f t="shared" si="253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8">3322*$K$1</f>
        <v>13908.5496</v>
      </c>
      <c r="AN589" s="752">
        <f t="shared" si="2538"/>
        <v>13908.5496</v>
      </c>
      <c r="AO589" s="752">
        <f t="shared" si="2538"/>
        <v>13908.5496</v>
      </c>
      <c r="AP589" s="752">
        <f t="shared" si="2538"/>
        <v>13908.5496</v>
      </c>
      <c r="AQ589" s="752">
        <f t="shared" si="2538"/>
        <v>13908.5496</v>
      </c>
      <c r="AR589" s="752">
        <f t="shared" si="2538"/>
        <v>13908.5496</v>
      </c>
      <c r="AS589" s="752">
        <f t="shared" si="2538"/>
        <v>13908.5496</v>
      </c>
      <c r="AT589" s="752">
        <f t="shared" si="2538"/>
        <v>13908.5496</v>
      </c>
      <c r="AU589" s="752">
        <f t="shared" si="2538"/>
        <v>13908.5496</v>
      </c>
      <c r="AV589" s="752">
        <f t="shared" si="2538"/>
        <v>13908.5496</v>
      </c>
      <c r="AW589" s="752">
        <f t="shared" si="253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9">3322*$K$1</f>
        <v>13908.5496</v>
      </c>
      <c r="BF589" s="752">
        <f t="shared" si="2539"/>
        <v>13908.5496</v>
      </c>
      <c r="BG589" s="752">
        <f t="shared" si="2539"/>
        <v>13908.5496</v>
      </c>
      <c r="BH589" s="752">
        <f t="shared" si="2539"/>
        <v>13908.5496</v>
      </c>
      <c r="BI589" s="752">
        <f t="shared" si="2539"/>
        <v>13908.5496</v>
      </c>
      <c r="BJ589" s="752">
        <f t="shared" si="2539"/>
        <v>13908.5496</v>
      </c>
      <c r="BK589" s="752">
        <f t="shared" si="2539"/>
        <v>13908.5496</v>
      </c>
      <c r="BL589" s="752">
        <f t="shared" si="2539"/>
        <v>13908.5496</v>
      </c>
      <c r="BM589" s="752">
        <f t="shared" si="2539"/>
        <v>13908.5496</v>
      </c>
      <c r="BN589" s="752">
        <f t="shared" si="2539"/>
        <v>13908.5496</v>
      </c>
      <c r="BO589" s="752">
        <f t="shared" si="2539"/>
        <v>13908.5496</v>
      </c>
      <c r="BP589" s="752"/>
      <c r="BQ589" s="752"/>
      <c r="BR589" s="752"/>
      <c r="BS589" s="752"/>
      <c r="BT589" s="752"/>
      <c r="BU589" s="746"/>
      <c r="BV589" s="752">
        <f t="shared" si="2539"/>
        <v>13908.5496</v>
      </c>
      <c r="BW589" s="752">
        <f t="shared" si="2539"/>
        <v>13908.5496</v>
      </c>
      <c r="BX589" s="752">
        <f t="shared" si="2539"/>
        <v>13908.5496</v>
      </c>
      <c r="BY589" s="752">
        <f t="shared" si="253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35"/>
        <v>13908.5496</v>
      </c>
      <c r="CE589" s="83">
        <f t="shared" si="2482"/>
        <v>13908.5496</v>
      </c>
      <c r="CF589" s="83">
        <f t="shared" si="2482"/>
        <v>13908.5496</v>
      </c>
      <c r="CG589" s="83">
        <f t="shared" si="2482"/>
        <v>13908.5496</v>
      </c>
      <c r="CH589" s="83">
        <f t="shared" si="2482"/>
        <v>13908.5496</v>
      </c>
      <c r="CI589" s="148">
        <f t="shared" si="2482"/>
        <v>13908.5496</v>
      </c>
      <c r="CJ589" s="148">
        <f t="shared" si="2482"/>
        <v>13908.5496</v>
      </c>
      <c r="CK589" s="83">
        <f t="shared" si="2482"/>
        <v>13908.5496</v>
      </c>
      <c r="CL589" s="83">
        <f t="shared" si="2482"/>
        <v>13908.5496</v>
      </c>
      <c r="CM589" s="83">
        <f t="shared" si="2482"/>
        <v>13908.5496</v>
      </c>
      <c r="CN589" s="83">
        <f t="shared" si="2482"/>
        <v>13908.5496</v>
      </c>
      <c r="CO589" s="1328">
        <f t="shared" si="2482"/>
        <v>13908.5496</v>
      </c>
      <c r="CP589" s="540" t="str">
        <f t="shared" si="2483"/>
        <v/>
      </c>
      <c r="CQ589" s="541" t="str">
        <f t="shared" si="2483"/>
        <v/>
      </c>
      <c r="CR589" s="542" t="str">
        <f t="shared" si="2483"/>
        <v/>
      </c>
      <c r="CS589" s="542">
        <f t="shared" si="2483"/>
        <v>13908.5496</v>
      </c>
      <c r="CT589" s="542">
        <f t="shared" si="2483"/>
        <v>13908.5496</v>
      </c>
      <c r="CU589" s="542">
        <f t="shared" si="2483"/>
        <v>13908.5496</v>
      </c>
      <c r="CV589" s="542">
        <f t="shared" si="2483"/>
        <v>13908.5496</v>
      </c>
      <c r="CW589" s="543">
        <f t="shared" si="2483"/>
        <v>13908.5496</v>
      </c>
      <c r="CX589" s="543">
        <f t="shared" si="2483"/>
        <v>13908.5496</v>
      </c>
      <c r="CY589" s="543">
        <f t="shared" si="2483"/>
        <v>13908.5496</v>
      </c>
      <c r="CZ589" s="542">
        <f t="shared" si="2483"/>
        <v>13908.5496</v>
      </c>
      <c r="DA589" s="542">
        <f t="shared" si="2483"/>
        <v>13908.5496</v>
      </c>
      <c r="DB589" s="542">
        <f t="shared" si="2483"/>
        <v>13908.5496</v>
      </c>
      <c r="DC589" s="542">
        <f t="shared" si="2483"/>
        <v>13908.5496</v>
      </c>
      <c r="DD589" s="542">
        <f t="shared" si="2483"/>
        <v>13908.5496</v>
      </c>
      <c r="DE589" s="541" t="str">
        <f t="shared" si="2483"/>
        <v/>
      </c>
      <c r="DF589" s="540" t="str">
        <f t="shared" si="2280"/>
        <v/>
      </c>
      <c r="DG589" s="881">
        <f t="shared" si="2429"/>
        <v>12</v>
      </c>
      <c r="DH589" s="836">
        <f t="shared" si="2430"/>
        <v>12</v>
      </c>
      <c r="DI589" s="836">
        <f t="shared" si="2431"/>
        <v>12</v>
      </c>
      <c r="DJ589" s="836">
        <f t="shared" si="243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228</v>
      </c>
      <c r="B590" s="754" t="str">
        <f>IF(B588="","",B588*B589/B$46/365/$G$1)</f>
        <v/>
      </c>
      <c r="C590" s="754" t="str">
        <f t="shared" ref="C590" si="2540">IF(C588="","",C588*C589/C$46/365/$G$1)</f>
        <v/>
      </c>
      <c r="D590" s="754" t="str">
        <f t="shared" ref="D590" si="2541">IF(D588="","",D588*D589/D$46/365/$G$1)</f>
        <v/>
      </c>
      <c r="E590" s="754" t="str">
        <f t="shared" ref="E590" si="2542">IF(E588="","",E588*E589/E$46/365/$G$1)</f>
        <v/>
      </c>
      <c r="F590" s="754" t="str">
        <f t="shared" ref="F590" si="2543">IF(F588="","",F588*F589/F$46/365/$G$1)</f>
        <v/>
      </c>
      <c r="G590" s="754" t="str">
        <f t="shared" ref="G590" si="2544">IF(G588="","",G588*G589/G$46/365/$G$1)</f>
        <v/>
      </c>
      <c r="H590" s="754" t="str">
        <f t="shared" ref="H590" si="2545">IF(H588="","",H588*H589/H$46/365/$G$1)</f>
        <v/>
      </c>
      <c r="I590" s="754" t="str">
        <f t="shared" ref="I590" si="2546">IF(I588="","",I588*I589/I$46/365/$G$1)</f>
        <v/>
      </c>
      <c r="J590" s="754" t="str">
        <f t="shared" ref="J590" si="2547">IF(J588="","",J588*J589/J$46/365/$G$1)</f>
        <v/>
      </c>
      <c r="K590" s="754">
        <f t="shared" ref="K590" si="2548">IF(K588="","",K588*K589/K$46/365/$G$1)</f>
        <v>3.997092518440464E-3</v>
      </c>
      <c r="L590" s="754" t="str">
        <f t="shared" ref="L590" si="2549">IF(L588="","",L588*L589/L$46/365/$G$1)</f>
        <v/>
      </c>
      <c r="M590" s="754" t="str">
        <f t="shared" ref="M590" si="255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51">IF(U588="","",U588*U589/U$46/365/$G$1)</f>
        <v/>
      </c>
      <c r="V590" s="754" t="str">
        <f t="shared" ref="V590" si="2552">IF(V588="","",V588*V589/V$46/365/$G$1)</f>
        <v/>
      </c>
      <c r="W590" s="754" t="str">
        <f t="shared" ref="W590" si="2553">IF(W588="","",W588*W589/W$46/365/$G$1)</f>
        <v/>
      </c>
      <c r="X590" s="754" t="str">
        <f t="shared" ref="X590" si="2554">IF(X588="","",X588*X589/X$46/365/$G$1)</f>
        <v/>
      </c>
      <c r="Y590" s="754" t="str">
        <f t="shared" ref="Y590" si="2555">IF(Y588="","",Y588*Y589/Y$46/365/$G$1)</f>
        <v/>
      </c>
      <c r="Z590" s="754" t="str">
        <f t="shared" ref="Z590" si="2556">IF(Z588="","",Z588*Z589/Z$46/365/$G$1)</f>
        <v/>
      </c>
      <c r="AA590" s="754" t="str">
        <f t="shared" ref="AA590" si="2557">IF(AA588="","",AA588*AA589/AA$46/365/$G$1)</f>
        <v/>
      </c>
      <c r="AB590" s="754" t="str">
        <f t="shared" ref="AB590" si="2558">IF(AB588="","",AB588*AB589/AB$46/365/$G$1)</f>
        <v/>
      </c>
      <c r="AC590" s="754" t="str">
        <f t="shared" ref="AC590" si="2559">IF(AC588="","",AC588*AC589/AC$46/365/$G$1)</f>
        <v/>
      </c>
      <c r="AD590" s="754" t="str">
        <f t="shared" ref="AD590" si="2560">IF(AD588="","",AD588*AD589/AD$46/365/$G$1)</f>
        <v/>
      </c>
      <c r="AE590" s="754" t="str">
        <f t="shared" ref="AE590" si="256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62">IF(AM588="","",AM588*AM589/AM$46/365/$G$1)</f>
        <v/>
      </c>
      <c r="AN590" s="754" t="str">
        <f t="shared" ref="AN590" si="2563">IF(AN588="","",AN588*AN589/AN$46/365/$G$1)</f>
        <v/>
      </c>
      <c r="AO590" s="754" t="str">
        <f t="shared" ref="AO590" si="2564">IF(AO588="","",AO588*AO589/AO$46/365/$G$1)</f>
        <v/>
      </c>
      <c r="AP590" s="754" t="str">
        <f t="shared" ref="AP590" si="2565">IF(AP588="","",AP588*AP589/AP$46/365/$G$1)</f>
        <v/>
      </c>
      <c r="AQ590" s="754" t="str">
        <f t="shared" ref="AQ590" si="2566">IF(AQ588="","",AQ588*AQ589/AQ$46/365/$G$1)</f>
        <v/>
      </c>
      <c r="AR590" s="754" t="str">
        <f t="shared" ref="AR590" si="2567">IF(AR588="","",AR588*AR589/AR$46/365/$G$1)</f>
        <v/>
      </c>
      <c r="AS590" s="754" t="str">
        <f t="shared" ref="AS590" si="2568">IF(AS588="","",AS588*AS589/AS$46/365/$G$1)</f>
        <v/>
      </c>
      <c r="AT590" s="754" t="str">
        <f t="shared" ref="AT590" si="2569">IF(AT588="","",AT588*AT589/AT$46/365/$G$1)</f>
        <v/>
      </c>
      <c r="AU590" s="754" t="str">
        <f t="shared" ref="AU590" si="2570">IF(AU588="","",AU588*AU589/AU$46/365/$G$1)</f>
        <v/>
      </c>
      <c r="AV590" s="754" t="str">
        <f t="shared" ref="AV590" si="2571">IF(AV588="","",AV588*AV589/AV$46/365/$G$1)</f>
        <v/>
      </c>
      <c r="AW590" s="754" t="str">
        <f t="shared" ref="AW590" si="257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73">IF(BE588="","",BE588*BE589/BE$46/365/$G$1)</f>
        <v/>
      </c>
      <c r="BF590" s="754" t="str">
        <f t="shared" ref="BF590" si="2574">IF(BF588="","",BF588*BF589/BF$46/365/$G$1)</f>
        <v/>
      </c>
      <c r="BG590" s="754" t="str">
        <f t="shared" ref="BG590" si="2575">IF(BG588="","",BG588*BG589/BG$46/365/$G$1)</f>
        <v/>
      </c>
      <c r="BH590" s="754" t="str">
        <f t="shared" ref="BH590" si="2576">IF(BH588="","",BH588*BH589/BH$46/365/$G$1)</f>
        <v/>
      </c>
      <c r="BI590" s="754" t="str">
        <f t="shared" ref="BI590" si="2577">IF(BI588="","",BI588*BI589/BI$46/365/$G$1)</f>
        <v/>
      </c>
      <c r="BJ590" s="754" t="str">
        <f t="shared" ref="BJ590" si="2578">IF(BJ588="","",BJ588*BJ589/BJ$46/365/$G$1)</f>
        <v/>
      </c>
      <c r="BK590" s="754" t="str">
        <f t="shared" ref="BK590" si="2579">IF(BK588="","",BK588*BK589/BK$46/365/$G$1)</f>
        <v/>
      </c>
      <c r="BL590" s="754" t="str">
        <f t="shared" ref="BL590" si="2580">IF(BL588="","",BL588*BL589/BL$46/365/$G$1)</f>
        <v/>
      </c>
      <c r="BM590" s="754" t="str">
        <f t="shared" ref="BM590" si="2581">IF(BM588="","",BM588*BM589/BM$46/365/$G$1)</f>
        <v/>
      </c>
      <c r="BN590" s="754" t="str">
        <f t="shared" ref="BN590" si="2582">IF(BN588="","",BN588*BN589/BN$46/365/$G$1)</f>
        <v/>
      </c>
      <c r="BO590" s="754" t="str">
        <f t="shared" ref="BO590" si="258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84">IF(BW587="","",BW587*BW588*BW589/BW$46/365/$G$1)</f>
        <v/>
      </c>
      <c r="BX590" s="754" t="str">
        <f t="shared" si="2584"/>
        <v/>
      </c>
      <c r="BY590" s="754" t="str">
        <f t="shared" si="258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482"/>
        <v/>
      </c>
      <c r="CF590" s="1332" t="str">
        <f t="shared" si="2482"/>
        <v/>
      </c>
      <c r="CG590" s="1332" t="str">
        <f t="shared" si="2482"/>
        <v/>
      </c>
      <c r="CH590" s="1332" t="str">
        <f t="shared" si="2482"/>
        <v/>
      </c>
      <c r="CI590" s="1333" t="str">
        <f t="shared" si="2482"/>
        <v/>
      </c>
      <c r="CJ590" s="1333" t="str">
        <f t="shared" si="2482"/>
        <v/>
      </c>
      <c r="CK590" s="1332" t="str">
        <f t="shared" si="2482"/>
        <v/>
      </c>
      <c r="CL590" s="1332" t="str">
        <f t="shared" si="2482"/>
        <v/>
      </c>
      <c r="CM590" s="1332" t="str">
        <f t="shared" si="2482"/>
        <v/>
      </c>
      <c r="CN590" s="1332" t="str">
        <f t="shared" si="2482"/>
        <v/>
      </c>
      <c r="CO590" s="1328" t="str">
        <f t="shared" si="2482"/>
        <v/>
      </c>
      <c r="CP590" s="528" t="str">
        <f t="shared" si="2483"/>
        <v/>
      </c>
      <c r="CQ590" s="529" t="str">
        <f t="shared" si="2483"/>
        <v/>
      </c>
      <c r="CR590" s="530" t="str">
        <f t="shared" si="2483"/>
        <v/>
      </c>
      <c r="CS590" s="530" t="str">
        <f t="shared" si="2483"/>
        <v/>
      </c>
      <c r="CT590" s="530" t="str">
        <f t="shared" si="2483"/>
        <v/>
      </c>
      <c r="CU590" s="530" t="str">
        <f t="shared" si="2483"/>
        <v/>
      </c>
      <c r="CV590" s="530" t="str">
        <f t="shared" si="2483"/>
        <v/>
      </c>
      <c r="CW590" s="531" t="str">
        <f t="shared" si="2483"/>
        <v/>
      </c>
      <c r="CX590" s="531" t="str">
        <f t="shared" si="2483"/>
        <v/>
      </c>
      <c r="CY590" s="531" t="str">
        <f t="shared" si="2483"/>
        <v/>
      </c>
      <c r="CZ590" s="530" t="str">
        <f t="shared" si="2483"/>
        <v/>
      </c>
      <c r="DA590" s="530" t="str">
        <f t="shared" si="2483"/>
        <v/>
      </c>
      <c r="DB590" s="530" t="str">
        <f t="shared" si="2483"/>
        <v/>
      </c>
      <c r="DC590" s="530" t="str">
        <f t="shared" si="2483"/>
        <v/>
      </c>
      <c r="DD590" s="530" t="str">
        <f t="shared" si="2483"/>
        <v/>
      </c>
      <c r="DE590" s="529" t="str">
        <f t="shared" si="2483"/>
        <v/>
      </c>
      <c r="DF590" s="528" t="str">
        <f t="shared" si="2484"/>
        <v/>
      </c>
      <c r="DG590" s="645">
        <f t="shared" si="2429"/>
        <v>1</v>
      </c>
      <c r="DH590" s="98">
        <f t="shared" si="2430"/>
        <v>0</v>
      </c>
      <c r="DI590" s="98">
        <f t="shared" si="2431"/>
        <v>0</v>
      </c>
      <c r="DJ590" s="98">
        <f t="shared" si="243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50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35"/>
        <v/>
      </c>
      <c r="CE591" s="83" t="str">
        <f t="shared" si="2482"/>
        <v/>
      </c>
      <c r="CF591" s="83" t="str">
        <f t="shared" si="2482"/>
        <v/>
      </c>
      <c r="CG591" s="83" t="str">
        <f t="shared" si="2482"/>
        <v/>
      </c>
      <c r="CH591" s="83" t="str">
        <f t="shared" si="2482"/>
        <v/>
      </c>
      <c r="CI591" s="148" t="str">
        <f t="shared" si="2482"/>
        <v/>
      </c>
      <c r="CJ591" s="148" t="str">
        <f t="shared" si="2482"/>
        <v/>
      </c>
      <c r="CK591" s="83" t="str">
        <f t="shared" si="2482"/>
        <v/>
      </c>
      <c r="CL591" s="83" t="str">
        <f t="shared" si="2482"/>
        <v/>
      </c>
      <c r="CM591" s="83" t="str">
        <f t="shared" si="2482"/>
        <v/>
      </c>
      <c r="CN591" s="83" t="str">
        <f t="shared" si="2482"/>
        <v/>
      </c>
      <c r="CO591" s="1331" t="str">
        <f t="shared" si="2482"/>
        <v/>
      </c>
      <c r="CP591" s="540" t="str">
        <f t="shared" si="2483"/>
        <v/>
      </c>
      <c r="CQ591" s="541" t="str">
        <f t="shared" si="2483"/>
        <v/>
      </c>
      <c r="CR591" s="542" t="str">
        <f t="shared" si="2483"/>
        <v/>
      </c>
      <c r="CS591" s="542" t="str">
        <f t="shared" si="2483"/>
        <v/>
      </c>
      <c r="CT591" s="542" t="str">
        <f t="shared" si="2483"/>
        <v/>
      </c>
      <c r="CU591" s="542" t="str">
        <f t="shared" si="2483"/>
        <v/>
      </c>
      <c r="CV591" s="542" t="str">
        <f t="shared" si="2483"/>
        <v/>
      </c>
      <c r="CW591" s="543" t="str">
        <f t="shared" si="2483"/>
        <v/>
      </c>
      <c r="CX591" s="543" t="str">
        <f t="shared" si="2483"/>
        <v/>
      </c>
      <c r="CY591" s="543" t="str">
        <f t="shared" si="2483"/>
        <v/>
      </c>
      <c r="CZ591" s="542" t="str">
        <f t="shared" si="2483"/>
        <v/>
      </c>
      <c r="DA591" s="542" t="str">
        <f t="shared" si="2483"/>
        <v/>
      </c>
      <c r="DB591" s="542" t="str">
        <f t="shared" si="2483"/>
        <v/>
      </c>
      <c r="DC591" s="542" t="str">
        <f t="shared" si="2483"/>
        <v/>
      </c>
      <c r="DD591" s="542" t="str">
        <f t="shared" si="2483"/>
        <v/>
      </c>
      <c r="DE591" s="541" t="str">
        <f t="shared" si="2483"/>
        <v/>
      </c>
      <c r="DF591" s="540" t="str">
        <f t="shared" si="2280"/>
        <v/>
      </c>
      <c r="DG591" s="881">
        <f t="shared" si="2429"/>
        <v>1</v>
      </c>
      <c r="DH591" s="836">
        <f t="shared" si="2430"/>
        <v>0</v>
      </c>
      <c r="DI591" s="836">
        <f t="shared" si="2431"/>
        <v>0</v>
      </c>
      <c r="DJ591" s="836">
        <f t="shared" si="243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291</v>
      </c>
      <c r="B592" s="751" t="str">
        <f>IF(B591="","",B588*B591)</f>
        <v/>
      </c>
      <c r="C592" s="751" t="str">
        <f t="shared" ref="C592" si="2585">IF(C591="","",C588*C591)</f>
        <v/>
      </c>
      <c r="D592" s="751" t="str">
        <f t="shared" ref="D592" si="2586">IF(D591="","",D588*D591)</f>
        <v/>
      </c>
      <c r="E592" s="751" t="str">
        <f t="shared" ref="E592" si="2587">IF(E591="","",E588*E591)</f>
        <v/>
      </c>
      <c r="F592" s="751" t="str">
        <f t="shared" ref="F592" si="2588">IF(F591="","",F588*F591)</f>
        <v/>
      </c>
      <c r="G592" s="751" t="str">
        <f t="shared" ref="G592" si="2589">IF(G591="","",G588*G591)</f>
        <v/>
      </c>
      <c r="H592" s="751" t="str">
        <f t="shared" ref="H592" si="2590">IF(H591="","",H588*H591)</f>
        <v/>
      </c>
      <c r="I592" s="751" t="str">
        <f t="shared" ref="I592" si="2591">IF(I591="","",I588*I591)</f>
        <v/>
      </c>
      <c r="J592" s="751" t="str">
        <f t="shared" ref="J592" si="2592">IF(J591="","",J588*J591)</f>
        <v/>
      </c>
      <c r="K592" s="751">
        <f t="shared" ref="K592" si="2593">IF(K591="","",K588*K591)</f>
        <v>264</v>
      </c>
      <c r="L592" s="751" t="str">
        <f t="shared" ref="L592" si="2594">IF(L591="","",L588*L591)</f>
        <v/>
      </c>
      <c r="M592" s="751" t="str">
        <f t="shared" ref="M592" si="259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6">IF(U591="","",U588*U591)</f>
        <v/>
      </c>
      <c r="V592" s="751" t="str">
        <f t="shared" ref="V592" si="2597">IF(V591="","",V588*V591)</f>
        <v/>
      </c>
      <c r="W592" s="751" t="str">
        <f t="shared" ref="W592" si="2598">IF(W591="","",W588*W591)</f>
        <v/>
      </c>
      <c r="X592" s="751" t="str">
        <f t="shared" ref="X592" si="2599">IF(X591="","",X588*X591)</f>
        <v/>
      </c>
      <c r="Y592" s="751" t="str">
        <f t="shared" ref="Y592" si="2600">IF(Y591="","",Y588*Y591)</f>
        <v/>
      </c>
      <c r="Z592" s="751" t="str">
        <f t="shared" ref="Z592" si="2601">IF(Z591="","",Z588*Z591)</f>
        <v/>
      </c>
      <c r="AA592" s="751" t="str">
        <f t="shared" ref="AA592" si="2602">IF(AA591="","",AA588*AA591)</f>
        <v/>
      </c>
      <c r="AB592" s="751" t="str">
        <f t="shared" ref="AB592" si="2603">IF(AB591="","",AB588*AB591)</f>
        <v/>
      </c>
      <c r="AC592" s="751" t="str">
        <f t="shared" ref="AC592" si="2604">IF(AC591="","",AC588*AC591)</f>
        <v/>
      </c>
      <c r="AD592" s="751" t="str">
        <f t="shared" ref="AD592" si="2605">IF(AD591="","",AD588*AD591)</f>
        <v/>
      </c>
      <c r="AE592" s="751" t="str">
        <f t="shared" ref="AE592" si="260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7">IF(AM591="","",AM588*AM591)</f>
        <v/>
      </c>
      <c r="AN592" s="751" t="str">
        <f t="shared" ref="AN592" si="2608">IF(AN591="","",AN588*AN591)</f>
        <v/>
      </c>
      <c r="AO592" s="751" t="str">
        <f t="shared" ref="AO592" si="2609">IF(AO591="","",AO588*AO591)</f>
        <v/>
      </c>
      <c r="AP592" s="751" t="str">
        <f t="shared" ref="AP592" si="2610">IF(AP591="","",AP588*AP591)</f>
        <v/>
      </c>
      <c r="AQ592" s="751" t="str">
        <f t="shared" ref="AQ592" si="2611">IF(AQ591="","",AQ588*AQ591)</f>
        <v/>
      </c>
      <c r="AR592" s="751" t="str">
        <f t="shared" ref="AR592" si="2612">IF(AR591="","",AR588*AR591)</f>
        <v/>
      </c>
      <c r="AS592" s="751" t="str">
        <f t="shared" ref="AS592" si="2613">IF(AS591="","",AS588*AS591)</f>
        <v/>
      </c>
      <c r="AT592" s="751" t="str">
        <f t="shared" ref="AT592" si="2614">IF(AT591="","",AT588*AT591)</f>
        <v/>
      </c>
      <c r="AU592" s="751" t="str">
        <f t="shared" ref="AU592" si="2615">IF(AU591="","",AU588*AU591)</f>
        <v/>
      </c>
      <c r="AV592" s="751" t="str">
        <f t="shared" ref="AV592" si="2616">IF(AV591="","",AV588*AV591)</f>
        <v/>
      </c>
      <c r="AW592" s="751" t="str">
        <f t="shared" ref="AW592" si="261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8">IF(BE591="","",BE588*BE591)</f>
        <v/>
      </c>
      <c r="BF592" s="751" t="str">
        <f t="shared" ref="BF592" si="2619">IF(BF591="","",BF588*BF591)</f>
        <v/>
      </c>
      <c r="BG592" s="751" t="str">
        <f t="shared" ref="BG592" si="2620">IF(BG591="","",BG588*BG591)</f>
        <v/>
      </c>
      <c r="BH592" s="751" t="str">
        <f t="shared" ref="BH592" si="2621">IF(BH591="","",BH588*BH591)</f>
        <v/>
      </c>
      <c r="BI592" s="751" t="str">
        <f t="shared" ref="BI592" si="2622">IF(BI591="","",BI588*BI591)</f>
        <v/>
      </c>
      <c r="BJ592" s="751" t="str">
        <f t="shared" ref="BJ592" si="2623">IF(BJ591="","",BJ588*BJ591)</f>
        <v/>
      </c>
      <c r="BK592" s="751" t="str">
        <f t="shared" ref="BK592" si="2624">IF(BK591="","",BK588*BK591)</f>
        <v/>
      </c>
      <c r="BL592" s="751" t="str">
        <f t="shared" ref="BL592" si="2625">IF(BL591="","",BL588*BL591)</f>
        <v/>
      </c>
      <c r="BM592" s="751" t="str">
        <f t="shared" ref="BM592" si="2626">IF(BM591="","",BM588*BM591)</f>
        <v/>
      </c>
      <c r="BN592" s="751" t="str">
        <f t="shared" ref="BN592" si="2627">IF(BN591="","",BN588*BN591)</f>
        <v/>
      </c>
      <c r="BO592" s="751" t="str">
        <f t="shared" ref="BO592" si="262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9">IF(BV591="","",BV588*BV591)</f>
        <v/>
      </c>
      <c r="BW592" s="751" t="str">
        <f t="shared" ref="BW592" si="2630">IF(BW591="","",BW588*BW591)</f>
        <v/>
      </c>
      <c r="BX592" s="751" t="str">
        <f t="shared" ref="BX592" si="2631">IF(BX591="","",BX588*BX591)</f>
        <v/>
      </c>
      <c r="BY592" s="751" t="str">
        <f t="shared" ref="BY592" si="263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35"/>
        <v/>
      </c>
      <c r="CE592" s="83" t="str">
        <f t="shared" si="2482"/>
        <v/>
      </c>
      <c r="CF592" s="83" t="str">
        <f t="shared" si="2482"/>
        <v/>
      </c>
      <c r="CG592" s="83" t="str">
        <f t="shared" si="2482"/>
        <v/>
      </c>
      <c r="CH592" s="83" t="str">
        <f t="shared" si="2482"/>
        <v/>
      </c>
      <c r="CI592" s="148" t="str">
        <f t="shared" ref="CI592:CO592" si="263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33"/>
        <v/>
      </c>
      <c r="CK592" s="83" t="str">
        <f t="shared" si="2633"/>
        <v/>
      </c>
      <c r="CL592" s="83" t="str">
        <f t="shared" si="2633"/>
        <v/>
      </c>
      <c r="CM592" s="83" t="str">
        <f t="shared" si="2633"/>
        <v/>
      </c>
      <c r="CN592" s="83" t="str">
        <f t="shared" si="2633"/>
        <v/>
      </c>
      <c r="CO592" s="1328" t="str">
        <f t="shared" si="2633"/>
        <v/>
      </c>
      <c r="CP592" s="540" t="str">
        <f t="shared" si="2483"/>
        <v/>
      </c>
      <c r="CQ592" s="541" t="str">
        <f t="shared" si="2483"/>
        <v/>
      </c>
      <c r="CR592" s="542" t="str">
        <f t="shared" si="2483"/>
        <v/>
      </c>
      <c r="CS592" s="542" t="str">
        <f t="shared" si="2483"/>
        <v/>
      </c>
      <c r="CT592" s="542" t="str">
        <f t="shared" si="2483"/>
        <v/>
      </c>
      <c r="CU592" s="542" t="str">
        <f t="shared" si="2483"/>
        <v/>
      </c>
      <c r="CV592" s="542" t="str">
        <f t="shared" si="2483"/>
        <v/>
      </c>
      <c r="CW592" s="543" t="str">
        <f t="shared" si="2483"/>
        <v/>
      </c>
      <c r="CX592" s="543" t="str">
        <f t="shared" si="2483"/>
        <v/>
      </c>
      <c r="CY592" s="543" t="str">
        <f t="shared" si="2483"/>
        <v/>
      </c>
      <c r="CZ592" s="542" t="str">
        <f t="shared" si="2483"/>
        <v/>
      </c>
      <c r="DA592" s="542" t="str">
        <f t="shared" si="2483"/>
        <v/>
      </c>
      <c r="DB592" s="542" t="str">
        <f t="shared" si="2483"/>
        <v/>
      </c>
      <c r="DC592" s="542" t="str">
        <f t="shared" si="2483"/>
        <v/>
      </c>
      <c r="DD592" s="542" t="str">
        <f t="shared" si="2483"/>
        <v/>
      </c>
      <c r="DE592" s="541" t="str">
        <f t="shared" si="2483"/>
        <v/>
      </c>
      <c r="DF592" s="540" t="str">
        <f t="shared" si="2280"/>
        <v/>
      </c>
      <c r="DG592" s="881">
        <f t="shared" si="2429"/>
        <v>1</v>
      </c>
      <c r="DH592" s="836">
        <f t="shared" si="2430"/>
        <v>0</v>
      </c>
      <c r="DI592" s="836">
        <f t="shared" si="2431"/>
        <v>0</v>
      </c>
      <c r="DJ592" s="836">
        <f t="shared" si="243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4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4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4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4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34">IF(DG594&lt;3,"",(SUM(B594:R594)-MIN(B594:R594)-MAX(B594:R594))/(DG594-2))</f>
        <v/>
      </c>
      <c r="CA594" s="879" t="str">
        <f t="shared" ref="CA594:CA599" si="2635">IF(DH594&lt;3,"",(SUM(T594:AJ594)-MIN(T594:AJ594)-MAX(T594:AJ594))/(DH594-2))</f>
        <v/>
      </c>
      <c r="CB594" s="879" t="str">
        <f t="shared" ref="CB594:CB599" si="2636">IF(DI594&lt;3,"",(SUM(AL594:BB594)-MIN(AL594:BB594)-MAX(AL594:BB594))/(DI594-2))</f>
        <v/>
      </c>
      <c r="CC594" s="880" t="str">
        <f t="shared" ref="CC594:CC599" si="2637">IF(DJ594&lt;3,"",(SUM(BD594:BT594)-MIN(BD594:BT594)-MAX(BD594:BT594))/(DJ594-2))</f>
        <v/>
      </c>
      <c r="CD594" s="511" t="str">
        <f t="shared" si="2535"/>
        <v/>
      </c>
      <c r="CE594" s="83" t="str">
        <f t="shared" si="2535"/>
        <v/>
      </c>
      <c r="CF594" s="83" t="str">
        <f t="shared" si="2535"/>
        <v/>
      </c>
      <c r="CG594" s="83" t="str">
        <f t="shared" si="2535"/>
        <v/>
      </c>
      <c r="CH594" s="83" t="str">
        <f t="shared" si="2535"/>
        <v/>
      </c>
      <c r="CI594" s="148" t="str">
        <f t="shared" si="2535"/>
        <v/>
      </c>
      <c r="CJ594" s="148" t="str">
        <f t="shared" si="2535"/>
        <v/>
      </c>
      <c r="CK594" s="83" t="str">
        <f t="shared" si="2535"/>
        <v/>
      </c>
      <c r="CL594" s="83" t="str">
        <f t="shared" si="2535"/>
        <v/>
      </c>
      <c r="CM594" s="83" t="str">
        <f t="shared" si="2535"/>
        <v/>
      </c>
      <c r="CN594" s="83" t="str">
        <f t="shared" si="2535"/>
        <v/>
      </c>
      <c r="CO594" s="1335" t="str">
        <f t="shared" si="2535"/>
        <v/>
      </c>
      <c r="CP594" s="540" t="str">
        <f t="shared" si="2483"/>
        <v/>
      </c>
      <c r="CQ594" s="541" t="str">
        <f t="shared" si="2483"/>
        <v/>
      </c>
      <c r="CR594" s="542" t="str">
        <f t="shared" si="2483"/>
        <v/>
      </c>
      <c r="CS594" s="542" t="str">
        <f t="shared" si="2483"/>
        <v/>
      </c>
      <c r="CT594" s="542" t="str">
        <f t="shared" si="2483"/>
        <v/>
      </c>
      <c r="CU594" s="542" t="str">
        <f t="shared" si="2483"/>
        <v/>
      </c>
      <c r="CV594" s="542" t="str">
        <f t="shared" si="2483"/>
        <v/>
      </c>
      <c r="CW594" s="543" t="str">
        <f t="shared" si="2483"/>
        <v/>
      </c>
      <c r="CX594" s="543" t="str">
        <f t="shared" si="2483"/>
        <v/>
      </c>
      <c r="CY594" s="543" t="str">
        <f t="shared" si="2483"/>
        <v/>
      </c>
      <c r="CZ594" s="542" t="str">
        <f t="shared" si="2483"/>
        <v/>
      </c>
      <c r="DA594" s="542" t="str">
        <f t="shared" si="2483"/>
        <v/>
      </c>
      <c r="DB594" s="542" t="str">
        <f t="shared" si="2483"/>
        <v/>
      </c>
      <c r="DC594" s="542" t="str">
        <f t="shared" si="2483"/>
        <v/>
      </c>
      <c r="DD594" s="542" t="str">
        <f t="shared" si="2483"/>
        <v/>
      </c>
      <c r="DE594" s="541" t="str">
        <f t="shared" si="2483"/>
        <v/>
      </c>
      <c r="DF594" s="540" t="str">
        <f t="shared" si="2280"/>
        <v/>
      </c>
      <c r="DG594" s="881">
        <f t="shared" ref="DG594:DG599" si="2638">COUNT(B594:R594)</f>
        <v>0</v>
      </c>
      <c r="DH594" s="836">
        <f t="shared" ref="DH594:DH599" si="2639">COUNT(T594:AJ594)</f>
        <v>0</v>
      </c>
      <c r="DI594" s="836">
        <f t="shared" ref="DI594:DI599" si="2640">COUNT(AL594:BB594)</f>
        <v>0</v>
      </c>
      <c r="DJ594" s="836">
        <f t="shared" ref="DJ594:DJ599" si="264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34"/>
        <v/>
      </c>
      <c r="CA595" s="879" t="str">
        <f t="shared" si="2635"/>
        <v/>
      </c>
      <c r="CB595" s="879" t="str">
        <f t="shared" si="2636"/>
        <v/>
      </c>
      <c r="CC595" s="880" t="str">
        <f t="shared" si="2637"/>
        <v/>
      </c>
      <c r="CD595" s="511" t="str">
        <f t="shared" si="2535"/>
        <v/>
      </c>
      <c r="CE595" s="83" t="str">
        <f t="shared" si="2535"/>
        <v/>
      </c>
      <c r="CF595" s="83" t="str">
        <f t="shared" si="2535"/>
        <v/>
      </c>
      <c r="CG595" s="83" t="str">
        <f t="shared" si="2535"/>
        <v/>
      </c>
      <c r="CH595" s="83" t="str">
        <f t="shared" si="2535"/>
        <v/>
      </c>
      <c r="CI595" s="148" t="str">
        <f t="shared" si="2535"/>
        <v/>
      </c>
      <c r="CJ595" s="148" t="str">
        <f t="shared" si="2535"/>
        <v/>
      </c>
      <c r="CK595" s="83" t="str">
        <f t="shared" si="2535"/>
        <v/>
      </c>
      <c r="CL595" s="83" t="str">
        <f t="shared" si="2535"/>
        <v/>
      </c>
      <c r="CM595" s="83" t="str">
        <f t="shared" si="2535"/>
        <v/>
      </c>
      <c r="CN595" s="83" t="str">
        <f t="shared" si="2535"/>
        <v/>
      </c>
      <c r="CO595" s="1335" t="str">
        <f t="shared" si="2535"/>
        <v/>
      </c>
      <c r="CP595" s="540" t="str">
        <f t="shared" si="2483"/>
        <v/>
      </c>
      <c r="CQ595" s="541" t="str">
        <f t="shared" si="2483"/>
        <v/>
      </c>
      <c r="CR595" s="542" t="str">
        <f t="shared" si="2483"/>
        <v/>
      </c>
      <c r="CS595" s="542" t="str">
        <f t="shared" si="2483"/>
        <v/>
      </c>
      <c r="CT595" s="542" t="str">
        <f t="shared" si="2483"/>
        <v/>
      </c>
      <c r="CU595" s="542" t="str">
        <f t="shared" si="2483"/>
        <v/>
      </c>
      <c r="CV595" s="542" t="str">
        <f t="shared" si="2483"/>
        <v/>
      </c>
      <c r="CW595" s="543" t="str">
        <f t="shared" si="2483"/>
        <v/>
      </c>
      <c r="CX595" s="543" t="str">
        <f t="shared" si="2483"/>
        <v/>
      </c>
      <c r="CY595" s="543" t="str">
        <f t="shared" si="2483"/>
        <v/>
      </c>
      <c r="CZ595" s="542" t="str">
        <f t="shared" si="2483"/>
        <v/>
      </c>
      <c r="DA595" s="542" t="str">
        <f t="shared" si="2483"/>
        <v/>
      </c>
      <c r="DB595" s="542" t="str">
        <f t="shared" si="2483"/>
        <v/>
      </c>
      <c r="DC595" s="542" t="str">
        <f t="shared" ref="CP595:DE596" si="264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42"/>
        <v/>
      </c>
      <c r="DE595" s="541" t="str">
        <f t="shared" si="2642"/>
        <v/>
      </c>
      <c r="DF595" s="540" t="str">
        <f t="shared" si="2280"/>
        <v/>
      </c>
      <c r="DG595" s="881">
        <f t="shared" si="2638"/>
        <v>0</v>
      </c>
      <c r="DH595" s="836">
        <f t="shared" si="2639"/>
        <v>0</v>
      </c>
      <c r="DI595" s="836">
        <f t="shared" si="2640"/>
        <v>0</v>
      </c>
      <c r="DJ595" s="836">
        <f t="shared" si="264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289</v>
      </c>
      <c r="B596" s="752">
        <f>330*$K$1</f>
        <v>1381.644</v>
      </c>
      <c r="C596" s="752">
        <f t="shared" ref="C596:M596" si="2643">330*$K$1</f>
        <v>1381.644</v>
      </c>
      <c r="D596" s="752">
        <f t="shared" si="2643"/>
        <v>1381.644</v>
      </c>
      <c r="E596" s="752">
        <f t="shared" si="2643"/>
        <v>1381.644</v>
      </c>
      <c r="F596" s="752">
        <f t="shared" si="2643"/>
        <v>1381.644</v>
      </c>
      <c r="G596" s="752">
        <f t="shared" si="2643"/>
        <v>1381.644</v>
      </c>
      <c r="H596" s="752">
        <f t="shared" si="2643"/>
        <v>1381.644</v>
      </c>
      <c r="I596" s="752">
        <f t="shared" si="2643"/>
        <v>1381.644</v>
      </c>
      <c r="J596" s="752">
        <f t="shared" si="2643"/>
        <v>1381.644</v>
      </c>
      <c r="K596" s="752">
        <f t="shared" si="2643"/>
        <v>1381.644</v>
      </c>
      <c r="L596" s="752">
        <f t="shared" si="2643"/>
        <v>1381.644</v>
      </c>
      <c r="M596" s="752">
        <f t="shared" si="264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44">330*$K$1</f>
        <v>1381.644</v>
      </c>
      <c r="V596" s="752">
        <f t="shared" si="2644"/>
        <v>1381.644</v>
      </c>
      <c r="W596" s="752">
        <f t="shared" si="2644"/>
        <v>1381.644</v>
      </c>
      <c r="X596" s="752">
        <f t="shared" si="2644"/>
        <v>1381.644</v>
      </c>
      <c r="Y596" s="752">
        <f t="shared" si="2644"/>
        <v>1381.644</v>
      </c>
      <c r="Z596" s="752">
        <f t="shared" si="2644"/>
        <v>1381.644</v>
      </c>
      <c r="AA596" s="752">
        <f t="shared" si="2644"/>
        <v>1381.644</v>
      </c>
      <c r="AB596" s="752">
        <f t="shared" si="2644"/>
        <v>1381.644</v>
      </c>
      <c r="AC596" s="752">
        <f t="shared" si="2644"/>
        <v>1381.644</v>
      </c>
      <c r="AD596" s="752">
        <f t="shared" si="2644"/>
        <v>1381.644</v>
      </c>
      <c r="AE596" s="752">
        <f t="shared" si="264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45">330*$K$1</f>
        <v>1381.644</v>
      </c>
      <c r="AN596" s="752">
        <f t="shared" si="2645"/>
        <v>1381.644</v>
      </c>
      <c r="AO596" s="752">
        <f t="shared" si="2645"/>
        <v>1381.644</v>
      </c>
      <c r="AP596" s="752">
        <f t="shared" si="2645"/>
        <v>1381.644</v>
      </c>
      <c r="AQ596" s="752">
        <f t="shared" si="2645"/>
        <v>1381.644</v>
      </c>
      <c r="AR596" s="752">
        <f t="shared" si="2645"/>
        <v>1381.644</v>
      </c>
      <c r="AS596" s="752">
        <f t="shared" si="2645"/>
        <v>1381.644</v>
      </c>
      <c r="AT596" s="752">
        <f t="shared" si="2645"/>
        <v>1381.644</v>
      </c>
      <c r="AU596" s="752">
        <f t="shared" si="2645"/>
        <v>1381.644</v>
      </c>
      <c r="AV596" s="752">
        <f t="shared" si="2645"/>
        <v>1381.644</v>
      </c>
      <c r="AW596" s="752">
        <f t="shared" si="264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46">330*$K$1</f>
        <v>1381.644</v>
      </c>
      <c r="BF596" s="752">
        <f t="shared" si="2646"/>
        <v>1381.644</v>
      </c>
      <c r="BG596" s="752">
        <f t="shared" si="2646"/>
        <v>1381.644</v>
      </c>
      <c r="BH596" s="752">
        <f t="shared" si="2646"/>
        <v>1381.644</v>
      </c>
      <c r="BI596" s="752">
        <f t="shared" si="2646"/>
        <v>1381.644</v>
      </c>
      <c r="BJ596" s="752">
        <f t="shared" si="2646"/>
        <v>1381.644</v>
      </c>
      <c r="BK596" s="752">
        <f t="shared" si="2646"/>
        <v>1381.644</v>
      </c>
      <c r="BL596" s="752">
        <f t="shared" si="2646"/>
        <v>1381.644</v>
      </c>
      <c r="BM596" s="752">
        <f t="shared" si="2646"/>
        <v>1381.644</v>
      </c>
      <c r="BN596" s="752">
        <f t="shared" si="2646"/>
        <v>1381.644</v>
      </c>
      <c r="BO596" s="752">
        <f t="shared" si="2646"/>
        <v>1381.644</v>
      </c>
      <c r="BP596" s="752"/>
      <c r="BQ596" s="752"/>
      <c r="BR596" s="752"/>
      <c r="BS596" s="752"/>
      <c r="BT596" s="752"/>
      <c r="BU596" s="580"/>
      <c r="BV596" s="752">
        <f t="shared" si="2646"/>
        <v>1381.644</v>
      </c>
      <c r="BW596" s="752">
        <f t="shared" si="2646"/>
        <v>1381.644</v>
      </c>
      <c r="BX596" s="752">
        <f t="shared" si="2646"/>
        <v>1381.644</v>
      </c>
      <c r="BY596" s="752">
        <f t="shared" si="2646"/>
        <v>1381.644</v>
      </c>
      <c r="BZ596" s="879">
        <f t="shared" si="2634"/>
        <v>1381.6439999999998</v>
      </c>
      <c r="CA596" s="879">
        <f t="shared" si="2635"/>
        <v>1381.6439999999998</v>
      </c>
      <c r="CB596" s="879">
        <f t="shared" si="2636"/>
        <v>1381.6439999999998</v>
      </c>
      <c r="CC596" s="880">
        <f t="shared" si="2637"/>
        <v>1381.6439999999998</v>
      </c>
      <c r="CD596" s="511">
        <f t="shared" si="2535"/>
        <v>1381.644</v>
      </c>
      <c r="CE596" s="83">
        <f t="shared" si="2535"/>
        <v>1381.644</v>
      </c>
      <c r="CF596" s="83">
        <f t="shared" si="2535"/>
        <v>1381.644</v>
      </c>
      <c r="CG596" s="83">
        <f t="shared" si="2535"/>
        <v>1381.644</v>
      </c>
      <c r="CH596" s="83">
        <f t="shared" si="2535"/>
        <v>1381.644</v>
      </c>
      <c r="CI596" s="148">
        <f t="shared" si="2535"/>
        <v>1381.644</v>
      </c>
      <c r="CJ596" s="148">
        <f t="shared" si="2535"/>
        <v>1381.644</v>
      </c>
      <c r="CK596" s="83">
        <f t="shared" si="2535"/>
        <v>1381.644</v>
      </c>
      <c r="CL596" s="83">
        <f t="shared" si="2535"/>
        <v>1381.644</v>
      </c>
      <c r="CM596" s="83">
        <f t="shared" si="2535"/>
        <v>1381.644</v>
      </c>
      <c r="CN596" s="83">
        <f t="shared" si="2535"/>
        <v>1381.644</v>
      </c>
      <c r="CO596" s="1328">
        <f t="shared" si="2535"/>
        <v>1381.644</v>
      </c>
      <c r="CP596" s="540" t="str">
        <f t="shared" si="2642"/>
        <v/>
      </c>
      <c r="CQ596" s="541" t="str">
        <f t="shared" si="2642"/>
        <v/>
      </c>
      <c r="CR596" s="542" t="str">
        <f t="shared" si="2642"/>
        <v/>
      </c>
      <c r="CS596" s="542">
        <f t="shared" si="2642"/>
        <v>1381.644</v>
      </c>
      <c r="CT596" s="542">
        <f t="shared" si="2642"/>
        <v>1381.644</v>
      </c>
      <c r="CU596" s="542">
        <f t="shared" si="2642"/>
        <v>1381.644</v>
      </c>
      <c r="CV596" s="542">
        <f t="shared" si="2642"/>
        <v>1381.644</v>
      </c>
      <c r="CW596" s="543">
        <f t="shared" si="2642"/>
        <v>1381.644</v>
      </c>
      <c r="CX596" s="543">
        <f t="shared" si="2642"/>
        <v>1381.644</v>
      </c>
      <c r="CY596" s="543">
        <f t="shared" si="2642"/>
        <v>1381.644</v>
      </c>
      <c r="CZ596" s="542">
        <f t="shared" si="2642"/>
        <v>1381.644</v>
      </c>
      <c r="DA596" s="542">
        <f t="shared" si="2642"/>
        <v>1381.644</v>
      </c>
      <c r="DB596" s="542">
        <f t="shared" si="2642"/>
        <v>1381.644</v>
      </c>
      <c r="DC596" s="542">
        <f t="shared" si="2642"/>
        <v>1381.644</v>
      </c>
      <c r="DD596" s="542">
        <f t="shared" si="2642"/>
        <v>1381.644</v>
      </c>
      <c r="DE596" s="541" t="str">
        <f t="shared" si="2642"/>
        <v/>
      </c>
      <c r="DF596" s="540" t="str">
        <f t="shared" si="2280"/>
        <v/>
      </c>
      <c r="DG596" s="881">
        <f t="shared" si="2638"/>
        <v>12</v>
      </c>
      <c r="DH596" s="836">
        <f t="shared" si="2639"/>
        <v>12</v>
      </c>
      <c r="DI596" s="836">
        <f t="shared" si="2640"/>
        <v>12</v>
      </c>
      <c r="DJ596" s="836">
        <f t="shared" si="264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228</v>
      </c>
      <c r="B597" s="624" t="str">
        <f t="shared" ref="B597:M597" si="2647">IF(B594="","",B594*B595*B596/B$46/365/$G$1)</f>
        <v/>
      </c>
      <c r="C597" s="624" t="str">
        <f t="shared" si="2647"/>
        <v/>
      </c>
      <c r="D597" s="624" t="str">
        <f t="shared" si="2647"/>
        <v/>
      </c>
      <c r="E597" s="624" t="str">
        <f t="shared" si="2647"/>
        <v/>
      </c>
      <c r="F597" s="624" t="str">
        <f t="shared" si="2647"/>
        <v/>
      </c>
      <c r="G597" s="624" t="str">
        <f t="shared" si="2647"/>
        <v/>
      </c>
      <c r="H597" s="624" t="str">
        <f t="shared" si="2647"/>
        <v/>
      </c>
      <c r="I597" s="624" t="str">
        <f t="shared" si="2647"/>
        <v/>
      </c>
      <c r="J597" s="624" t="str">
        <f t="shared" si="2647"/>
        <v/>
      </c>
      <c r="K597" s="624" t="str">
        <f t="shared" si="2647"/>
        <v/>
      </c>
      <c r="L597" s="624" t="str">
        <f t="shared" si="2647"/>
        <v/>
      </c>
      <c r="M597" s="624" t="str">
        <f t="shared" si="2647"/>
        <v/>
      </c>
      <c r="N597" s="624"/>
      <c r="O597" s="624"/>
      <c r="P597" s="624"/>
      <c r="Q597" s="624"/>
      <c r="R597" s="624"/>
      <c r="S597" s="644"/>
      <c r="T597" s="624" t="str">
        <f t="shared" ref="T597:AE597" si="2648">IF(T594="","",T594*T595*T596/T$46/365/$G$1)</f>
        <v/>
      </c>
      <c r="U597" s="624" t="str">
        <f t="shared" si="2648"/>
        <v/>
      </c>
      <c r="V597" s="624" t="str">
        <f t="shared" si="2648"/>
        <v/>
      </c>
      <c r="W597" s="624" t="str">
        <f t="shared" si="2648"/>
        <v/>
      </c>
      <c r="X597" s="624" t="str">
        <f t="shared" si="2648"/>
        <v/>
      </c>
      <c r="Y597" s="624" t="str">
        <f t="shared" si="2648"/>
        <v/>
      </c>
      <c r="Z597" s="624" t="str">
        <f t="shared" si="2648"/>
        <v/>
      </c>
      <c r="AA597" s="624" t="str">
        <f t="shared" si="2648"/>
        <v/>
      </c>
      <c r="AB597" s="624" t="str">
        <f t="shared" si="2648"/>
        <v/>
      </c>
      <c r="AC597" s="624" t="str">
        <f t="shared" si="2648"/>
        <v/>
      </c>
      <c r="AD597" s="624" t="str">
        <f t="shared" si="2648"/>
        <v/>
      </c>
      <c r="AE597" s="624" t="str">
        <f t="shared" si="264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49">IF(AL594="","",AL594*AL595*AL596/AL$46/365/$G$1)</f>
        <v/>
      </c>
      <c r="AM597" s="624" t="str">
        <f t="shared" si="2649"/>
        <v/>
      </c>
      <c r="AN597" s="624" t="str">
        <f t="shared" si="2649"/>
        <v/>
      </c>
      <c r="AO597" s="624" t="str">
        <f t="shared" si="2649"/>
        <v/>
      </c>
      <c r="AP597" s="624" t="str">
        <f t="shared" si="2649"/>
        <v/>
      </c>
      <c r="AQ597" s="624" t="str">
        <f t="shared" si="2649"/>
        <v/>
      </c>
      <c r="AR597" s="624" t="str">
        <f t="shared" si="2649"/>
        <v/>
      </c>
      <c r="AS597" s="624" t="str">
        <f t="shared" si="2649"/>
        <v/>
      </c>
      <c r="AT597" s="624" t="str">
        <f t="shared" si="2649"/>
        <v/>
      </c>
      <c r="AU597" s="624" t="str">
        <f t="shared" si="2649"/>
        <v/>
      </c>
      <c r="AV597" s="624" t="str">
        <f t="shared" si="2649"/>
        <v/>
      </c>
      <c r="AW597" s="624" t="str">
        <f t="shared" si="264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50">IF(BD594="","",BD594*BD595*BD596/BD$46/365/$G$1)</f>
        <v/>
      </c>
      <c r="BE597" s="624" t="str">
        <f t="shared" si="2650"/>
        <v/>
      </c>
      <c r="BF597" s="624" t="str">
        <f t="shared" si="2650"/>
        <v/>
      </c>
      <c r="BG597" s="624" t="str">
        <f t="shared" si="2650"/>
        <v/>
      </c>
      <c r="BH597" s="624" t="str">
        <f t="shared" si="2650"/>
        <v/>
      </c>
      <c r="BI597" s="624" t="str">
        <f t="shared" si="2650"/>
        <v/>
      </c>
      <c r="BJ597" s="624" t="str">
        <f t="shared" si="2650"/>
        <v/>
      </c>
      <c r="BK597" s="624" t="str">
        <f t="shared" si="2650"/>
        <v/>
      </c>
      <c r="BL597" s="624" t="str">
        <f t="shared" si="2650"/>
        <v/>
      </c>
      <c r="BM597" s="624" t="str">
        <f t="shared" si="2650"/>
        <v/>
      </c>
      <c r="BN597" s="624" t="str">
        <f t="shared" si="2650"/>
        <v/>
      </c>
      <c r="BO597" s="624" t="str">
        <f t="shared" si="265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34"/>
        <v/>
      </c>
      <c r="CA597" s="614" t="str">
        <f t="shared" si="2635"/>
        <v/>
      </c>
      <c r="CB597" s="614" t="str">
        <f t="shared" si="2636"/>
        <v/>
      </c>
      <c r="CC597" s="614" t="str">
        <f t="shared" si="2637"/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51"/>
        <v/>
      </c>
      <c r="CG597" s="1332" t="str">
        <f t="shared" si="2651"/>
        <v/>
      </c>
      <c r="CH597" s="1332" t="str">
        <f t="shared" si="2651"/>
        <v/>
      </c>
      <c r="CI597" s="1333" t="str">
        <f t="shared" si="2651"/>
        <v/>
      </c>
      <c r="CJ597" s="1333" t="str">
        <f t="shared" si="2651"/>
        <v/>
      </c>
      <c r="CK597" s="1332" t="str">
        <f t="shared" si="2651"/>
        <v/>
      </c>
      <c r="CL597" s="1332" t="str">
        <f t="shared" si="2651"/>
        <v/>
      </c>
      <c r="CM597" s="1332" t="str">
        <f t="shared" si="2651"/>
        <v/>
      </c>
      <c r="CN597" s="1332" t="str">
        <f t="shared" si="2651"/>
        <v/>
      </c>
      <c r="CO597" s="1328" t="str">
        <f t="shared" si="2651"/>
        <v/>
      </c>
      <c r="CP597" s="528" t="str">
        <f t="shared" ref="CP597" si="265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5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5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5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5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5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5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5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6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6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6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6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6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6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6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6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38"/>
        <v>0</v>
      </c>
      <c r="DH597" s="98">
        <f t="shared" si="2639"/>
        <v>0</v>
      </c>
      <c r="DI597" s="98">
        <f t="shared" si="2640"/>
        <v>0</v>
      </c>
      <c r="DJ597" s="98">
        <f t="shared" si="264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50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34"/>
        <v/>
      </c>
      <c r="CA598" s="879" t="str">
        <f t="shared" si="2635"/>
        <v/>
      </c>
      <c r="CB598" s="879" t="str">
        <f t="shared" si="2636"/>
        <v/>
      </c>
      <c r="CC598" s="880" t="str">
        <f t="shared" si="2637"/>
        <v/>
      </c>
      <c r="CD598" s="1413"/>
      <c r="CE598" s="1414"/>
      <c r="CF598" s="1414"/>
      <c r="CG598" s="1414"/>
      <c r="CH598" s="1414"/>
      <c r="CI598" s="1415"/>
      <c r="CJ598" s="1415"/>
      <c r="CK598" s="1414"/>
      <c r="CL598" s="1414"/>
      <c r="CM598" s="1414"/>
      <c r="CN598" s="1414"/>
      <c r="CO598" s="1328"/>
      <c r="CP598" s="1416">
        <v>0</v>
      </c>
      <c r="CQ598" s="1417">
        <v>0</v>
      </c>
      <c r="CR598" s="1417">
        <v>0</v>
      </c>
      <c r="CS598" s="1417">
        <v>0</v>
      </c>
      <c r="CT598" s="1418"/>
      <c r="CU598" s="542" t="str">
        <f t="shared" si="2657"/>
        <v/>
      </c>
      <c r="CV598" s="542" t="str">
        <f t="shared" si="2658"/>
        <v/>
      </c>
      <c r="CW598" s="543" t="str">
        <f t="shared" si="2659"/>
        <v/>
      </c>
      <c r="CX598" s="543" t="str">
        <f t="shared" si="2660"/>
        <v/>
      </c>
      <c r="CY598" s="543" t="str">
        <f t="shared" si="2661"/>
        <v/>
      </c>
      <c r="CZ598" s="542" t="str">
        <f t="shared" si="2662"/>
        <v/>
      </c>
      <c r="DA598" s="542" t="str">
        <f t="shared" si="2663"/>
        <v/>
      </c>
      <c r="DB598" s="542" t="str">
        <f t="shared" si="2664"/>
        <v/>
      </c>
      <c r="DC598" s="542" t="str">
        <f t="shared" si="2665"/>
        <v/>
      </c>
      <c r="DD598" s="542" t="str">
        <f t="shared" si="2666"/>
        <v/>
      </c>
      <c r="DE598" s="541" t="str">
        <f t="shared" si="2667"/>
        <v/>
      </c>
      <c r="DF598" s="540" t="str">
        <f t="shared" si="2668"/>
        <v/>
      </c>
      <c r="DG598" s="645">
        <f t="shared" si="2638"/>
        <v>0</v>
      </c>
      <c r="DH598" s="98">
        <f t="shared" si="2639"/>
        <v>0</v>
      </c>
      <c r="DI598" s="98">
        <f t="shared" si="2640"/>
        <v>0</v>
      </c>
      <c r="DJ598" s="98">
        <f t="shared" si="264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291</v>
      </c>
      <c r="B599" s="621" t="str">
        <f t="shared" ref="B599:M599" si="2669">IF(B598="","",B594*B595*B598)</f>
        <v/>
      </c>
      <c r="C599" s="621" t="str">
        <f t="shared" si="2669"/>
        <v/>
      </c>
      <c r="D599" s="621" t="str">
        <f t="shared" si="2669"/>
        <v/>
      </c>
      <c r="E599" s="621" t="str">
        <f t="shared" si="2669"/>
        <v/>
      </c>
      <c r="F599" s="621" t="str">
        <f t="shared" si="2669"/>
        <v/>
      </c>
      <c r="G599" s="621" t="str">
        <f t="shared" si="2669"/>
        <v/>
      </c>
      <c r="H599" s="621" t="str">
        <f t="shared" si="2669"/>
        <v/>
      </c>
      <c r="I599" s="621" t="str">
        <f t="shared" si="2669"/>
        <v/>
      </c>
      <c r="J599" s="621" t="str">
        <f t="shared" si="2669"/>
        <v/>
      </c>
      <c r="K599" s="621" t="str">
        <f t="shared" si="2669"/>
        <v/>
      </c>
      <c r="L599" s="621" t="str">
        <f t="shared" si="2669"/>
        <v/>
      </c>
      <c r="M599" s="621" t="str">
        <f t="shared" si="2669"/>
        <v/>
      </c>
      <c r="N599" s="621"/>
      <c r="O599" s="621"/>
      <c r="P599" s="621"/>
      <c r="Q599" s="621"/>
      <c r="R599" s="621"/>
      <c r="S599" s="654"/>
      <c r="T599" s="621" t="str">
        <f t="shared" ref="T599:AE599" si="2670">IF(T598="","",T594*T595*T598)</f>
        <v/>
      </c>
      <c r="U599" s="621" t="str">
        <f t="shared" si="2670"/>
        <v/>
      </c>
      <c r="V599" s="621" t="str">
        <f t="shared" si="2670"/>
        <v/>
      </c>
      <c r="W599" s="621" t="str">
        <f t="shared" si="2670"/>
        <v/>
      </c>
      <c r="X599" s="621" t="str">
        <f t="shared" si="2670"/>
        <v/>
      </c>
      <c r="Y599" s="621" t="str">
        <f t="shared" si="2670"/>
        <v/>
      </c>
      <c r="Z599" s="621" t="str">
        <f t="shared" si="2670"/>
        <v/>
      </c>
      <c r="AA599" s="621" t="str">
        <f t="shared" si="2670"/>
        <v/>
      </c>
      <c r="AB599" s="621" t="str">
        <f t="shared" si="2670"/>
        <v/>
      </c>
      <c r="AC599" s="621" t="str">
        <f t="shared" si="2670"/>
        <v/>
      </c>
      <c r="AD599" s="621" t="str">
        <f t="shared" si="2670"/>
        <v/>
      </c>
      <c r="AE599" s="621" t="str">
        <f t="shared" si="267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71">IF(AL598="","",AL594*AL595*AL598)</f>
        <v/>
      </c>
      <c r="AM599" s="621" t="str">
        <f t="shared" si="2671"/>
        <v/>
      </c>
      <c r="AN599" s="621" t="str">
        <f t="shared" si="2671"/>
        <v/>
      </c>
      <c r="AO599" s="621" t="str">
        <f t="shared" si="2671"/>
        <v/>
      </c>
      <c r="AP599" s="621" t="str">
        <f t="shared" si="2671"/>
        <v/>
      </c>
      <c r="AQ599" s="621" t="str">
        <f t="shared" si="2671"/>
        <v/>
      </c>
      <c r="AR599" s="621" t="str">
        <f t="shared" si="2671"/>
        <v/>
      </c>
      <c r="AS599" s="621" t="str">
        <f t="shared" si="2671"/>
        <v/>
      </c>
      <c r="AT599" s="621" t="str">
        <f t="shared" si="2671"/>
        <v/>
      </c>
      <c r="AU599" s="621" t="str">
        <f t="shared" si="2671"/>
        <v/>
      </c>
      <c r="AV599" s="621" t="str">
        <f t="shared" si="2671"/>
        <v/>
      </c>
      <c r="AW599" s="621" t="str">
        <f t="shared" si="267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72">IF(BD598="","",BD594*BD595*BD598)</f>
        <v/>
      </c>
      <c r="BE599" s="621" t="str">
        <f t="shared" si="2672"/>
        <v/>
      </c>
      <c r="BF599" s="621" t="str">
        <f t="shared" si="2672"/>
        <v/>
      </c>
      <c r="BG599" s="621" t="str">
        <f t="shared" si="2672"/>
        <v/>
      </c>
      <c r="BH599" s="621" t="str">
        <f t="shared" si="2672"/>
        <v/>
      </c>
      <c r="BI599" s="621" t="str">
        <f t="shared" si="2672"/>
        <v/>
      </c>
      <c r="BJ599" s="621" t="str">
        <f t="shared" si="2672"/>
        <v/>
      </c>
      <c r="BK599" s="621" t="str">
        <f t="shared" si="2672"/>
        <v/>
      </c>
      <c r="BL599" s="621" t="str">
        <f t="shared" si="2672"/>
        <v/>
      </c>
      <c r="BM599" s="621" t="str">
        <f t="shared" si="2672"/>
        <v/>
      </c>
      <c r="BN599" s="621" t="str">
        <f t="shared" si="2672"/>
        <v/>
      </c>
      <c r="BO599" s="621" t="str">
        <f t="shared" si="267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34"/>
        <v/>
      </c>
      <c r="CA599" s="879" t="str">
        <f t="shared" si="2635"/>
        <v/>
      </c>
      <c r="CB599" s="879" t="str">
        <f t="shared" si="2636"/>
        <v/>
      </c>
      <c r="CC599" s="880" t="str">
        <f t="shared" si="2637"/>
        <v/>
      </c>
      <c r="CD599" s="1413"/>
      <c r="CE599" s="1414"/>
      <c r="CF599" s="1414"/>
      <c r="CG599" s="1414"/>
      <c r="CH599" s="1414"/>
      <c r="CI599" s="1415"/>
      <c r="CJ599" s="1415"/>
      <c r="CK599" s="1414"/>
      <c r="CL599" s="1414"/>
      <c r="CM599" s="1414"/>
      <c r="CN599" s="1414"/>
      <c r="CO599" s="1328"/>
      <c r="CP599" s="1416">
        <v>0</v>
      </c>
      <c r="CQ599" s="1417">
        <v>0</v>
      </c>
      <c r="CR599" s="1417">
        <v>0</v>
      </c>
      <c r="CS599" s="1417">
        <v>0</v>
      </c>
      <c r="CT599" s="1418"/>
      <c r="CU599" s="542" t="str">
        <f t="shared" si="2657"/>
        <v/>
      </c>
      <c r="CV599" s="542" t="str">
        <f t="shared" si="2658"/>
        <v/>
      </c>
      <c r="CW599" s="543" t="str">
        <f t="shared" si="2659"/>
        <v/>
      </c>
      <c r="CX599" s="543" t="str">
        <f t="shared" si="2660"/>
        <v/>
      </c>
      <c r="CY599" s="543" t="str">
        <f t="shared" si="2661"/>
        <v/>
      </c>
      <c r="CZ599" s="542" t="str">
        <f t="shared" si="2662"/>
        <v/>
      </c>
      <c r="DA599" s="542" t="str">
        <f t="shared" si="2663"/>
        <v/>
      </c>
      <c r="DB599" s="542" t="str">
        <f t="shared" si="2664"/>
        <v/>
      </c>
      <c r="DC599" s="542" t="str">
        <f t="shared" si="2665"/>
        <v/>
      </c>
      <c r="DD599" s="542" t="str">
        <f t="shared" si="2666"/>
        <v/>
      </c>
      <c r="DE599" s="541" t="str">
        <f t="shared" si="2667"/>
        <v/>
      </c>
      <c r="DF599" s="540" t="str">
        <f t="shared" si="2668"/>
        <v/>
      </c>
      <c r="DG599" s="645">
        <f t="shared" si="2638"/>
        <v>0</v>
      </c>
      <c r="DH599" s="98">
        <f t="shared" si="2639"/>
        <v>0</v>
      </c>
      <c r="DI599" s="98">
        <f t="shared" si="2640"/>
        <v>0</v>
      </c>
      <c r="DJ599" s="98">
        <f t="shared" si="264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12" t="s">
        <v>740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31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73"/>
        <v/>
      </c>
      <c r="CF601" s="83" t="str">
        <f t="shared" si="2673"/>
        <v/>
      </c>
      <c r="CG601" s="83" t="str">
        <f t="shared" si="2673"/>
        <v/>
      </c>
      <c r="CH601" s="83" t="str">
        <f t="shared" si="2673"/>
        <v/>
      </c>
      <c r="CI601" s="148" t="str">
        <f t="shared" si="2673"/>
        <v/>
      </c>
      <c r="CJ601" s="148" t="str">
        <f t="shared" si="2673"/>
        <v/>
      </c>
      <c r="CK601" s="83" t="str">
        <f t="shared" si="2673"/>
        <v/>
      </c>
      <c r="CL601" s="83" t="str">
        <f t="shared" si="2673"/>
        <v/>
      </c>
      <c r="CM601" s="83" t="str">
        <f t="shared" si="2673"/>
        <v/>
      </c>
      <c r="CN601" s="83" t="str">
        <f t="shared" si="2673"/>
        <v/>
      </c>
      <c r="CO601" s="1335" t="str">
        <f t="shared" si="2673"/>
        <v/>
      </c>
      <c r="CP601" s="540" t="str">
        <f t="shared" ref="CP601:DF605" si="267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74"/>
        <v/>
      </c>
      <c r="CR601" s="542" t="str">
        <f t="shared" si="2674"/>
        <v/>
      </c>
      <c r="CS601" s="542" t="str">
        <f t="shared" si="2674"/>
        <v/>
      </c>
      <c r="CT601" s="542" t="str">
        <f t="shared" si="2674"/>
        <v/>
      </c>
      <c r="CU601" s="542" t="str">
        <f t="shared" si="2674"/>
        <v/>
      </c>
      <c r="CV601" s="542" t="str">
        <f t="shared" si="2674"/>
        <v/>
      </c>
      <c r="CW601" s="543" t="str">
        <f t="shared" si="2674"/>
        <v/>
      </c>
      <c r="CX601" s="543" t="str">
        <f t="shared" si="2674"/>
        <v/>
      </c>
      <c r="CY601" s="543" t="str">
        <f t="shared" si="2674"/>
        <v/>
      </c>
      <c r="CZ601" s="542" t="str">
        <f t="shared" si="2674"/>
        <v/>
      </c>
      <c r="DA601" s="542" t="str">
        <f t="shared" si="2674"/>
        <v/>
      </c>
      <c r="DB601" s="542" t="str">
        <f t="shared" si="2674"/>
        <v/>
      </c>
      <c r="DC601" s="542" t="str">
        <f t="shared" si="2674"/>
        <v/>
      </c>
      <c r="DD601" s="542" t="str">
        <f t="shared" si="2674"/>
        <v/>
      </c>
      <c r="DE601" s="541" t="str">
        <f t="shared" si="2674"/>
        <v/>
      </c>
      <c r="DF601" s="540" t="str">
        <f t="shared" si="267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289</v>
      </c>
      <c r="B602" s="602">
        <f>2166*$K$1</f>
        <v>9068.6088</v>
      </c>
      <c r="C602" s="602">
        <f t="shared" ref="C602:M602" si="2675">2166*$K$1</f>
        <v>9068.6088</v>
      </c>
      <c r="D602" s="602">
        <f t="shared" si="2675"/>
        <v>9068.6088</v>
      </c>
      <c r="E602" s="602">
        <f t="shared" si="2675"/>
        <v>9068.6088</v>
      </c>
      <c r="F602" s="602">
        <f t="shared" si="2675"/>
        <v>9068.6088</v>
      </c>
      <c r="G602" s="602">
        <f t="shared" si="2675"/>
        <v>9068.6088</v>
      </c>
      <c r="H602" s="602">
        <f t="shared" si="2675"/>
        <v>9068.6088</v>
      </c>
      <c r="I602" s="602">
        <f t="shared" si="2675"/>
        <v>9068.6088</v>
      </c>
      <c r="J602" s="602">
        <f t="shared" si="2675"/>
        <v>9068.6088</v>
      </c>
      <c r="K602" s="602">
        <f t="shared" si="2675"/>
        <v>9068.6088</v>
      </c>
      <c r="L602" s="602">
        <f t="shared" si="2675"/>
        <v>9068.6088</v>
      </c>
      <c r="M602" s="602">
        <f t="shared" si="267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76">2166*$K$1</f>
        <v>9068.6088</v>
      </c>
      <c r="V602" s="602">
        <f t="shared" si="2676"/>
        <v>9068.6088</v>
      </c>
      <c r="W602" s="602">
        <f t="shared" si="2676"/>
        <v>9068.6088</v>
      </c>
      <c r="X602" s="602">
        <f t="shared" si="2676"/>
        <v>9068.6088</v>
      </c>
      <c r="Y602" s="602">
        <f t="shared" si="2676"/>
        <v>9068.6088</v>
      </c>
      <c r="Z602" s="602">
        <f t="shared" si="2676"/>
        <v>9068.6088</v>
      </c>
      <c r="AA602" s="602">
        <f t="shared" si="2676"/>
        <v>9068.6088</v>
      </c>
      <c r="AB602" s="602">
        <f t="shared" si="2676"/>
        <v>9068.6088</v>
      </c>
      <c r="AC602" s="602">
        <f t="shared" si="2676"/>
        <v>9068.6088</v>
      </c>
      <c r="AD602" s="602">
        <f t="shared" si="2676"/>
        <v>9068.6088</v>
      </c>
      <c r="AE602" s="602">
        <f t="shared" si="267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77">2166*$K$1</f>
        <v>9068.6088</v>
      </c>
      <c r="AN602" s="602">
        <f t="shared" si="2677"/>
        <v>9068.6088</v>
      </c>
      <c r="AO602" s="602">
        <f t="shared" si="2677"/>
        <v>9068.6088</v>
      </c>
      <c r="AP602" s="602">
        <f t="shared" si="2677"/>
        <v>9068.6088</v>
      </c>
      <c r="AQ602" s="602">
        <f t="shared" si="2677"/>
        <v>9068.6088</v>
      </c>
      <c r="AR602" s="602">
        <f t="shared" si="2677"/>
        <v>9068.6088</v>
      </c>
      <c r="AS602" s="602">
        <f t="shared" si="2677"/>
        <v>9068.6088</v>
      </c>
      <c r="AT602" s="602">
        <f t="shared" si="2677"/>
        <v>9068.6088</v>
      </c>
      <c r="AU602" s="602">
        <f t="shared" si="2677"/>
        <v>9068.6088</v>
      </c>
      <c r="AV602" s="602">
        <f t="shared" si="2677"/>
        <v>9068.6088</v>
      </c>
      <c r="AW602" s="602">
        <f t="shared" si="267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78">2166*$K$1</f>
        <v>9068.6088</v>
      </c>
      <c r="BF602" s="602">
        <f t="shared" si="2678"/>
        <v>9068.6088</v>
      </c>
      <c r="BG602" s="602">
        <f t="shared" si="2678"/>
        <v>9068.6088</v>
      </c>
      <c r="BH602" s="602">
        <f t="shared" si="2678"/>
        <v>9068.6088</v>
      </c>
      <c r="BI602" s="602">
        <f t="shared" si="2678"/>
        <v>9068.6088</v>
      </c>
      <c r="BJ602" s="602">
        <f t="shared" si="2678"/>
        <v>9068.6088</v>
      </c>
      <c r="BK602" s="602">
        <f t="shared" si="2678"/>
        <v>9068.6088</v>
      </c>
      <c r="BL602" s="602">
        <f t="shared" si="2678"/>
        <v>9068.6088</v>
      </c>
      <c r="BM602" s="602">
        <f t="shared" si="2678"/>
        <v>9068.6088</v>
      </c>
      <c r="BN602" s="602">
        <f t="shared" si="2678"/>
        <v>9068.6088</v>
      </c>
      <c r="BO602" s="602">
        <f t="shared" si="2678"/>
        <v>9068.6088</v>
      </c>
      <c r="BP602" s="602"/>
      <c r="BQ602" s="602"/>
      <c r="BR602" s="602"/>
      <c r="BS602" s="602"/>
      <c r="BT602" s="602"/>
      <c r="BU602" s="704"/>
      <c r="BV602" s="602">
        <f t="shared" si="2678"/>
        <v>9068.6088</v>
      </c>
      <c r="BW602" s="602">
        <f t="shared" si="2678"/>
        <v>9068.6088</v>
      </c>
      <c r="BX602" s="602">
        <f t="shared" si="2678"/>
        <v>9068.6088</v>
      </c>
      <c r="BY602" s="602">
        <f t="shared" si="267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73"/>
        <v>9068.6088</v>
      </c>
      <c r="CE602" s="83">
        <f t="shared" si="2673"/>
        <v>9068.6088</v>
      </c>
      <c r="CF602" s="83">
        <f t="shared" si="2673"/>
        <v>9068.6088</v>
      </c>
      <c r="CG602" s="83">
        <f t="shared" si="2673"/>
        <v>9068.6088</v>
      </c>
      <c r="CH602" s="83">
        <f t="shared" si="2673"/>
        <v>9068.6088</v>
      </c>
      <c r="CI602" s="148">
        <f t="shared" si="2673"/>
        <v>9068.6088</v>
      </c>
      <c r="CJ602" s="148">
        <f t="shared" si="2673"/>
        <v>9068.6088</v>
      </c>
      <c r="CK602" s="83">
        <f t="shared" si="2673"/>
        <v>9068.6088</v>
      </c>
      <c r="CL602" s="83">
        <f t="shared" si="2673"/>
        <v>9068.6088</v>
      </c>
      <c r="CM602" s="83">
        <f t="shared" si="2673"/>
        <v>9068.6088</v>
      </c>
      <c r="CN602" s="83">
        <f t="shared" si="2673"/>
        <v>9068.6088</v>
      </c>
      <c r="CO602" s="1328">
        <f t="shared" si="2673"/>
        <v>9068.6088</v>
      </c>
      <c r="CP602" s="540" t="str">
        <f t="shared" si="2674"/>
        <v/>
      </c>
      <c r="CQ602" s="541" t="str">
        <f t="shared" si="2674"/>
        <v/>
      </c>
      <c r="CR602" s="542" t="str">
        <f t="shared" si="2674"/>
        <v/>
      </c>
      <c r="CS602" s="542">
        <f t="shared" si="2674"/>
        <v>9068.6088</v>
      </c>
      <c r="CT602" s="542">
        <f t="shared" si="2674"/>
        <v>9068.6088</v>
      </c>
      <c r="CU602" s="542">
        <f t="shared" si="2674"/>
        <v>9068.6088</v>
      </c>
      <c r="CV602" s="542">
        <f t="shared" si="2674"/>
        <v>9068.6088</v>
      </c>
      <c r="CW602" s="543">
        <f t="shared" si="2674"/>
        <v>9068.6088</v>
      </c>
      <c r="CX602" s="543">
        <f t="shared" si="2674"/>
        <v>9068.6088</v>
      </c>
      <c r="CY602" s="543">
        <f t="shared" si="2674"/>
        <v>9068.6088</v>
      </c>
      <c r="CZ602" s="542">
        <f t="shared" si="2674"/>
        <v>9068.6088</v>
      </c>
      <c r="DA602" s="542">
        <f t="shared" si="2674"/>
        <v>9068.6088</v>
      </c>
      <c r="DB602" s="542">
        <f t="shared" si="2674"/>
        <v>9068.6088</v>
      </c>
      <c r="DC602" s="542">
        <f t="shared" si="2674"/>
        <v>9068.6088</v>
      </c>
      <c r="DD602" s="542">
        <f t="shared" si="2674"/>
        <v>9068.6088</v>
      </c>
      <c r="DE602" s="541" t="str">
        <f t="shared" si="2674"/>
        <v/>
      </c>
      <c r="DF602" s="540" t="str">
        <f t="shared" si="267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228</v>
      </c>
      <c r="B603" s="624" t="str">
        <f t="shared" ref="B603:M603" si="2679">IF(B601="","",B601*B602/B$46/365/$G$1)</f>
        <v/>
      </c>
      <c r="C603" s="624" t="str">
        <f t="shared" si="2679"/>
        <v/>
      </c>
      <c r="D603" s="624" t="str">
        <f t="shared" si="2679"/>
        <v/>
      </c>
      <c r="E603" s="624" t="str">
        <f t="shared" si="2679"/>
        <v/>
      </c>
      <c r="F603" s="624" t="str">
        <f t="shared" si="2679"/>
        <v/>
      </c>
      <c r="G603" s="624" t="str">
        <f t="shared" si="2679"/>
        <v/>
      </c>
      <c r="H603" s="624" t="str">
        <f t="shared" si="2679"/>
        <v/>
      </c>
      <c r="I603" s="624" t="str">
        <f t="shared" si="2679"/>
        <v/>
      </c>
      <c r="J603" s="624" t="str">
        <f t="shared" si="2679"/>
        <v/>
      </c>
      <c r="K603" s="624" t="str">
        <f t="shared" si="2679"/>
        <v/>
      </c>
      <c r="L603" s="624" t="str">
        <f t="shared" si="2679"/>
        <v/>
      </c>
      <c r="M603" s="624" t="str">
        <f t="shared" si="2679"/>
        <v/>
      </c>
      <c r="N603" s="624"/>
      <c r="O603" s="624"/>
      <c r="P603" s="624"/>
      <c r="Q603" s="624"/>
      <c r="R603" s="624"/>
      <c r="S603" s="704"/>
      <c r="T603" s="624" t="str">
        <f t="shared" ref="T603:AE603" si="2680">IF(T601="","",T601*T602/T$46/365/$G$1)</f>
        <v/>
      </c>
      <c r="U603" s="624" t="str">
        <f t="shared" si="2680"/>
        <v/>
      </c>
      <c r="V603" s="624" t="str">
        <f t="shared" si="2680"/>
        <v/>
      </c>
      <c r="W603" s="624" t="str">
        <f t="shared" si="2680"/>
        <v/>
      </c>
      <c r="X603" s="624" t="str">
        <f t="shared" si="2680"/>
        <v/>
      </c>
      <c r="Y603" s="624" t="str">
        <f t="shared" si="2680"/>
        <v/>
      </c>
      <c r="Z603" s="624" t="str">
        <f t="shared" si="2680"/>
        <v/>
      </c>
      <c r="AA603" s="624" t="str">
        <f t="shared" si="2680"/>
        <v/>
      </c>
      <c r="AB603" s="624" t="str">
        <f t="shared" si="2680"/>
        <v/>
      </c>
      <c r="AC603" s="624" t="str">
        <f t="shared" si="2680"/>
        <v/>
      </c>
      <c r="AD603" s="624" t="str">
        <f t="shared" si="2680"/>
        <v/>
      </c>
      <c r="AE603" s="624" t="str">
        <f t="shared" si="268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81">IF(AL601="","",AL601*AL602/AL$46/365/$G$1)</f>
        <v/>
      </c>
      <c r="AM603" s="624" t="str">
        <f t="shared" si="2681"/>
        <v/>
      </c>
      <c r="AN603" s="624" t="str">
        <f t="shared" si="2681"/>
        <v/>
      </c>
      <c r="AO603" s="624" t="str">
        <f t="shared" si="2681"/>
        <v/>
      </c>
      <c r="AP603" s="624" t="str">
        <f t="shared" si="2681"/>
        <v/>
      </c>
      <c r="AQ603" s="624" t="str">
        <f t="shared" si="2681"/>
        <v/>
      </c>
      <c r="AR603" s="624" t="str">
        <f t="shared" si="2681"/>
        <v/>
      </c>
      <c r="AS603" s="624" t="str">
        <f t="shared" si="2681"/>
        <v/>
      </c>
      <c r="AT603" s="624" t="str">
        <f t="shared" si="2681"/>
        <v/>
      </c>
      <c r="AU603" s="624" t="str">
        <f t="shared" si="2681"/>
        <v/>
      </c>
      <c r="AV603" s="624" t="str">
        <f t="shared" si="2681"/>
        <v/>
      </c>
      <c r="AW603" s="624" t="str">
        <f t="shared" si="268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82">IF(BD601="","",BD601*BD602/BD$46/365/$G$1)</f>
        <v/>
      </c>
      <c r="BE603" s="624" t="str">
        <f t="shared" si="2682"/>
        <v/>
      </c>
      <c r="BF603" s="624" t="str">
        <f t="shared" si="2682"/>
        <v/>
      </c>
      <c r="BG603" s="624" t="str">
        <f t="shared" si="2682"/>
        <v/>
      </c>
      <c r="BH603" s="624" t="str">
        <f t="shared" si="2682"/>
        <v/>
      </c>
      <c r="BI603" s="624" t="str">
        <f t="shared" si="2682"/>
        <v/>
      </c>
      <c r="BJ603" s="624" t="str">
        <f t="shared" si="2682"/>
        <v/>
      </c>
      <c r="BK603" s="624" t="str">
        <f t="shared" si="2682"/>
        <v/>
      </c>
      <c r="BL603" s="624" t="str">
        <f t="shared" si="2682"/>
        <v/>
      </c>
      <c r="BM603" s="624" t="str">
        <f t="shared" si="2682"/>
        <v/>
      </c>
      <c r="BN603" s="624" t="str">
        <f t="shared" si="2682"/>
        <v/>
      </c>
      <c r="BO603" s="624" t="str">
        <f t="shared" si="268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83">IF(DG603&lt;3,"",(SUM(B603:R603)-MIN(B603:R603)-MAX(B603:R603))/(DG603-2))</f>
        <v/>
      </c>
      <c r="CA603" s="614" t="str">
        <f t="shared" ref="CA603" si="2684">IF(DH603&lt;3,"",(SUM(T603:AJ603)-MIN(T603:AJ603)-MAX(T603:AJ603))/(DH603-2))</f>
        <v/>
      </c>
      <c r="CB603" s="614" t="str">
        <f t="shared" ref="CB603" si="2685">IF(DI603&lt;3,"",(SUM(AL603:BB603)-MIN(AL603:BB603)-MAX(AL603:BB603))/(DI603-2))</f>
        <v/>
      </c>
      <c r="CC603" s="683" t="str">
        <f t="shared" ref="CC603" si="2686"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68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687"/>
        <v/>
      </c>
      <c r="CG603" s="1332" t="str">
        <f t="shared" si="2687"/>
        <v/>
      </c>
      <c r="CH603" s="1332" t="str">
        <f t="shared" si="2687"/>
        <v/>
      </c>
      <c r="CI603" s="1333" t="str">
        <f t="shared" si="2687"/>
        <v/>
      </c>
      <c r="CJ603" s="1333" t="str">
        <f t="shared" si="2687"/>
        <v/>
      </c>
      <c r="CK603" s="1332" t="str">
        <f t="shared" si="2687"/>
        <v/>
      </c>
      <c r="CL603" s="1332" t="str">
        <f t="shared" si="2687"/>
        <v/>
      </c>
      <c r="CM603" s="1332" t="str">
        <f t="shared" si="2687"/>
        <v/>
      </c>
      <c r="CN603" s="1332" t="str">
        <f t="shared" si="2687"/>
        <v/>
      </c>
      <c r="CO603" s="1328" t="str">
        <f t="shared" si="2687"/>
        <v/>
      </c>
      <c r="CP603" s="528" t="str">
        <f t="shared" ref="CP603:CY603" si="268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88"/>
        <v/>
      </c>
      <c r="CR603" s="530" t="str">
        <f t="shared" si="2688"/>
        <v/>
      </c>
      <c r="CS603" s="530" t="str">
        <f t="shared" si="2688"/>
        <v/>
      </c>
      <c r="CT603" s="530" t="str">
        <f t="shared" si="2688"/>
        <v/>
      </c>
      <c r="CU603" s="530" t="str">
        <f t="shared" si="2688"/>
        <v/>
      </c>
      <c r="CV603" s="530" t="str">
        <f t="shared" si="2688"/>
        <v/>
      </c>
      <c r="CW603" s="531" t="str">
        <f t="shared" si="2688"/>
        <v/>
      </c>
      <c r="CX603" s="531" t="str">
        <f t="shared" si="2688"/>
        <v/>
      </c>
      <c r="CY603" s="531" t="str">
        <f t="shared" si="2688"/>
        <v/>
      </c>
      <c r="CZ603" s="530" t="str">
        <f t="shared" ref="CZ603:DF603" si="268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89"/>
        <v/>
      </c>
      <c r="DB603" s="530" t="str">
        <f t="shared" si="2689"/>
        <v/>
      </c>
      <c r="DC603" s="530" t="str">
        <f t="shared" si="2689"/>
        <v/>
      </c>
      <c r="DD603" s="530" t="str">
        <f t="shared" si="2689"/>
        <v/>
      </c>
      <c r="DE603" s="529" t="str">
        <f t="shared" si="2689"/>
        <v/>
      </c>
      <c r="DF603" s="528" t="str">
        <f t="shared" si="268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73"/>
        <v/>
      </c>
      <c r="CE604" s="83" t="str">
        <f t="shared" si="2673"/>
        <v/>
      </c>
      <c r="CF604" s="83" t="str">
        <f t="shared" si="2673"/>
        <v/>
      </c>
      <c r="CG604" s="83" t="str">
        <f t="shared" si="2673"/>
        <v/>
      </c>
      <c r="CH604" s="83" t="str">
        <f t="shared" si="2673"/>
        <v/>
      </c>
      <c r="CI604" s="148" t="str">
        <f t="shared" si="2673"/>
        <v/>
      </c>
      <c r="CJ604" s="148" t="str">
        <f t="shared" si="2673"/>
        <v/>
      </c>
      <c r="CK604" s="83" t="str">
        <f t="shared" si="2673"/>
        <v/>
      </c>
      <c r="CL604" s="83" t="str">
        <f t="shared" si="2673"/>
        <v/>
      </c>
      <c r="CM604" s="83" t="str">
        <f t="shared" si="2673"/>
        <v/>
      </c>
      <c r="CN604" s="83" t="str">
        <f t="shared" si="2673"/>
        <v/>
      </c>
      <c r="CO604" s="1328" t="str">
        <f t="shared" si="2673"/>
        <v/>
      </c>
      <c r="CP604" s="540" t="str">
        <f t="shared" si="2674"/>
        <v/>
      </c>
      <c r="CQ604" s="541" t="str">
        <f t="shared" si="2674"/>
        <v/>
      </c>
      <c r="CR604" s="542" t="str">
        <f t="shared" si="2674"/>
        <v/>
      </c>
      <c r="CS604" s="542" t="str">
        <f t="shared" si="2674"/>
        <v/>
      </c>
      <c r="CT604" s="542" t="str">
        <f t="shared" si="2674"/>
        <v/>
      </c>
      <c r="CU604" s="542" t="str">
        <f t="shared" si="2674"/>
        <v/>
      </c>
      <c r="CV604" s="542" t="str">
        <f t="shared" si="2674"/>
        <v/>
      </c>
      <c r="CW604" s="543" t="str">
        <f t="shared" si="2674"/>
        <v/>
      </c>
      <c r="CX604" s="543" t="str">
        <f t="shared" si="2674"/>
        <v/>
      </c>
      <c r="CY604" s="543" t="str">
        <f t="shared" si="2674"/>
        <v/>
      </c>
      <c r="CZ604" s="542" t="str">
        <f t="shared" si="2674"/>
        <v/>
      </c>
      <c r="DA604" s="542" t="str">
        <f t="shared" si="2674"/>
        <v/>
      </c>
      <c r="DB604" s="542" t="str">
        <f t="shared" si="2674"/>
        <v/>
      </c>
      <c r="DC604" s="542" t="str">
        <f t="shared" si="2674"/>
        <v/>
      </c>
      <c r="DD604" s="542" t="str">
        <f t="shared" si="2674"/>
        <v/>
      </c>
      <c r="DE604" s="541" t="str">
        <f t="shared" si="2674"/>
        <v/>
      </c>
      <c r="DF604" s="540" t="str">
        <f t="shared" si="267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291</v>
      </c>
      <c r="B605" s="621" t="str">
        <f t="shared" ref="B605:M605" si="2690">IF(B604="","",B601*B604)</f>
        <v/>
      </c>
      <c r="C605" s="621" t="str">
        <f t="shared" si="2690"/>
        <v/>
      </c>
      <c r="D605" s="621" t="str">
        <f t="shared" si="2690"/>
        <v/>
      </c>
      <c r="E605" s="621" t="str">
        <f t="shared" si="2690"/>
        <v/>
      </c>
      <c r="F605" s="621" t="str">
        <f t="shared" si="2690"/>
        <v/>
      </c>
      <c r="G605" s="621" t="str">
        <f t="shared" si="2690"/>
        <v/>
      </c>
      <c r="H605" s="621" t="str">
        <f t="shared" si="2690"/>
        <v/>
      </c>
      <c r="I605" s="621" t="str">
        <f t="shared" si="2690"/>
        <v/>
      </c>
      <c r="J605" s="621" t="str">
        <f t="shared" si="2690"/>
        <v/>
      </c>
      <c r="K605" s="621" t="str">
        <f t="shared" si="2690"/>
        <v/>
      </c>
      <c r="L605" s="621" t="str">
        <f t="shared" si="2690"/>
        <v/>
      </c>
      <c r="M605" s="621" t="str">
        <f t="shared" si="2690"/>
        <v/>
      </c>
      <c r="N605" s="621"/>
      <c r="O605" s="621"/>
      <c r="P605" s="621"/>
      <c r="Q605" s="621"/>
      <c r="R605" s="621"/>
      <c r="S605" s="704"/>
      <c r="T605" s="621" t="str">
        <f t="shared" ref="T605:AE605" si="2691">IF(T604="","",T601*T604)</f>
        <v/>
      </c>
      <c r="U605" s="621" t="str">
        <f t="shared" si="2691"/>
        <v/>
      </c>
      <c r="V605" s="621" t="str">
        <f t="shared" si="2691"/>
        <v/>
      </c>
      <c r="W605" s="621" t="str">
        <f t="shared" si="2691"/>
        <v/>
      </c>
      <c r="X605" s="621" t="str">
        <f t="shared" si="2691"/>
        <v/>
      </c>
      <c r="Y605" s="621" t="str">
        <f t="shared" si="2691"/>
        <v/>
      </c>
      <c r="Z605" s="621" t="str">
        <f t="shared" si="2691"/>
        <v/>
      </c>
      <c r="AA605" s="621" t="str">
        <f t="shared" si="2691"/>
        <v/>
      </c>
      <c r="AB605" s="621" t="str">
        <f t="shared" si="2691"/>
        <v/>
      </c>
      <c r="AC605" s="621" t="str">
        <f t="shared" si="2691"/>
        <v/>
      </c>
      <c r="AD605" s="621" t="str">
        <f t="shared" si="2691"/>
        <v/>
      </c>
      <c r="AE605" s="621" t="str">
        <f t="shared" si="269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92">IF(AL604="","",AL601*AL604)</f>
        <v/>
      </c>
      <c r="AM605" s="621" t="str">
        <f t="shared" si="2692"/>
        <v/>
      </c>
      <c r="AN605" s="621" t="str">
        <f t="shared" si="2692"/>
        <v/>
      </c>
      <c r="AO605" s="621" t="str">
        <f t="shared" si="2692"/>
        <v/>
      </c>
      <c r="AP605" s="621" t="str">
        <f t="shared" si="2692"/>
        <v/>
      </c>
      <c r="AQ605" s="621" t="str">
        <f t="shared" si="2692"/>
        <v/>
      </c>
      <c r="AR605" s="621" t="str">
        <f t="shared" si="2692"/>
        <v/>
      </c>
      <c r="AS605" s="621" t="str">
        <f t="shared" si="2692"/>
        <v/>
      </c>
      <c r="AT605" s="621" t="str">
        <f t="shared" si="2692"/>
        <v/>
      </c>
      <c r="AU605" s="621" t="str">
        <f t="shared" si="2692"/>
        <v/>
      </c>
      <c r="AV605" s="621" t="str">
        <f t="shared" si="2692"/>
        <v/>
      </c>
      <c r="AW605" s="621" t="str">
        <f t="shared" si="269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93">IF(BD604="","",BD601*BD604)</f>
        <v/>
      </c>
      <c r="BE605" s="621" t="str">
        <f t="shared" si="2693"/>
        <v/>
      </c>
      <c r="BF605" s="621" t="str">
        <f t="shared" si="2693"/>
        <v/>
      </c>
      <c r="BG605" s="621" t="str">
        <f t="shared" si="2693"/>
        <v/>
      </c>
      <c r="BH605" s="621" t="str">
        <f t="shared" si="2693"/>
        <v/>
      </c>
      <c r="BI605" s="621" t="str">
        <f t="shared" si="2693"/>
        <v/>
      </c>
      <c r="BJ605" s="621" t="str">
        <f t="shared" si="2693"/>
        <v/>
      </c>
      <c r="BK605" s="621" t="str">
        <f t="shared" si="2693"/>
        <v/>
      </c>
      <c r="BL605" s="621" t="str">
        <f t="shared" si="2693"/>
        <v/>
      </c>
      <c r="BM605" s="621" t="str">
        <f t="shared" si="2693"/>
        <v/>
      </c>
      <c r="BN605" s="621" t="str">
        <f t="shared" si="2693"/>
        <v/>
      </c>
      <c r="BO605" s="621" t="str">
        <f t="shared" si="269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73"/>
        <v/>
      </c>
      <c r="CE605" s="83" t="str">
        <f t="shared" si="2673"/>
        <v/>
      </c>
      <c r="CF605" s="83" t="str">
        <f t="shared" si="2673"/>
        <v/>
      </c>
      <c r="CG605" s="83" t="str">
        <f t="shared" si="2673"/>
        <v/>
      </c>
      <c r="CH605" s="83" t="str">
        <f t="shared" si="2673"/>
        <v/>
      </c>
      <c r="CI605" s="148" t="str">
        <f t="shared" si="2673"/>
        <v/>
      </c>
      <c r="CJ605" s="148" t="str">
        <f t="shared" si="2673"/>
        <v/>
      </c>
      <c r="CK605" s="83" t="str">
        <f t="shared" si="2673"/>
        <v/>
      </c>
      <c r="CL605" s="83" t="str">
        <f t="shared" si="2673"/>
        <v/>
      </c>
      <c r="CM605" s="83" t="str">
        <f t="shared" si="2673"/>
        <v/>
      </c>
      <c r="CN605" s="83" t="str">
        <f t="shared" si="2673"/>
        <v/>
      </c>
      <c r="CO605" s="1328" t="str">
        <f t="shared" si="2673"/>
        <v/>
      </c>
      <c r="CP605" s="540" t="str">
        <f t="shared" si="2674"/>
        <v/>
      </c>
      <c r="CQ605" s="541" t="str">
        <f t="shared" si="2674"/>
        <v/>
      </c>
      <c r="CR605" s="542" t="str">
        <f t="shared" si="2674"/>
        <v/>
      </c>
      <c r="CS605" s="542" t="str">
        <f t="shared" si="2674"/>
        <v/>
      </c>
      <c r="CT605" s="542" t="str">
        <f t="shared" si="2674"/>
        <v/>
      </c>
      <c r="CU605" s="542" t="str">
        <f t="shared" si="2674"/>
        <v/>
      </c>
      <c r="CV605" s="542" t="str">
        <f t="shared" si="2674"/>
        <v/>
      </c>
      <c r="CW605" s="543" t="str">
        <f t="shared" si="2674"/>
        <v/>
      </c>
      <c r="CX605" s="543" t="str">
        <f t="shared" si="2674"/>
        <v/>
      </c>
      <c r="CY605" s="543" t="str">
        <f t="shared" si="2674"/>
        <v/>
      </c>
      <c r="CZ605" s="542" t="str">
        <f t="shared" si="2674"/>
        <v/>
      </c>
      <c r="DA605" s="542" t="str">
        <f t="shared" si="2674"/>
        <v/>
      </c>
      <c r="DB605" s="542" t="str">
        <f t="shared" si="2674"/>
        <v/>
      </c>
      <c r="DC605" s="542" t="str">
        <f t="shared" si="2674"/>
        <v/>
      </c>
      <c r="DD605" s="542" t="str">
        <f t="shared" si="2674"/>
        <v/>
      </c>
      <c r="DE605" s="541" t="str">
        <f t="shared" si="2674"/>
        <v/>
      </c>
      <c r="DF605" s="540" t="str">
        <f t="shared" si="267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12" t="s">
        <v>741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31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8" t="str">
        <f t="shared" si="1530"/>
        <v/>
      </c>
      <c r="CE607" s="1329" t="str">
        <f t="shared" ref="CE607:CO609" si="26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694"/>
        <v/>
      </c>
      <c r="CG607" s="1329" t="str">
        <f t="shared" si="2694"/>
        <v/>
      </c>
      <c r="CH607" s="1329" t="str">
        <f t="shared" si="2694"/>
        <v/>
      </c>
      <c r="CI607" s="1330" t="str">
        <f t="shared" si="2694"/>
        <v/>
      </c>
      <c r="CJ607" s="1330" t="str">
        <f t="shared" si="2694"/>
        <v/>
      </c>
      <c r="CK607" s="1329" t="str">
        <f t="shared" si="2694"/>
        <v/>
      </c>
      <c r="CL607" s="1329" t="str">
        <f t="shared" si="2694"/>
        <v/>
      </c>
      <c r="CM607" s="1329" t="str">
        <f t="shared" si="2694"/>
        <v/>
      </c>
      <c r="CN607" s="1329" t="str">
        <f t="shared" si="2694"/>
        <v/>
      </c>
      <c r="CO607" s="1335" t="str">
        <f t="shared" si="2694"/>
        <v/>
      </c>
      <c r="CP607" s="540" t="str">
        <f t="shared" ref="CP607:CY611" si="269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95"/>
        <v/>
      </c>
      <c r="CR607" s="542" t="str">
        <f t="shared" si="2695"/>
        <v/>
      </c>
      <c r="CS607" s="542" t="str">
        <f t="shared" si="2695"/>
        <v/>
      </c>
      <c r="CT607" s="542" t="str">
        <f t="shared" si="2695"/>
        <v/>
      </c>
      <c r="CU607" s="542" t="str">
        <f t="shared" si="2695"/>
        <v/>
      </c>
      <c r="CV607" s="542" t="str">
        <f t="shared" si="2695"/>
        <v/>
      </c>
      <c r="CW607" s="543" t="str">
        <f t="shared" si="2695"/>
        <v/>
      </c>
      <c r="CX607" s="543" t="str">
        <f t="shared" si="2695"/>
        <v/>
      </c>
      <c r="CY607" s="543" t="str">
        <f t="shared" si="2695"/>
        <v/>
      </c>
      <c r="CZ607" s="542" t="str">
        <f t="shared" ref="CZ607:DF611" si="269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96"/>
        <v/>
      </c>
      <c r="DB607" s="542" t="str">
        <f t="shared" si="2696"/>
        <v/>
      </c>
      <c r="DC607" s="542" t="str">
        <f t="shared" si="2696"/>
        <v/>
      </c>
      <c r="DD607" s="542" t="str">
        <f t="shared" si="2696"/>
        <v/>
      </c>
      <c r="DE607" s="541" t="str">
        <f t="shared" si="2696"/>
        <v/>
      </c>
      <c r="DF607" s="540" t="str">
        <f t="shared" si="269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289</v>
      </c>
      <c r="B608" s="602">
        <f>5470*$K$1</f>
        <v>22901.795999999998</v>
      </c>
      <c r="C608" s="602">
        <f t="shared" ref="C608:M608" si="2697">5470*$K$1</f>
        <v>22901.795999999998</v>
      </c>
      <c r="D608" s="602">
        <f t="shared" si="2697"/>
        <v>22901.795999999998</v>
      </c>
      <c r="E608" s="602">
        <f t="shared" si="2697"/>
        <v>22901.795999999998</v>
      </c>
      <c r="F608" s="602">
        <f t="shared" si="2697"/>
        <v>22901.795999999998</v>
      </c>
      <c r="G608" s="602">
        <f t="shared" si="2697"/>
        <v>22901.795999999998</v>
      </c>
      <c r="H608" s="602">
        <f t="shared" si="2697"/>
        <v>22901.795999999998</v>
      </c>
      <c r="I608" s="602">
        <f t="shared" si="2697"/>
        <v>22901.795999999998</v>
      </c>
      <c r="J608" s="602">
        <f t="shared" si="2697"/>
        <v>22901.795999999998</v>
      </c>
      <c r="K608" s="602">
        <f t="shared" si="2697"/>
        <v>22901.795999999998</v>
      </c>
      <c r="L608" s="602">
        <f t="shared" si="2697"/>
        <v>22901.795999999998</v>
      </c>
      <c r="M608" s="602">
        <f t="shared" si="269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98">5470*$K$1</f>
        <v>22901.795999999998</v>
      </c>
      <c r="V608" s="602">
        <f t="shared" si="2698"/>
        <v>22901.795999999998</v>
      </c>
      <c r="W608" s="602">
        <f t="shared" si="2698"/>
        <v>22901.795999999998</v>
      </c>
      <c r="X608" s="602">
        <f t="shared" si="2698"/>
        <v>22901.795999999998</v>
      </c>
      <c r="Y608" s="602">
        <f t="shared" si="2698"/>
        <v>22901.795999999998</v>
      </c>
      <c r="Z608" s="602">
        <f t="shared" si="2698"/>
        <v>22901.795999999998</v>
      </c>
      <c r="AA608" s="602">
        <f t="shared" si="2698"/>
        <v>22901.795999999998</v>
      </c>
      <c r="AB608" s="602">
        <f t="shared" si="2698"/>
        <v>22901.795999999998</v>
      </c>
      <c r="AC608" s="602">
        <f t="shared" si="2698"/>
        <v>22901.795999999998</v>
      </c>
      <c r="AD608" s="602">
        <f t="shared" si="2698"/>
        <v>22901.795999999998</v>
      </c>
      <c r="AE608" s="602">
        <f t="shared" si="269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99">5470*$K$1</f>
        <v>22901.795999999998</v>
      </c>
      <c r="AN608" s="602">
        <f t="shared" si="2699"/>
        <v>22901.795999999998</v>
      </c>
      <c r="AO608" s="602">
        <f t="shared" si="2699"/>
        <v>22901.795999999998</v>
      </c>
      <c r="AP608" s="602">
        <f t="shared" si="2699"/>
        <v>22901.795999999998</v>
      </c>
      <c r="AQ608" s="602">
        <f t="shared" si="2699"/>
        <v>22901.795999999998</v>
      </c>
      <c r="AR608" s="602">
        <f t="shared" si="2699"/>
        <v>22901.795999999998</v>
      </c>
      <c r="AS608" s="602">
        <f t="shared" si="2699"/>
        <v>22901.795999999998</v>
      </c>
      <c r="AT608" s="602">
        <f t="shared" si="2699"/>
        <v>22901.795999999998</v>
      </c>
      <c r="AU608" s="602">
        <f t="shared" si="2699"/>
        <v>22901.795999999998</v>
      </c>
      <c r="AV608" s="602">
        <f t="shared" si="2699"/>
        <v>22901.795999999998</v>
      </c>
      <c r="AW608" s="602">
        <f t="shared" si="269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700">5470*$K$1</f>
        <v>22901.795999999998</v>
      </c>
      <c r="BF608" s="602">
        <f t="shared" si="2700"/>
        <v>22901.795999999998</v>
      </c>
      <c r="BG608" s="602">
        <f t="shared" si="2700"/>
        <v>22901.795999999998</v>
      </c>
      <c r="BH608" s="602">
        <f t="shared" si="2700"/>
        <v>22901.795999999998</v>
      </c>
      <c r="BI608" s="602">
        <f t="shared" si="2700"/>
        <v>22901.795999999998</v>
      </c>
      <c r="BJ608" s="602">
        <f t="shared" si="2700"/>
        <v>22901.795999999998</v>
      </c>
      <c r="BK608" s="602">
        <f t="shared" si="2700"/>
        <v>22901.795999999998</v>
      </c>
      <c r="BL608" s="602">
        <f t="shared" si="2700"/>
        <v>22901.795999999998</v>
      </c>
      <c r="BM608" s="602">
        <f t="shared" si="2700"/>
        <v>22901.795999999998</v>
      </c>
      <c r="BN608" s="602">
        <f t="shared" si="2700"/>
        <v>22901.795999999998</v>
      </c>
      <c r="BO608" s="602">
        <f t="shared" si="2700"/>
        <v>22901.795999999998</v>
      </c>
      <c r="BP608" s="602"/>
      <c r="BQ608" s="602"/>
      <c r="BR608" s="602"/>
      <c r="BS608" s="602"/>
      <c r="BT608" s="602"/>
      <c r="BU608" s="704"/>
      <c r="BV608" s="602">
        <f t="shared" si="2700"/>
        <v>22901.795999999998</v>
      </c>
      <c r="BW608" s="602">
        <f t="shared" si="2700"/>
        <v>22901.795999999998</v>
      </c>
      <c r="BX608" s="602">
        <f t="shared" si="2700"/>
        <v>22901.795999999998</v>
      </c>
      <c r="BY608" s="602">
        <f t="shared" si="270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30"/>
        <v>22901.795999999998</v>
      </c>
      <c r="CE608" s="1329">
        <f t="shared" si="2694"/>
        <v>22901.795999999998</v>
      </c>
      <c r="CF608" s="1329">
        <f t="shared" si="2694"/>
        <v>22901.795999999998</v>
      </c>
      <c r="CG608" s="1329">
        <f t="shared" si="2694"/>
        <v>22901.795999999998</v>
      </c>
      <c r="CH608" s="1329">
        <f t="shared" si="2694"/>
        <v>22901.795999999998</v>
      </c>
      <c r="CI608" s="1330">
        <f t="shared" si="2694"/>
        <v>22901.795999999998</v>
      </c>
      <c r="CJ608" s="1330">
        <f t="shared" si="2694"/>
        <v>22901.795999999998</v>
      </c>
      <c r="CK608" s="1329">
        <f t="shared" si="2694"/>
        <v>22901.795999999998</v>
      </c>
      <c r="CL608" s="1329">
        <f t="shared" si="2694"/>
        <v>22901.795999999998</v>
      </c>
      <c r="CM608" s="1329">
        <f t="shared" si="2694"/>
        <v>22901.795999999998</v>
      </c>
      <c r="CN608" s="1329">
        <f t="shared" si="2694"/>
        <v>22901.795999999998</v>
      </c>
      <c r="CO608" s="1328">
        <f t="shared" si="2694"/>
        <v>22901.795999999998</v>
      </c>
      <c r="CP608" s="540" t="str">
        <f t="shared" si="2695"/>
        <v/>
      </c>
      <c r="CQ608" s="541" t="str">
        <f t="shared" si="2695"/>
        <v/>
      </c>
      <c r="CR608" s="542" t="str">
        <f t="shared" si="2695"/>
        <v/>
      </c>
      <c r="CS608" s="542">
        <f t="shared" si="2695"/>
        <v>22901.795999999998</v>
      </c>
      <c r="CT608" s="542">
        <f t="shared" si="2695"/>
        <v>22901.795999999998</v>
      </c>
      <c r="CU608" s="542">
        <f t="shared" si="2695"/>
        <v>22901.795999999998</v>
      </c>
      <c r="CV608" s="542">
        <f t="shared" si="2695"/>
        <v>22901.795999999998</v>
      </c>
      <c r="CW608" s="543">
        <f t="shared" si="2695"/>
        <v>22901.795999999998</v>
      </c>
      <c r="CX608" s="543">
        <f t="shared" si="2695"/>
        <v>22901.795999999998</v>
      </c>
      <c r="CY608" s="543">
        <f t="shared" si="2695"/>
        <v>22901.795999999998</v>
      </c>
      <c r="CZ608" s="542">
        <f t="shared" si="2696"/>
        <v>22901.795999999998</v>
      </c>
      <c r="DA608" s="542">
        <f t="shared" si="2696"/>
        <v>22901.795999999998</v>
      </c>
      <c r="DB608" s="542">
        <f t="shared" si="2696"/>
        <v>22901.795999999998</v>
      </c>
      <c r="DC608" s="542">
        <f t="shared" si="2696"/>
        <v>22901.795999999998</v>
      </c>
      <c r="DD608" s="542">
        <f t="shared" si="2696"/>
        <v>22901.795999999998</v>
      </c>
      <c r="DE608" s="541" t="str">
        <f t="shared" si="2696"/>
        <v/>
      </c>
      <c r="DF608" s="540" t="str">
        <f t="shared" si="269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228</v>
      </c>
      <c r="B609" s="624" t="str">
        <f t="shared" ref="B609:M609" si="2701">IF(B607="","",B607*B608/B$46/365/$G$1)</f>
        <v/>
      </c>
      <c r="C609" s="624" t="str">
        <f t="shared" si="2701"/>
        <v/>
      </c>
      <c r="D609" s="624" t="str">
        <f t="shared" si="2701"/>
        <v/>
      </c>
      <c r="E609" s="624" t="str">
        <f t="shared" si="2701"/>
        <v/>
      </c>
      <c r="F609" s="624" t="str">
        <f t="shared" si="2701"/>
        <v/>
      </c>
      <c r="G609" s="624" t="str">
        <f t="shared" si="2701"/>
        <v/>
      </c>
      <c r="H609" s="624" t="str">
        <f t="shared" si="2701"/>
        <v/>
      </c>
      <c r="I609" s="624" t="str">
        <f t="shared" si="2701"/>
        <v/>
      </c>
      <c r="J609" s="624" t="str">
        <f t="shared" si="2701"/>
        <v/>
      </c>
      <c r="K609" s="624" t="str">
        <f t="shared" si="2701"/>
        <v/>
      </c>
      <c r="L609" s="624" t="str">
        <f t="shared" si="2701"/>
        <v/>
      </c>
      <c r="M609" s="624" t="str">
        <f t="shared" si="2701"/>
        <v/>
      </c>
      <c r="N609" s="624"/>
      <c r="O609" s="624"/>
      <c r="P609" s="624"/>
      <c r="Q609" s="624"/>
      <c r="R609" s="624"/>
      <c r="S609" s="704"/>
      <c r="T609" s="624" t="str">
        <f t="shared" ref="T609:AE609" si="2702">IF(T607="","",T607*T608/T$46/365/$G$1)</f>
        <v/>
      </c>
      <c r="U609" s="624" t="str">
        <f t="shared" si="2702"/>
        <v/>
      </c>
      <c r="V609" s="624" t="str">
        <f t="shared" si="2702"/>
        <v/>
      </c>
      <c r="W609" s="624" t="str">
        <f t="shared" si="2702"/>
        <v/>
      </c>
      <c r="X609" s="624" t="str">
        <f t="shared" si="2702"/>
        <v/>
      </c>
      <c r="Y609" s="624" t="str">
        <f t="shared" si="2702"/>
        <v/>
      </c>
      <c r="Z609" s="624" t="str">
        <f t="shared" si="2702"/>
        <v/>
      </c>
      <c r="AA609" s="624" t="str">
        <f t="shared" si="2702"/>
        <v/>
      </c>
      <c r="AB609" s="624" t="str">
        <f t="shared" si="2702"/>
        <v/>
      </c>
      <c r="AC609" s="624" t="str">
        <f t="shared" si="2702"/>
        <v/>
      </c>
      <c r="AD609" s="624" t="str">
        <f t="shared" si="2702"/>
        <v/>
      </c>
      <c r="AE609" s="624" t="str">
        <f t="shared" si="270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703">IF(AL607="","",AL607*AL608/AL$46/365/$G$1)</f>
        <v/>
      </c>
      <c r="AM609" s="624" t="str">
        <f t="shared" si="2703"/>
        <v/>
      </c>
      <c r="AN609" s="624" t="str">
        <f t="shared" si="2703"/>
        <v/>
      </c>
      <c r="AO609" s="624" t="str">
        <f t="shared" si="2703"/>
        <v/>
      </c>
      <c r="AP609" s="624" t="str">
        <f t="shared" si="2703"/>
        <v/>
      </c>
      <c r="AQ609" s="624" t="str">
        <f t="shared" si="2703"/>
        <v/>
      </c>
      <c r="AR609" s="624" t="str">
        <f t="shared" si="2703"/>
        <v/>
      </c>
      <c r="AS609" s="624" t="str">
        <f t="shared" si="2703"/>
        <v/>
      </c>
      <c r="AT609" s="624" t="str">
        <f t="shared" si="2703"/>
        <v/>
      </c>
      <c r="AU609" s="624" t="str">
        <f t="shared" si="2703"/>
        <v/>
      </c>
      <c r="AV609" s="624" t="str">
        <f t="shared" si="2703"/>
        <v/>
      </c>
      <c r="AW609" s="624" t="str">
        <f t="shared" si="270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704">IF(BD607="","",BD607*BD608/BD$46/365/$G$1)</f>
        <v/>
      </c>
      <c r="BE609" s="624" t="str">
        <f t="shared" si="2704"/>
        <v/>
      </c>
      <c r="BF609" s="624" t="str">
        <f t="shared" si="2704"/>
        <v/>
      </c>
      <c r="BG609" s="624" t="str">
        <f t="shared" si="2704"/>
        <v/>
      </c>
      <c r="BH609" s="624" t="str">
        <f t="shared" si="2704"/>
        <v/>
      </c>
      <c r="BI609" s="624" t="str">
        <f t="shared" si="2704"/>
        <v/>
      </c>
      <c r="BJ609" s="624" t="str">
        <f t="shared" si="2704"/>
        <v/>
      </c>
      <c r="BK609" s="624" t="str">
        <f t="shared" si="2704"/>
        <v/>
      </c>
      <c r="BL609" s="624" t="str">
        <f t="shared" si="2704"/>
        <v/>
      </c>
      <c r="BM609" s="624" t="str">
        <f t="shared" si="2704"/>
        <v/>
      </c>
      <c r="BN609" s="624" t="str">
        <f t="shared" si="2704"/>
        <v/>
      </c>
      <c r="BO609" s="624" t="str">
        <f t="shared" si="270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694"/>
        <v/>
      </c>
      <c r="CF609" s="1332" t="str">
        <f t="shared" si="2694"/>
        <v/>
      </c>
      <c r="CG609" s="1332" t="str">
        <f t="shared" si="2694"/>
        <v/>
      </c>
      <c r="CH609" s="1332" t="str">
        <f t="shared" si="2694"/>
        <v/>
      </c>
      <c r="CI609" s="1333" t="str">
        <f t="shared" si="2694"/>
        <v/>
      </c>
      <c r="CJ609" s="1333" t="str">
        <f t="shared" si="2694"/>
        <v/>
      </c>
      <c r="CK609" s="1332" t="str">
        <f t="shared" si="2694"/>
        <v/>
      </c>
      <c r="CL609" s="1332" t="str">
        <f t="shared" si="2694"/>
        <v/>
      </c>
      <c r="CM609" s="1332" t="str">
        <f t="shared" si="2694"/>
        <v/>
      </c>
      <c r="CN609" s="1332" t="str">
        <f t="shared" si="2694"/>
        <v/>
      </c>
      <c r="CO609" s="1328" t="str">
        <f t="shared" si="2694"/>
        <v/>
      </c>
      <c r="CP609" s="528" t="str">
        <f t="shared" si="2695"/>
        <v/>
      </c>
      <c r="CQ609" s="529" t="str">
        <f t="shared" si="2695"/>
        <v/>
      </c>
      <c r="CR609" s="530" t="str">
        <f t="shared" si="2695"/>
        <v/>
      </c>
      <c r="CS609" s="530" t="str">
        <f t="shared" si="2695"/>
        <v/>
      </c>
      <c r="CT609" s="530" t="str">
        <f t="shared" si="2695"/>
        <v/>
      </c>
      <c r="CU609" s="530" t="str">
        <f t="shared" si="2695"/>
        <v/>
      </c>
      <c r="CV609" s="530" t="str">
        <f t="shared" si="2695"/>
        <v/>
      </c>
      <c r="CW609" s="531" t="str">
        <f t="shared" si="2695"/>
        <v/>
      </c>
      <c r="CX609" s="531" t="str">
        <f t="shared" si="2695"/>
        <v/>
      </c>
      <c r="CY609" s="531" t="str">
        <f t="shared" si="2695"/>
        <v/>
      </c>
      <c r="CZ609" s="530" t="str">
        <f t="shared" si="2696"/>
        <v/>
      </c>
      <c r="DA609" s="530" t="str">
        <f t="shared" si="2696"/>
        <v/>
      </c>
      <c r="DB609" s="530" t="str">
        <f t="shared" si="2696"/>
        <v/>
      </c>
      <c r="DC609" s="530" t="str">
        <f t="shared" si="2696"/>
        <v/>
      </c>
      <c r="DD609" s="530" t="str">
        <f t="shared" si="2696"/>
        <v/>
      </c>
      <c r="DE609" s="529" t="str">
        <f t="shared" si="2696"/>
        <v/>
      </c>
      <c r="DF609" s="528" t="str">
        <f t="shared" si="269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8" t="str">
        <f t="shared" ref="CD610:CO611" si="270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05"/>
        <v/>
      </c>
      <c r="CF610" s="1329" t="str">
        <f t="shared" si="2705"/>
        <v/>
      </c>
      <c r="CG610" s="1329" t="str">
        <f t="shared" si="2705"/>
        <v/>
      </c>
      <c r="CH610" s="1329" t="str">
        <f t="shared" si="2705"/>
        <v/>
      </c>
      <c r="CI610" s="1330" t="str">
        <f t="shared" si="2705"/>
        <v/>
      </c>
      <c r="CJ610" s="1330" t="str">
        <f t="shared" si="2705"/>
        <v/>
      </c>
      <c r="CK610" s="1329" t="str">
        <f t="shared" si="2705"/>
        <v/>
      </c>
      <c r="CL610" s="1329" t="str">
        <f t="shared" si="2705"/>
        <v/>
      </c>
      <c r="CM610" s="1329" t="str">
        <f t="shared" si="2705"/>
        <v/>
      </c>
      <c r="CN610" s="1329" t="str">
        <f t="shared" si="2705"/>
        <v/>
      </c>
      <c r="CO610" s="1328" t="str">
        <f t="shared" si="2705"/>
        <v/>
      </c>
      <c r="CP610" s="540" t="str">
        <f t="shared" si="2695"/>
        <v/>
      </c>
      <c r="CQ610" s="541" t="str">
        <f t="shared" si="2695"/>
        <v/>
      </c>
      <c r="CR610" s="542" t="str">
        <f t="shared" si="2695"/>
        <v/>
      </c>
      <c r="CS610" s="542" t="str">
        <f t="shared" si="2695"/>
        <v/>
      </c>
      <c r="CT610" s="542" t="str">
        <f t="shared" si="2695"/>
        <v/>
      </c>
      <c r="CU610" s="542" t="str">
        <f t="shared" si="2695"/>
        <v/>
      </c>
      <c r="CV610" s="542" t="str">
        <f t="shared" si="2695"/>
        <v/>
      </c>
      <c r="CW610" s="543" t="str">
        <f t="shared" si="2695"/>
        <v/>
      </c>
      <c r="CX610" s="543" t="str">
        <f t="shared" si="2695"/>
        <v/>
      </c>
      <c r="CY610" s="543" t="str">
        <f t="shared" si="2695"/>
        <v/>
      </c>
      <c r="CZ610" s="542" t="str">
        <f t="shared" si="2696"/>
        <v/>
      </c>
      <c r="DA610" s="542" t="str">
        <f t="shared" si="2696"/>
        <v/>
      </c>
      <c r="DB610" s="542" t="str">
        <f t="shared" si="2696"/>
        <v/>
      </c>
      <c r="DC610" s="542" t="str">
        <f t="shared" si="2696"/>
        <v/>
      </c>
      <c r="DD610" s="542" t="str">
        <f t="shared" si="2696"/>
        <v/>
      </c>
      <c r="DE610" s="541" t="str">
        <f t="shared" si="2696"/>
        <v/>
      </c>
      <c r="DF610" s="540" t="str">
        <f t="shared" si="269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291</v>
      </c>
      <c r="B611" s="621" t="str">
        <f t="shared" ref="B611:M611" si="2706">IF(B610="","",B607*B610)</f>
        <v/>
      </c>
      <c r="C611" s="621" t="str">
        <f t="shared" si="2706"/>
        <v/>
      </c>
      <c r="D611" s="621" t="str">
        <f t="shared" si="2706"/>
        <v/>
      </c>
      <c r="E611" s="621" t="str">
        <f t="shared" si="2706"/>
        <v/>
      </c>
      <c r="F611" s="621" t="str">
        <f t="shared" si="2706"/>
        <v/>
      </c>
      <c r="G611" s="621" t="str">
        <f t="shared" si="2706"/>
        <v/>
      </c>
      <c r="H611" s="621" t="str">
        <f t="shared" si="2706"/>
        <v/>
      </c>
      <c r="I611" s="621" t="str">
        <f t="shared" si="2706"/>
        <v/>
      </c>
      <c r="J611" s="621" t="str">
        <f t="shared" si="2706"/>
        <v/>
      </c>
      <c r="K611" s="621" t="str">
        <f t="shared" si="2706"/>
        <v/>
      </c>
      <c r="L611" s="621" t="str">
        <f t="shared" si="2706"/>
        <v/>
      </c>
      <c r="M611" s="621" t="str">
        <f t="shared" si="2706"/>
        <v/>
      </c>
      <c r="N611" s="621"/>
      <c r="O611" s="621"/>
      <c r="P611" s="621"/>
      <c r="Q611" s="621"/>
      <c r="R611" s="621"/>
      <c r="S611" s="704"/>
      <c r="T611" s="621" t="str">
        <f t="shared" ref="T611:AE611" si="2707">IF(T610="","",T607*T610)</f>
        <v/>
      </c>
      <c r="U611" s="621" t="str">
        <f t="shared" si="2707"/>
        <v/>
      </c>
      <c r="V611" s="621" t="str">
        <f t="shared" si="2707"/>
        <v/>
      </c>
      <c r="W611" s="621" t="str">
        <f t="shared" si="2707"/>
        <v/>
      </c>
      <c r="X611" s="621" t="str">
        <f t="shared" si="2707"/>
        <v/>
      </c>
      <c r="Y611" s="621" t="str">
        <f t="shared" si="2707"/>
        <v/>
      </c>
      <c r="Z611" s="621" t="str">
        <f t="shared" si="2707"/>
        <v/>
      </c>
      <c r="AA611" s="621" t="str">
        <f t="shared" si="2707"/>
        <v/>
      </c>
      <c r="AB611" s="621" t="str">
        <f t="shared" si="2707"/>
        <v/>
      </c>
      <c r="AC611" s="621" t="str">
        <f t="shared" si="2707"/>
        <v/>
      </c>
      <c r="AD611" s="621" t="str">
        <f t="shared" si="2707"/>
        <v/>
      </c>
      <c r="AE611" s="621" t="str">
        <f t="shared" si="270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708">IF(AL610="","",AL607*AL610)</f>
        <v/>
      </c>
      <c r="AM611" s="621" t="str">
        <f t="shared" si="2708"/>
        <v/>
      </c>
      <c r="AN611" s="621" t="str">
        <f t="shared" si="2708"/>
        <v/>
      </c>
      <c r="AO611" s="621" t="str">
        <f t="shared" si="2708"/>
        <v/>
      </c>
      <c r="AP611" s="621" t="str">
        <f t="shared" si="2708"/>
        <v/>
      </c>
      <c r="AQ611" s="621" t="str">
        <f t="shared" si="2708"/>
        <v/>
      </c>
      <c r="AR611" s="621" t="str">
        <f t="shared" si="2708"/>
        <v/>
      </c>
      <c r="AS611" s="621" t="str">
        <f t="shared" si="2708"/>
        <v/>
      </c>
      <c r="AT611" s="621" t="str">
        <f t="shared" si="2708"/>
        <v/>
      </c>
      <c r="AU611" s="621" t="str">
        <f t="shared" si="2708"/>
        <v/>
      </c>
      <c r="AV611" s="621" t="str">
        <f t="shared" si="2708"/>
        <v/>
      </c>
      <c r="AW611" s="621" t="str">
        <f t="shared" si="270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709">IF(BD610="","",BD607*BD610)</f>
        <v/>
      </c>
      <c r="BE611" s="621" t="str">
        <f t="shared" si="2709"/>
        <v/>
      </c>
      <c r="BF611" s="621" t="str">
        <f t="shared" si="2709"/>
        <v/>
      </c>
      <c r="BG611" s="621" t="str">
        <f t="shared" si="2709"/>
        <v/>
      </c>
      <c r="BH611" s="621" t="str">
        <f t="shared" si="2709"/>
        <v/>
      </c>
      <c r="BI611" s="621" t="str">
        <f t="shared" si="2709"/>
        <v/>
      </c>
      <c r="BJ611" s="621" t="str">
        <f t="shared" si="2709"/>
        <v/>
      </c>
      <c r="BK611" s="621" t="str">
        <f t="shared" si="2709"/>
        <v/>
      </c>
      <c r="BL611" s="621" t="str">
        <f t="shared" si="2709"/>
        <v/>
      </c>
      <c r="BM611" s="621" t="str">
        <f t="shared" si="2709"/>
        <v/>
      </c>
      <c r="BN611" s="621" t="str">
        <f t="shared" si="2709"/>
        <v/>
      </c>
      <c r="BO611" s="621" t="str">
        <f t="shared" si="270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8" t="str">
        <f t="shared" si="2705"/>
        <v/>
      </c>
      <c r="CE611" s="1329" t="str">
        <f t="shared" ref="CE611:CO611" si="271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10"/>
        <v/>
      </c>
      <c r="CG611" s="1329" t="str">
        <f t="shared" si="2710"/>
        <v/>
      </c>
      <c r="CH611" s="1329" t="str">
        <f t="shared" si="2710"/>
        <v/>
      </c>
      <c r="CI611" s="1330" t="str">
        <f t="shared" si="2710"/>
        <v/>
      </c>
      <c r="CJ611" s="1330" t="str">
        <f t="shared" si="2710"/>
        <v/>
      </c>
      <c r="CK611" s="1329" t="str">
        <f t="shared" si="2710"/>
        <v/>
      </c>
      <c r="CL611" s="1329" t="str">
        <f t="shared" si="2710"/>
        <v/>
      </c>
      <c r="CM611" s="1329" t="str">
        <f t="shared" si="2710"/>
        <v/>
      </c>
      <c r="CN611" s="1329" t="str">
        <f t="shared" si="2710"/>
        <v/>
      </c>
      <c r="CO611" s="1328" t="str">
        <f t="shared" si="2710"/>
        <v/>
      </c>
      <c r="CP611" s="540" t="str">
        <f t="shared" si="2695"/>
        <v/>
      </c>
      <c r="CQ611" s="541" t="str">
        <f t="shared" si="2695"/>
        <v/>
      </c>
      <c r="CR611" s="542" t="str">
        <f t="shared" si="2695"/>
        <v/>
      </c>
      <c r="CS611" s="542" t="str">
        <f t="shared" si="2695"/>
        <v/>
      </c>
      <c r="CT611" s="542" t="str">
        <f t="shared" si="2695"/>
        <v/>
      </c>
      <c r="CU611" s="542" t="str">
        <f t="shared" si="2695"/>
        <v/>
      </c>
      <c r="CV611" s="542" t="str">
        <f t="shared" si="2695"/>
        <v/>
      </c>
      <c r="CW611" s="543" t="str">
        <f t="shared" si="2695"/>
        <v/>
      </c>
      <c r="CX611" s="543" t="str">
        <f t="shared" si="2695"/>
        <v/>
      </c>
      <c r="CY611" s="543" t="str">
        <f t="shared" si="2695"/>
        <v/>
      </c>
      <c r="CZ611" s="542" t="str">
        <f t="shared" si="2696"/>
        <v/>
      </c>
      <c r="DA611" s="542" t="str">
        <f t="shared" si="2696"/>
        <v/>
      </c>
      <c r="DB611" s="542" t="str">
        <f t="shared" si="2696"/>
        <v/>
      </c>
      <c r="DC611" s="542" t="str">
        <f t="shared" si="2696"/>
        <v/>
      </c>
      <c r="DD611" s="542" t="str">
        <f t="shared" si="2696"/>
        <v/>
      </c>
      <c r="DE611" s="541" t="str">
        <f t="shared" si="2696"/>
        <v/>
      </c>
      <c r="DF611" s="540" t="str">
        <f t="shared" si="269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8" t="s">
        <v>746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/>
      <c r="O612" s="633"/>
      <c r="P612" s="633"/>
      <c r="Q612" s="633"/>
      <c r="R612" s="633"/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 t="s">
        <v>270</v>
      </c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 t="s">
        <v>270</v>
      </c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 t="s">
        <v>270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31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8" t="str">
        <f t="shared" ref="CD613:CO614" si="271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11"/>
        <v/>
      </c>
      <c r="CF613" s="1329" t="str">
        <f t="shared" si="2711"/>
        <v/>
      </c>
      <c r="CG613" s="1329" t="str">
        <f t="shared" si="2711"/>
        <v/>
      </c>
      <c r="CH613" s="1329" t="str">
        <f t="shared" si="2711"/>
        <v/>
      </c>
      <c r="CI613" s="1330" t="str">
        <f t="shared" si="2711"/>
        <v/>
      </c>
      <c r="CJ613" s="1330" t="str">
        <f t="shared" si="2711"/>
        <v/>
      </c>
      <c r="CK613" s="1329" t="str">
        <f t="shared" si="2711"/>
        <v/>
      </c>
      <c r="CL613" s="1329" t="str">
        <f t="shared" si="2711"/>
        <v/>
      </c>
      <c r="CM613" s="1329" t="str">
        <f t="shared" si="2711"/>
        <v/>
      </c>
      <c r="CN613" s="1329" t="str">
        <f t="shared" si="2711"/>
        <v/>
      </c>
      <c r="CO613" s="1328" t="str">
        <f t="shared" si="2711"/>
        <v/>
      </c>
      <c r="CP613" s="540" t="str">
        <f t="shared" ref="CP613:CY617" si="271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12"/>
        <v/>
      </c>
      <c r="CR613" s="542" t="str">
        <f t="shared" si="2712"/>
        <v/>
      </c>
      <c r="CS613" s="542" t="str">
        <f t="shared" si="2712"/>
        <v/>
      </c>
      <c r="CT613" s="542" t="str">
        <f t="shared" si="2712"/>
        <v/>
      </c>
      <c r="CU613" s="542" t="str">
        <f t="shared" si="2712"/>
        <v/>
      </c>
      <c r="CV613" s="542" t="str">
        <f t="shared" si="2712"/>
        <v/>
      </c>
      <c r="CW613" s="543" t="str">
        <f t="shared" si="2712"/>
        <v/>
      </c>
      <c r="CX613" s="543" t="str">
        <f t="shared" si="2712"/>
        <v/>
      </c>
      <c r="CY613" s="543" t="str">
        <f t="shared" si="2712"/>
        <v/>
      </c>
      <c r="CZ613" s="542" t="str">
        <f t="shared" ref="CZ613:DF617" si="271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13"/>
        <v/>
      </c>
      <c r="DB613" s="542" t="str">
        <f t="shared" si="2713"/>
        <v/>
      </c>
      <c r="DC613" s="542" t="str">
        <f t="shared" si="2713"/>
        <v/>
      </c>
      <c r="DD613" s="542" t="str">
        <f t="shared" si="2713"/>
        <v/>
      </c>
      <c r="DE613" s="541" t="str">
        <f t="shared" si="2713"/>
        <v/>
      </c>
      <c r="DF613" s="540" t="str">
        <f t="shared" si="271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289</v>
      </c>
      <c r="B614" s="602">
        <f>530*$K$1</f>
        <v>2219.0039999999999</v>
      </c>
      <c r="C614" s="602">
        <f t="shared" ref="C614:M614" si="2714">530*$K$1</f>
        <v>2219.0039999999999</v>
      </c>
      <c r="D614" s="602">
        <f t="shared" si="2714"/>
        <v>2219.0039999999999</v>
      </c>
      <c r="E614" s="602">
        <f t="shared" si="2714"/>
        <v>2219.0039999999999</v>
      </c>
      <c r="F614" s="602">
        <f t="shared" si="2714"/>
        <v>2219.0039999999999</v>
      </c>
      <c r="G614" s="602">
        <f t="shared" si="2714"/>
        <v>2219.0039999999999</v>
      </c>
      <c r="H614" s="602">
        <f t="shared" si="2714"/>
        <v>2219.0039999999999</v>
      </c>
      <c r="I614" s="602">
        <f t="shared" si="2714"/>
        <v>2219.0039999999999</v>
      </c>
      <c r="J614" s="602">
        <f t="shared" si="2714"/>
        <v>2219.0039999999999</v>
      </c>
      <c r="K614" s="602">
        <f t="shared" si="2714"/>
        <v>2219.0039999999999</v>
      </c>
      <c r="L614" s="602">
        <f t="shared" si="2714"/>
        <v>2219.0039999999999</v>
      </c>
      <c r="M614" s="602">
        <f t="shared" si="271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15">530*$K$1</f>
        <v>2219.0039999999999</v>
      </c>
      <c r="V614" s="602">
        <f t="shared" si="2715"/>
        <v>2219.0039999999999</v>
      </c>
      <c r="W614" s="602">
        <f t="shared" si="2715"/>
        <v>2219.0039999999999</v>
      </c>
      <c r="X614" s="602">
        <f t="shared" si="2715"/>
        <v>2219.0039999999999</v>
      </c>
      <c r="Y614" s="602">
        <f t="shared" si="2715"/>
        <v>2219.0039999999999</v>
      </c>
      <c r="Z614" s="602">
        <f t="shared" si="2715"/>
        <v>2219.0039999999999</v>
      </c>
      <c r="AA614" s="602">
        <f t="shared" si="2715"/>
        <v>2219.0039999999999</v>
      </c>
      <c r="AB614" s="602">
        <f t="shared" si="2715"/>
        <v>2219.0039999999999</v>
      </c>
      <c r="AC614" s="602">
        <f t="shared" si="2715"/>
        <v>2219.0039999999999</v>
      </c>
      <c r="AD614" s="602">
        <f t="shared" si="2715"/>
        <v>2219.0039999999999</v>
      </c>
      <c r="AE614" s="602">
        <f t="shared" si="271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16">530*$K$1</f>
        <v>2219.0039999999999</v>
      </c>
      <c r="AN614" s="602">
        <f t="shared" si="2716"/>
        <v>2219.0039999999999</v>
      </c>
      <c r="AO614" s="602">
        <f t="shared" si="2716"/>
        <v>2219.0039999999999</v>
      </c>
      <c r="AP614" s="602">
        <f t="shared" si="2716"/>
        <v>2219.0039999999999</v>
      </c>
      <c r="AQ614" s="602">
        <f t="shared" si="2716"/>
        <v>2219.0039999999999</v>
      </c>
      <c r="AR614" s="602">
        <f t="shared" si="2716"/>
        <v>2219.0039999999999</v>
      </c>
      <c r="AS614" s="602">
        <f t="shared" si="2716"/>
        <v>2219.0039999999999</v>
      </c>
      <c r="AT614" s="602">
        <f t="shared" si="2716"/>
        <v>2219.0039999999999</v>
      </c>
      <c r="AU614" s="602">
        <f t="shared" si="2716"/>
        <v>2219.0039999999999</v>
      </c>
      <c r="AV614" s="602">
        <f t="shared" si="2716"/>
        <v>2219.0039999999999</v>
      </c>
      <c r="AW614" s="602">
        <f t="shared" si="271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17">530*$K$1</f>
        <v>2219.0039999999999</v>
      </c>
      <c r="BF614" s="602">
        <f t="shared" si="2717"/>
        <v>2219.0039999999999</v>
      </c>
      <c r="BG614" s="602">
        <f t="shared" si="2717"/>
        <v>2219.0039999999999</v>
      </c>
      <c r="BH614" s="602">
        <f t="shared" si="2717"/>
        <v>2219.0039999999999</v>
      </c>
      <c r="BI614" s="602">
        <f t="shared" si="2717"/>
        <v>2219.0039999999999</v>
      </c>
      <c r="BJ614" s="602">
        <f t="shared" si="2717"/>
        <v>2219.0039999999999</v>
      </c>
      <c r="BK614" s="602">
        <f t="shared" si="2717"/>
        <v>2219.0039999999999</v>
      </c>
      <c r="BL614" s="602">
        <f t="shared" si="2717"/>
        <v>2219.0039999999999</v>
      </c>
      <c r="BM614" s="602">
        <f t="shared" si="2717"/>
        <v>2219.0039999999999</v>
      </c>
      <c r="BN614" s="602">
        <f t="shared" si="2717"/>
        <v>2219.0039999999999</v>
      </c>
      <c r="BO614" s="602">
        <f t="shared" si="271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17"/>
        <v>2219.0039999999999</v>
      </c>
      <c r="BW614" s="602">
        <f t="shared" si="2717"/>
        <v>2219.0039999999999</v>
      </c>
      <c r="BX614" s="602">
        <f t="shared" si="2717"/>
        <v>2219.0039999999999</v>
      </c>
      <c r="BY614" s="602">
        <f t="shared" si="271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11"/>
        <v>2219.0039999999999</v>
      </c>
      <c r="CE614" s="1329">
        <f t="shared" ref="CE614:CO615" si="27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18"/>
        <v>2219.0039999999999</v>
      </c>
      <c r="CG614" s="1329">
        <f t="shared" si="2718"/>
        <v>2219.0039999999999</v>
      </c>
      <c r="CH614" s="1329">
        <f t="shared" si="2718"/>
        <v>2219.0039999999999</v>
      </c>
      <c r="CI614" s="1330">
        <f t="shared" si="2718"/>
        <v>2219.0039999999999</v>
      </c>
      <c r="CJ614" s="1330">
        <f t="shared" si="2718"/>
        <v>2219.0039999999999</v>
      </c>
      <c r="CK614" s="1329">
        <f t="shared" si="2718"/>
        <v>2219.0039999999999</v>
      </c>
      <c r="CL614" s="1329">
        <f t="shared" si="2718"/>
        <v>2219.0039999999999</v>
      </c>
      <c r="CM614" s="1329">
        <f t="shared" si="2718"/>
        <v>2219.0039999999999</v>
      </c>
      <c r="CN614" s="1329">
        <f t="shared" si="2718"/>
        <v>2219.0039999999999</v>
      </c>
      <c r="CO614" s="1328">
        <f t="shared" si="2718"/>
        <v>2219.0039999999999</v>
      </c>
      <c r="CP614" s="540" t="str">
        <f t="shared" si="2712"/>
        <v/>
      </c>
      <c r="CQ614" s="541" t="str">
        <f t="shared" si="2712"/>
        <v/>
      </c>
      <c r="CR614" s="542" t="str">
        <f t="shared" si="2712"/>
        <v/>
      </c>
      <c r="CS614" s="542">
        <f t="shared" si="2712"/>
        <v>2219.0039999999999</v>
      </c>
      <c r="CT614" s="542">
        <f t="shared" si="2712"/>
        <v>2219.0039999999999</v>
      </c>
      <c r="CU614" s="542">
        <f t="shared" si="2712"/>
        <v>2219.0039999999999</v>
      </c>
      <c r="CV614" s="542">
        <f t="shared" si="2712"/>
        <v>2219.0039999999999</v>
      </c>
      <c r="CW614" s="543">
        <f t="shared" si="2712"/>
        <v>2219.0039999999999</v>
      </c>
      <c r="CX614" s="543">
        <f t="shared" si="2712"/>
        <v>2219.0039999999999</v>
      </c>
      <c r="CY614" s="543">
        <f t="shared" si="2712"/>
        <v>2219.0039999999999</v>
      </c>
      <c r="CZ614" s="542">
        <f t="shared" si="2713"/>
        <v>2219.0039999999999</v>
      </c>
      <c r="DA614" s="542">
        <f t="shared" si="2713"/>
        <v>2219.0039999999999</v>
      </c>
      <c r="DB614" s="542">
        <f t="shared" si="2713"/>
        <v>2219.0039999999999</v>
      </c>
      <c r="DC614" s="542">
        <f t="shared" si="2713"/>
        <v>2219.0039999999999</v>
      </c>
      <c r="DD614" s="542">
        <f t="shared" si="2713"/>
        <v>2219.0039999999999</v>
      </c>
      <c r="DE614" s="541" t="str">
        <f t="shared" si="2713"/>
        <v/>
      </c>
      <c r="DF614" s="540" t="str">
        <f t="shared" si="271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228</v>
      </c>
      <c r="B615" s="624" t="str">
        <f t="shared" ref="B615:M615" si="2719">IF(B613="","",B613*B614/B$46/365/$G$1)</f>
        <v/>
      </c>
      <c r="C615" s="624" t="str">
        <f t="shared" si="2719"/>
        <v/>
      </c>
      <c r="D615" s="624" t="str">
        <f t="shared" si="2719"/>
        <v/>
      </c>
      <c r="E615" s="624" t="str">
        <f t="shared" si="2719"/>
        <v/>
      </c>
      <c r="F615" s="624" t="str">
        <f t="shared" si="2719"/>
        <v/>
      </c>
      <c r="G615" s="624" t="str">
        <f t="shared" si="2719"/>
        <v/>
      </c>
      <c r="H615" s="624" t="str">
        <f t="shared" si="2719"/>
        <v/>
      </c>
      <c r="I615" s="624" t="str">
        <f t="shared" si="2719"/>
        <v/>
      </c>
      <c r="J615" s="624" t="str">
        <f t="shared" si="2719"/>
        <v/>
      </c>
      <c r="K615" s="624" t="str">
        <f t="shared" si="2719"/>
        <v/>
      </c>
      <c r="L615" s="624" t="str">
        <f t="shared" si="2719"/>
        <v/>
      </c>
      <c r="M615" s="624" t="str">
        <f t="shared" si="2719"/>
        <v/>
      </c>
      <c r="N615" s="624"/>
      <c r="O615" s="624"/>
      <c r="P615" s="624"/>
      <c r="Q615" s="624"/>
      <c r="R615" s="624"/>
      <c r="S615" s="704"/>
      <c r="T615" s="624" t="str">
        <f t="shared" ref="T615:AE615" si="2720">IF(T613="","",T613*T614/T$46/365/$G$1)</f>
        <v/>
      </c>
      <c r="U615" s="624" t="str">
        <f t="shared" si="2720"/>
        <v/>
      </c>
      <c r="V615" s="624" t="str">
        <f t="shared" si="2720"/>
        <v/>
      </c>
      <c r="W615" s="624" t="str">
        <f t="shared" si="2720"/>
        <v/>
      </c>
      <c r="X615" s="624" t="str">
        <f t="shared" si="2720"/>
        <v/>
      </c>
      <c r="Y615" s="624" t="str">
        <f t="shared" si="2720"/>
        <v/>
      </c>
      <c r="Z615" s="624" t="str">
        <f t="shared" si="2720"/>
        <v/>
      </c>
      <c r="AA615" s="624" t="str">
        <f t="shared" si="2720"/>
        <v/>
      </c>
      <c r="AB615" s="624" t="str">
        <f t="shared" si="2720"/>
        <v/>
      </c>
      <c r="AC615" s="624" t="str">
        <f t="shared" si="2720"/>
        <v/>
      </c>
      <c r="AD615" s="624" t="str">
        <f t="shared" si="2720"/>
        <v/>
      </c>
      <c r="AE615" s="624" t="str">
        <f t="shared" si="272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21">IF(AL613="","",AL613*AL614/AL$46/365/$G$1)</f>
        <v/>
      </c>
      <c r="AM615" s="624" t="str">
        <f t="shared" si="2721"/>
        <v/>
      </c>
      <c r="AN615" s="624" t="str">
        <f t="shared" si="2721"/>
        <v/>
      </c>
      <c r="AO615" s="624" t="str">
        <f t="shared" si="2721"/>
        <v/>
      </c>
      <c r="AP615" s="624" t="str">
        <f t="shared" si="2721"/>
        <v/>
      </c>
      <c r="AQ615" s="624" t="str">
        <f t="shared" si="2721"/>
        <v/>
      </c>
      <c r="AR615" s="624" t="str">
        <f t="shared" si="2721"/>
        <v/>
      </c>
      <c r="AS615" s="624" t="str">
        <f t="shared" si="2721"/>
        <v/>
      </c>
      <c r="AT615" s="624" t="str">
        <f t="shared" si="2721"/>
        <v/>
      </c>
      <c r="AU615" s="624" t="str">
        <f t="shared" si="2721"/>
        <v/>
      </c>
      <c r="AV615" s="624" t="str">
        <f t="shared" si="2721"/>
        <v/>
      </c>
      <c r="AW615" s="624" t="str">
        <f t="shared" si="272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22">IF(BD613="","",BD613*BD614/BD$46/365/$G$1)</f>
        <v/>
      </c>
      <c r="BE615" s="624" t="str">
        <f t="shared" si="2722"/>
        <v/>
      </c>
      <c r="BF615" s="624" t="str">
        <f t="shared" si="2722"/>
        <v/>
      </c>
      <c r="BG615" s="624" t="str">
        <f t="shared" si="2722"/>
        <v/>
      </c>
      <c r="BH615" s="624" t="str">
        <f t="shared" si="2722"/>
        <v/>
      </c>
      <c r="BI615" s="624" t="str">
        <f t="shared" si="2722"/>
        <v/>
      </c>
      <c r="BJ615" s="624" t="str">
        <f t="shared" si="2722"/>
        <v/>
      </c>
      <c r="BK615" s="624" t="str">
        <f t="shared" si="2722"/>
        <v/>
      </c>
      <c r="BL615" s="624" t="str">
        <f t="shared" si="2722"/>
        <v/>
      </c>
      <c r="BM615" s="624" t="str">
        <f t="shared" si="2722"/>
        <v/>
      </c>
      <c r="BN615" s="624" t="str">
        <f t="shared" si="2722"/>
        <v/>
      </c>
      <c r="BO615" s="624" t="str">
        <f t="shared" si="272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23">IF(DG615&lt;3,"",(SUM(B615:R615)-MIN(B615:R615)-MAX(B615:R615))/(DG615-2))</f>
        <v/>
      </c>
      <c r="CA615" s="614" t="str">
        <f t="shared" ref="CA615" si="2724">IF(DH615&lt;3,"",(SUM(T615:AJ615)-MIN(T615:AJ615)-MAX(T615:AJ615))/(DH615-2))</f>
        <v/>
      </c>
      <c r="CB615" s="614" t="str">
        <f t="shared" ref="CB615" si="2725">IF(DI615&lt;3,"",(SUM(AL615:BB615)-MIN(AL615:BB615)-MAX(AL615:BB615))/(DI615-2))</f>
        <v/>
      </c>
      <c r="CC615" s="683" t="str">
        <f t="shared" ref="CC615" si="2726">IF(DJ615&lt;3,"",(SUM(BD615:BT615)-MIN(BD615:BT615)-MAX(BD615:BT615))/(DJ615-2))</f>
        <v/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18"/>
        <v/>
      </c>
      <c r="CF615" s="1332" t="str">
        <f t="shared" si="2718"/>
        <v/>
      </c>
      <c r="CG615" s="1332" t="str">
        <f t="shared" si="2718"/>
        <v/>
      </c>
      <c r="CH615" s="1332" t="str">
        <f t="shared" si="2718"/>
        <v/>
      </c>
      <c r="CI615" s="1333" t="str">
        <f t="shared" si="2718"/>
        <v/>
      </c>
      <c r="CJ615" s="1333" t="str">
        <f t="shared" si="2718"/>
        <v/>
      </c>
      <c r="CK615" s="1332" t="str">
        <f t="shared" si="2718"/>
        <v/>
      </c>
      <c r="CL615" s="1332" t="str">
        <f t="shared" si="2718"/>
        <v/>
      </c>
      <c r="CM615" s="1332" t="str">
        <f t="shared" si="2718"/>
        <v/>
      </c>
      <c r="CN615" s="1332" t="str">
        <f t="shared" si="2718"/>
        <v/>
      </c>
      <c r="CO615" s="1331" t="str">
        <f t="shared" si="2718"/>
        <v/>
      </c>
      <c r="CP615" s="528" t="str">
        <f t="shared" si="2712"/>
        <v/>
      </c>
      <c r="CQ615" s="529" t="str">
        <f t="shared" si="2712"/>
        <v/>
      </c>
      <c r="CR615" s="530" t="str">
        <f t="shared" si="2712"/>
        <v/>
      </c>
      <c r="CS615" s="530" t="str">
        <f t="shared" si="2712"/>
        <v/>
      </c>
      <c r="CT615" s="530" t="str">
        <f t="shared" si="2712"/>
        <v/>
      </c>
      <c r="CU615" s="530" t="str">
        <f t="shared" si="2712"/>
        <v/>
      </c>
      <c r="CV615" s="530" t="str">
        <f t="shared" si="2712"/>
        <v/>
      </c>
      <c r="CW615" s="531" t="str">
        <f t="shared" si="2712"/>
        <v/>
      </c>
      <c r="CX615" s="531" t="str">
        <f t="shared" si="2712"/>
        <v/>
      </c>
      <c r="CY615" s="531" t="str">
        <f t="shared" si="2712"/>
        <v/>
      </c>
      <c r="CZ615" s="530" t="str">
        <f t="shared" si="2713"/>
        <v/>
      </c>
      <c r="DA615" s="530" t="str">
        <f t="shared" si="2713"/>
        <v/>
      </c>
      <c r="DB615" s="530" t="str">
        <f t="shared" si="2713"/>
        <v/>
      </c>
      <c r="DC615" s="530" t="str">
        <f t="shared" si="2713"/>
        <v/>
      </c>
      <c r="DD615" s="530" t="str">
        <f t="shared" si="2713"/>
        <v/>
      </c>
      <c r="DE615" s="529" t="str">
        <f t="shared" si="2713"/>
        <v/>
      </c>
      <c r="DF615" s="528" t="str">
        <f t="shared" si="271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8" t="str">
        <f t="shared" ref="CD616:CO617" si="27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27"/>
        <v/>
      </c>
      <c r="CF616" s="1329" t="str">
        <f t="shared" si="2727"/>
        <v/>
      </c>
      <c r="CG616" s="1329" t="str">
        <f t="shared" si="2727"/>
        <v/>
      </c>
      <c r="CH616" s="1329" t="str">
        <f t="shared" si="2727"/>
        <v/>
      </c>
      <c r="CI616" s="1330" t="str">
        <f t="shared" si="2727"/>
        <v/>
      </c>
      <c r="CJ616" s="1330" t="str">
        <f t="shared" si="2727"/>
        <v/>
      </c>
      <c r="CK616" s="1329" t="str">
        <f t="shared" si="2727"/>
        <v/>
      </c>
      <c r="CL616" s="1329" t="str">
        <f t="shared" si="2727"/>
        <v/>
      </c>
      <c r="CM616" s="1329" t="str">
        <f t="shared" si="2727"/>
        <v/>
      </c>
      <c r="CN616" s="1329" t="str">
        <f t="shared" si="2727"/>
        <v/>
      </c>
      <c r="CO616" s="1335" t="str">
        <f t="shared" si="2727"/>
        <v/>
      </c>
      <c r="CP616" s="540" t="str">
        <f t="shared" si="2712"/>
        <v/>
      </c>
      <c r="CQ616" s="541" t="str">
        <f t="shared" si="2712"/>
        <v/>
      </c>
      <c r="CR616" s="542" t="str">
        <f t="shared" si="2712"/>
        <v/>
      </c>
      <c r="CS616" s="542" t="str">
        <f t="shared" si="2712"/>
        <v/>
      </c>
      <c r="CT616" s="542" t="str">
        <f t="shared" si="2712"/>
        <v/>
      </c>
      <c r="CU616" s="542" t="str">
        <f t="shared" si="2712"/>
        <v/>
      </c>
      <c r="CV616" s="542" t="str">
        <f t="shared" si="2712"/>
        <v/>
      </c>
      <c r="CW616" s="543" t="str">
        <f t="shared" si="2712"/>
        <v/>
      </c>
      <c r="CX616" s="543" t="str">
        <f t="shared" si="2712"/>
        <v/>
      </c>
      <c r="CY616" s="543" t="str">
        <f t="shared" si="2712"/>
        <v/>
      </c>
      <c r="CZ616" s="542" t="str">
        <f t="shared" si="2713"/>
        <v/>
      </c>
      <c r="DA616" s="542" t="str">
        <f t="shared" si="2713"/>
        <v/>
      </c>
      <c r="DB616" s="542" t="str">
        <f t="shared" si="2713"/>
        <v/>
      </c>
      <c r="DC616" s="542" t="str">
        <f t="shared" si="2713"/>
        <v/>
      </c>
      <c r="DD616" s="542" t="str">
        <f t="shared" si="2713"/>
        <v/>
      </c>
      <c r="DE616" s="541" t="str">
        <f t="shared" si="2713"/>
        <v/>
      </c>
      <c r="DF616" s="540" t="str">
        <f t="shared" si="271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291</v>
      </c>
      <c r="B617" s="621" t="str">
        <f t="shared" ref="B617:M617" si="2728">IF(B616="","",B613*B616)</f>
        <v/>
      </c>
      <c r="C617" s="621" t="str">
        <f t="shared" si="2728"/>
        <v/>
      </c>
      <c r="D617" s="621" t="str">
        <f t="shared" si="2728"/>
        <v/>
      </c>
      <c r="E617" s="621" t="str">
        <f t="shared" si="2728"/>
        <v/>
      </c>
      <c r="F617" s="621" t="str">
        <f t="shared" si="2728"/>
        <v/>
      </c>
      <c r="G617" s="621" t="str">
        <f t="shared" si="2728"/>
        <v/>
      </c>
      <c r="H617" s="621" t="str">
        <f t="shared" si="2728"/>
        <v/>
      </c>
      <c r="I617" s="621" t="str">
        <f t="shared" si="2728"/>
        <v/>
      </c>
      <c r="J617" s="621" t="str">
        <f t="shared" si="2728"/>
        <v/>
      </c>
      <c r="K617" s="621" t="str">
        <f t="shared" si="2728"/>
        <v/>
      </c>
      <c r="L617" s="621" t="str">
        <f t="shared" si="2728"/>
        <v/>
      </c>
      <c r="M617" s="621" t="str">
        <f t="shared" si="2728"/>
        <v/>
      </c>
      <c r="N617" s="621"/>
      <c r="O617" s="621"/>
      <c r="P617" s="621"/>
      <c r="Q617" s="621"/>
      <c r="R617" s="621"/>
      <c r="S617" s="704"/>
      <c r="T617" s="621" t="str">
        <f t="shared" ref="T617:AE617" si="2729">IF(T616="","",T613*T616)</f>
        <v/>
      </c>
      <c r="U617" s="621" t="str">
        <f t="shared" si="2729"/>
        <v/>
      </c>
      <c r="V617" s="621" t="str">
        <f t="shared" si="2729"/>
        <v/>
      </c>
      <c r="W617" s="621" t="str">
        <f t="shared" si="2729"/>
        <v/>
      </c>
      <c r="X617" s="621" t="str">
        <f t="shared" si="2729"/>
        <v/>
      </c>
      <c r="Y617" s="621" t="str">
        <f t="shared" si="2729"/>
        <v/>
      </c>
      <c r="Z617" s="621" t="str">
        <f t="shared" si="2729"/>
        <v/>
      </c>
      <c r="AA617" s="621" t="str">
        <f t="shared" si="2729"/>
        <v/>
      </c>
      <c r="AB617" s="621" t="str">
        <f t="shared" si="2729"/>
        <v/>
      </c>
      <c r="AC617" s="621" t="str">
        <f t="shared" si="2729"/>
        <v/>
      </c>
      <c r="AD617" s="621" t="str">
        <f t="shared" si="2729"/>
        <v/>
      </c>
      <c r="AE617" s="621" t="str">
        <f t="shared" si="272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30">IF(AL616="","",AL613*AL616)</f>
        <v/>
      </c>
      <c r="AM617" s="621" t="str">
        <f t="shared" si="2730"/>
        <v/>
      </c>
      <c r="AN617" s="621" t="str">
        <f t="shared" si="2730"/>
        <v/>
      </c>
      <c r="AO617" s="621" t="str">
        <f t="shared" si="2730"/>
        <v/>
      </c>
      <c r="AP617" s="621" t="str">
        <f t="shared" si="2730"/>
        <v/>
      </c>
      <c r="AQ617" s="621" t="str">
        <f t="shared" si="2730"/>
        <v/>
      </c>
      <c r="AR617" s="621" t="str">
        <f t="shared" si="2730"/>
        <v/>
      </c>
      <c r="AS617" s="621" t="str">
        <f t="shared" si="2730"/>
        <v/>
      </c>
      <c r="AT617" s="621" t="str">
        <f t="shared" si="2730"/>
        <v/>
      </c>
      <c r="AU617" s="621" t="str">
        <f t="shared" si="2730"/>
        <v/>
      </c>
      <c r="AV617" s="621" t="str">
        <f t="shared" si="2730"/>
        <v/>
      </c>
      <c r="AW617" s="621" t="str">
        <f t="shared" si="273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31">IF(BD616="","",BD613*BD616)</f>
        <v/>
      </c>
      <c r="BE617" s="621" t="str">
        <f t="shared" si="2731"/>
        <v/>
      </c>
      <c r="BF617" s="621" t="str">
        <f t="shared" si="2731"/>
        <v/>
      </c>
      <c r="BG617" s="621" t="str">
        <f t="shared" si="2731"/>
        <v/>
      </c>
      <c r="BH617" s="621" t="str">
        <f t="shared" si="2731"/>
        <v/>
      </c>
      <c r="BI617" s="621" t="str">
        <f t="shared" si="2731"/>
        <v/>
      </c>
      <c r="BJ617" s="621" t="str">
        <f t="shared" si="2731"/>
        <v/>
      </c>
      <c r="BK617" s="621" t="str">
        <f t="shared" si="2731"/>
        <v/>
      </c>
      <c r="BL617" s="621" t="str">
        <f t="shared" si="2731"/>
        <v/>
      </c>
      <c r="BM617" s="621" t="str">
        <f t="shared" si="2731"/>
        <v/>
      </c>
      <c r="BN617" s="621" t="str">
        <f t="shared" si="2731"/>
        <v/>
      </c>
      <c r="BO617" s="621" t="str">
        <f t="shared" si="273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8" t="str">
        <f t="shared" si="2727"/>
        <v/>
      </c>
      <c r="CE617" s="1329" t="str">
        <f t="shared" ref="CE617:CO617" si="273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32"/>
        <v/>
      </c>
      <c r="CG617" s="1329" t="str">
        <f t="shared" si="2732"/>
        <v/>
      </c>
      <c r="CH617" s="1329" t="str">
        <f t="shared" si="2732"/>
        <v/>
      </c>
      <c r="CI617" s="1330" t="str">
        <f t="shared" si="2732"/>
        <v/>
      </c>
      <c r="CJ617" s="1330" t="str">
        <f t="shared" si="2732"/>
        <v/>
      </c>
      <c r="CK617" s="1329" t="str">
        <f t="shared" si="2732"/>
        <v/>
      </c>
      <c r="CL617" s="1329" t="str">
        <f t="shared" si="2732"/>
        <v/>
      </c>
      <c r="CM617" s="1329" t="str">
        <f t="shared" si="2732"/>
        <v/>
      </c>
      <c r="CN617" s="1329" t="str">
        <f t="shared" si="2732"/>
        <v/>
      </c>
      <c r="CO617" s="1328" t="str">
        <f t="shared" si="2732"/>
        <v/>
      </c>
      <c r="CP617" s="540" t="str">
        <f t="shared" si="2712"/>
        <v/>
      </c>
      <c r="CQ617" s="541" t="str">
        <f t="shared" si="2712"/>
        <v/>
      </c>
      <c r="CR617" s="542" t="str">
        <f t="shared" si="2712"/>
        <v/>
      </c>
      <c r="CS617" s="542" t="str">
        <f t="shared" si="2712"/>
        <v/>
      </c>
      <c r="CT617" s="542" t="str">
        <f t="shared" si="2712"/>
        <v/>
      </c>
      <c r="CU617" s="542" t="str">
        <f t="shared" si="2712"/>
        <v/>
      </c>
      <c r="CV617" s="542" t="str">
        <f t="shared" si="2712"/>
        <v/>
      </c>
      <c r="CW617" s="543" t="str">
        <f t="shared" si="2712"/>
        <v/>
      </c>
      <c r="CX617" s="543" t="str">
        <f t="shared" si="2712"/>
        <v/>
      </c>
      <c r="CY617" s="543" t="str">
        <f t="shared" si="2712"/>
        <v/>
      </c>
      <c r="CZ617" s="542" t="str">
        <f t="shared" si="2713"/>
        <v/>
      </c>
      <c r="DA617" s="542" t="str">
        <f t="shared" si="2713"/>
        <v/>
      </c>
      <c r="DB617" s="542" t="str">
        <f t="shared" si="2713"/>
        <v/>
      </c>
      <c r="DC617" s="542" t="str">
        <f t="shared" si="2713"/>
        <v/>
      </c>
      <c r="DD617" s="542" t="str">
        <f t="shared" si="2713"/>
        <v/>
      </c>
      <c r="DE617" s="541" t="str">
        <f t="shared" si="2713"/>
        <v/>
      </c>
      <c r="DF617" s="540" t="str">
        <f t="shared" si="271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12" t="s">
        <v>742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/>
      <c r="O618" s="633"/>
      <c r="P618" s="633"/>
      <c r="Q618" s="633"/>
      <c r="R618" s="633"/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 t="s">
        <v>270</v>
      </c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 t="s">
        <v>270</v>
      </c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 t="s">
        <v>270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31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8" t="str">
        <f t="shared" ref="CD619:CO620" si="27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33"/>
        <v/>
      </c>
      <c r="CF619" s="1329" t="str">
        <f t="shared" si="2733"/>
        <v/>
      </c>
      <c r="CG619" s="1329" t="str">
        <f t="shared" si="2733"/>
        <v/>
      </c>
      <c r="CH619" s="1329" t="str">
        <f t="shared" si="2733"/>
        <v/>
      </c>
      <c r="CI619" s="1330" t="str">
        <f t="shared" si="2733"/>
        <v/>
      </c>
      <c r="CJ619" s="1330" t="str">
        <f t="shared" si="2733"/>
        <v/>
      </c>
      <c r="CK619" s="1329" t="str">
        <f t="shared" si="2733"/>
        <v/>
      </c>
      <c r="CL619" s="1329" t="str">
        <f t="shared" si="2733"/>
        <v/>
      </c>
      <c r="CM619" s="1329" t="str">
        <f t="shared" si="2733"/>
        <v/>
      </c>
      <c r="CN619" s="1329" t="str">
        <f t="shared" si="2733"/>
        <v/>
      </c>
      <c r="CO619" s="1328" t="str">
        <f t="shared" si="2733"/>
        <v/>
      </c>
      <c r="CP619" s="540" t="str">
        <f t="shared" ref="CP619:CY623" si="273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34"/>
        <v/>
      </c>
      <c r="CR619" s="542" t="str">
        <f t="shared" si="2734"/>
        <v/>
      </c>
      <c r="CS619" s="542" t="str">
        <f t="shared" si="2734"/>
        <v/>
      </c>
      <c r="CT619" s="542" t="str">
        <f t="shared" si="2734"/>
        <v/>
      </c>
      <c r="CU619" s="542" t="str">
        <f t="shared" si="2734"/>
        <v/>
      </c>
      <c r="CV619" s="542" t="str">
        <f t="shared" si="2734"/>
        <v/>
      </c>
      <c r="CW619" s="543" t="str">
        <f t="shared" si="2734"/>
        <v/>
      </c>
      <c r="CX619" s="543">
        <f t="shared" si="2734"/>
        <v>72</v>
      </c>
      <c r="CY619" s="543" t="str">
        <f t="shared" si="2734"/>
        <v/>
      </c>
      <c r="CZ619" s="542" t="str">
        <f t="shared" ref="CZ619:DF623" si="273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35"/>
        <v/>
      </c>
      <c r="DB619" s="542" t="str">
        <f t="shared" si="2735"/>
        <v/>
      </c>
      <c r="DC619" s="542" t="str">
        <f t="shared" si="2735"/>
        <v/>
      </c>
      <c r="DD619" s="542" t="str">
        <f t="shared" si="2735"/>
        <v/>
      </c>
      <c r="DE619" s="541" t="str">
        <f t="shared" si="2735"/>
        <v/>
      </c>
      <c r="DF619" s="540" t="str">
        <f t="shared" si="273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289</v>
      </c>
      <c r="B620" s="602">
        <f>430*$K$1</f>
        <v>1800.3239999999998</v>
      </c>
      <c r="C620" s="602">
        <f t="shared" ref="C620:M620" si="2736">430*$K$1</f>
        <v>1800.3239999999998</v>
      </c>
      <c r="D620" s="602">
        <f t="shared" si="2736"/>
        <v>1800.3239999999998</v>
      </c>
      <c r="E620" s="602">
        <f t="shared" si="2736"/>
        <v>1800.3239999999998</v>
      </c>
      <c r="F620" s="602">
        <f t="shared" si="2736"/>
        <v>1800.3239999999998</v>
      </c>
      <c r="G620" s="602">
        <f t="shared" si="2736"/>
        <v>1800.3239999999998</v>
      </c>
      <c r="H620" s="602">
        <f t="shared" si="2736"/>
        <v>1800.3239999999998</v>
      </c>
      <c r="I620" s="602">
        <f t="shared" si="2736"/>
        <v>1800.3239999999998</v>
      </c>
      <c r="J620" s="602">
        <f t="shared" si="2736"/>
        <v>1800.3239999999998</v>
      </c>
      <c r="K620" s="602">
        <f t="shared" si="2736"/>
        <v>1800.3239999999998</v>
      </c>
      <c r="L620" s="602">
        <f t="shared" si="2736"/>
        <v>1800.3239999999998</v>
      </c>
      <c r="M620" s="602">
        <f t="shared" si="273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37">430*$K$1</f>
        <v>1800.3239999999998</v>
      </c>
      <c r="V620" s="602">
        <f t="shared" si="2737"/>
        <v>1800.3239999999998</v>
      </c>
      <c r="W620" s="602">
        <f t="shared" si="2737"/>
        <v>1800.3239999999998</v>
      </c>
      <c r="X620" s="602">
        <f t="shared" si="2737"/>
        <v>1800.3239999999998</v>
      </c>
      <c r="Y620" s="602">
        <f t="shared" si="2737"/>
        <v>1800.3239999999998</v>
      </c>
      <c r="Z620" s="602">
        <f t="shared" si="2737"/>
        <v>1800.3239999999998</v>
      </c>
      <c r="AA620" s="602">
        <f t="shared" si="2737"/>
        <v>1800.3239999999998</v>
      </c>
      <c r="AB620" s="602">
        <f t="shared" si="2737"/>
        <v>1800.3239999999998</v>
      </c>
      <c r="AC620" s="602">
        <f t="shared" si="2737"/>
        <v>1800.3239999999998</v>
      </c>
      <c r="AD620" s="602">
        <f t="shared" si="2737"/>
        <v>1800.3239999999998</v>
      </c>
      <c r="AE620" s="602">
        <f t="shared" si="273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38">430*$K$1</f>
        <v>1800.3239999999998</v>
      </c>
      <c r="AN620" s="602">
        <f t="shared" si="2738"/>
        <v>1800.3239999999998</v>
      </c>
      <c r="AO620" s="602">
        <f t="shared" si="2738"/>
        <v>1800.3239999999998</v>
      </c>
      <c r="AP620" s="602">
        <f t="shared" si="2738"/>
        <v>1800.3239999999998</v>
      </c>
      <c r="AQ620" s="602">
        <f t="shared" si="2738"/>
        <v>1800.3239999999998</v>
      </c>
      <c r="AR620" s="602">
        <f t="shared" si="2738"/>
        <v>1800.3239999999998</v>
      </c>
      <c r="AS620" s="602">
        <f t="shared" si="2738"/>
        <v>1800.3239999999998</v>
      </c>
      <c r="AT620" s="602">
        <f t="shared" si="2738"/>
        <v>1800.3239999999998</v>
      </c>
      <c r="AU620" s="602">
        <f t="shared" si="2738"/>
        <v>1800.3239999999998</v>
      </c>
      <c r="AV620" s="602">
        <f t="shared" si="2738"/>
        <v>1800.3239999999998</v>
      </c>
      <c r="AW620" s="602">
        <f t="shared" si="273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39">430*$K$1</f>
        <v>1800.3239999999998</v>
      </c>
      <c r="BF620" s="602">
        <f t="shared" si="2739"/>
        <v>1800.3239999999998</v>
      </c>
      <c r="BG620" s="602">
        <f t="shared" si="2739"/>
        <v>1800.3239999999998</v>
      </c>
      <c r="BH620" s="602">
        <f t="shared" si="2739"/>
        <v>1800.3239999999998</v>
      </c>
      <c r="BI620" s="602">
        <f t="shared" si="2739"/>
        <v>1800.3239999999998</v>
      </c>
      <c r="BJ620" s="602">
        <f t="shared" si="2739"/>
        <v>1800.3239999999998</v>
      </c>
      <c r="BK620" s="602">
        <f t="shared" si="2739"/>
        <v>1800.3239999999998</v>
      </c>
      <c r="BL620" s="602">
        <f t="shared" si="2739"/>
        <v>1800.3239999999998</v>
      </c>
      <c r="BM620" s="602">
        <f t="shared" si="2739"/>
        <v>1800.3239999999998</v>
      </c>
      <c r="BN620" s="602">
        <f t="shared" si="2739"/>
        <v>1800.3239999999998</v>
      </c>
      <c r="BO620" s="602">
        <f t="shared" si="273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39"/>
        <v>1800.3239999999998</v>
      </c>
      <c r="BW620" s="602">
        <f t="shared" si="2739"/>
        <v>1800.3239999999998</v>
      </c>
      <c r="BX620" s="602">
        <f t="shared" si="2739"/>
        <v>1800.3239999999998</v>
      </c>
      <c r="BY620" s="602">
        <f t="shared" si="273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33"/>
        <v>1800.3239999999998</v>
      </c>
      <c r="CE620" s="1329">
        <f t="shared" ref="CE620:CO621" si="274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40"/>
        <v>1800.3239999999998</v>
      </c>
      <c r="CG620" s="1329">
        <f t="shared" si="2740"/>
        <v>1800.3239999999998</v>
      </c>
      <c r="CH620" s="1329">
        <f t="shared" si="2740"/>
        <v>1800.3239999999998</v>
      </c>
      <c r="CI620" s="1330">
        <f t="shared" si="2740"/>
        <v>1800.3239999999998</v>
      </c>
      <c r="CJ620" s="1330">
        <f t="shared" si="2740"/>
        <v>1800.3239999999998</v>
      </c>
      <c r="CK620" s="1329">
        <f t="shared" si="2740"/>
        <v>1800.3239999999998</v>
      </c>
      <c r="CL620" s="1329">
        <f t="shared" si="2740"/>
        <v>1800.3239999999998</v>
      </c>
      <c r="CM620" s="1329">
        <f t="shared" si="2740"/>
        <v>1800.3239999999998</v>
      </c>
      <c r="CN620" s="1329">
        <f t="shared" si="2740"/>
        <v>1800.3239999999998</v>
      </c>
      <c r="CO620" s="1328">
        <f t="shared" si="2740"/>
        <v>1800.3239999999998</v>
      </c>
      <c r="CP620" s="540" t="str">
        <f t="shared" si="2734"/>
        <v/>
      </c>
      <c r="CQ620" s="541" t="str">
        <f t="shared" si="2734"/>
        <v/>
      </c>
      <c r="CR620" s="542" t="str">
        <f t="shared" si="2734"/>
        <v/>
      </c>
      <c r="CS620" s="542">
        <f t="shared" si="2734"/>
        <v>1800.3239999999998</v>
      </c>
      <c r="CT620" s="542">
        <f t="shared" si="2734"/>
        <v>1800.3239999999998</v>
      </c>
      <c r="CU620" s="542">
        <f t="shared" si="2734"/>
        <v>1800.3239999999998</v>
      </c>
      <c r="CV620" s="542">
        <f t="shared" si="2734"/>
        <v>1800.3239999999998</v>
      </c>
      <c r="CW620" s="543">
        <f t="shared" si="2734"/>
        <v>1800.3239999999998</v>
      </c>
      <c r="CX620" s="543">
        <f t="shared" si="2734"/>
        <v>1800.3239999999998</v>
      </c>
      <c r="CY620" s="543">
        <f t="shared" si="2734"/>
        <v>1800.3239999999998</v>
      </c>
      <c r="CZ620" s="542">
        <f t="shared" si="2735"/>
        <v>1800.3239999999998</v>
      </c>
      <c r="DA620" s="542">
        <f t="shared" si="2735"/>
        <v>1800.3239999999998</v>
      </c>
      <c r="DB620" s="542">
        <f t="shared" si="2735"/>
        <v>1800.3239999999998</v>
      </c>
      <c r="DC620" s="542">
        <f t="shared" si="2735"/>
        <v>1800.3239999999998</v>
      </c>
      <c r="DD620" s="542">
        <f t="shared" si="2735"/>
        <v>1800.3239999999998</v>
      </c>
      <c r="DE620" s="541" t="str">
        <f t="shared" si="2735"/>
        <v/>
      </c>
      <c r="DF620" s="540" t="str">
        <f t="shared" si="273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228</v>
      </c>
      <c r="B621" s="624" t="str">
        <f t="shared" ref="B621:M621" si="2741">IF(B619="","",B619*B620/B$46/365/$G$1)</f>
        <v/>
      </c>
      <c r="C621" s="624" t="str">
        <f t="shared" si="2741"/>
        <v/>
      </c>
      <c r="D621" s="624" t="str">
        <f t="shared" si="2741"/>
        <v/>
      </c>
      <c r="E621" s="624" t="str">
        <f t="shared" si="2741"/>
        <v/>
      </c>
      <c r="F621" s="624" t="str">
        <f t="shared" si="2741"/>
        <v/>
      </c>
      <c r="G621" s="624" t="str">
        <f t="shared" si="2741"/>
        <v/>
      </c>
      <c r="H621" s="624" t="str">
        <f t="shared" si="2741"/>
        <v/>
      </c>
      <c r="I621" s="624" t="str">
        <f t="shared" si="2741"/>
        <v/>
      </c>
      <c r="J621" s="624" t="str">
        <f t="shared" si="2741"/>
        <v/>
      </c>
      <c r="K621" s="624" t="str">
        <f t="shared" si="2741"/>
        <v/>
      </c>
      <c r="L621" s="624" t="str">
        <f t="shared" si="2741"/>
        <v/>
      </c>
      <c r="M621" s="624" t="str">
        <f t="shared" si="2741"/>
        <v/>
      </c>
      <c r="N621" s="624"/>
      <c r="O621" s="624"/>
      <c r="P621" s="624"/>
      <c r="Q621" s="624"/>
      <c r="R621" s="624"/>
      <c r="S621" s="704"/>
      <c r="T621" s="624" t="str">
        <f t="shared" ref="T621:AE621" si="2742">IF(T619="","",T619*T620/T$46/365/$G$1)</f>
        <v/>
      </c>
      <c r="U621" s="624" t="str">
        <f t="shared" si="2742"/>
        <v/>
      </c>
      <c r="V621" s="624" t="str">
        <f t="shared" si="2742"/>
        <v/>
      </c>
      <c r="W621" s="624" t="str">
        <f t="shared" si="2742"/>
        <v/>
      </c>
      <c r="X621" s="624" t="str">
        <f t="shared" si="2742"/>
        <v/>
      </c>
      <c r="Y621" s="624" t="str">
        <f t="shared" si="2742"/>
        <v/>
      </c>
      <c r="Z621" s="624" t="str">
        <f t="shared" si="2742"/>
        <v/>
      </c>
      <c r="AA621" s="624" t="str">
        <f t="shared" si="2742"/>
        <v/>
      </c>
      <c r="AB621" s="624" t="str">
        <f t="shared" si="2742"/>
        <v/>
      </c>
      <c r="AC621" s="624" t="str">
        <f t="shared" si="2742"/>
        <v/>
      </c>
      <c r="AD621" s="624" t="str">
        <f t="shared" si="2742"/>
        <v/>
      </c>
      <c r="AE621" s="624" t="str">
        <f t="shared" si="274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43">IF(AL619="","",AL619*AL620/AL$46/365/$G$1)</f>
        <v/>
      </c>
      <c r="AM621" s="624" t="str">
        <f t="shared" si="2743"/>
        <v/>
      </c>
      <c r="AN621" s="624" t="str">
        <f t="shared" si="2743"/>
        <v/>
      </c>
      <c r="AO621" s="624" t="str">
        <f t="shared" si="2743"/>
        <v/>
      </c>
      <c r="AP621" s="624" t="str">
        <f t="shared" si="2743"/>
        <v/>
      </c>
      <c r="AQ621" s="624" t="str">
        <f t="shared" si="2743"/>
        <v/>
      </c>
      <c r="AR621" s="624" t="str">
        <f t="shared" si="2743"/>
        <v/>
      </c>
      <c r="AS621" s="624" t="str">
        <f t="shared" si="2743"/>
        <v/>
      </c>
      <c r="AT621" s="624" t="str">
        <f t="shared" si="2743"/>
        <v/>
      </c>
      <c r="AU621" s="624" t="str">
        <f t="shared" si="2743"/>
        <v/>
      </c>
      <c r="AV621" s="624" t="str">
        <f t="shared" si="2743"/>
        <v/>
      </c>
      <c r="AW621" s="624" t="str">
        <f t="shared" si="274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44">IF(BD619="","",BD619*BD620/BD$46/365/$G$1)</f>
        <v/>
      </c>
      <c r="BE621" s="624" t="str">
        <f t="shared" si="2744"/>
        <v/>
      </c>
      <c r="BF621" s="624" t="str">
        <f t="shared" si="2744"/>
        <v/>
      </c>
      <c r="BG621" s="624" t="str">
        <f t="shared" si="2744"/>
        <v/>
      </c>
      <c r="BH621" s="624" t="str">
        <f t="shared" si="2744"/>
        <v/>
      </c>
      <c r="BI621" s="624" t="str">
        <f t="shared" si="2744"/>
        <v/>
      </c>
      <c r="BJ621" s="624" t="str">
        <f t="shared" si="2744"/>
        <v/>
      </c>
      <c r="BK621" s="624">
        <f t="shared" si="2744"/>
        <v>3.1043042437015039E-3</v>
      </c>
      <c r="BL621" s="624" t="str">
        <f t="shared" si="2744"/>
        <v/>
      </c>
      <c r="BM621" s="624" t="str">
        <f t="shared" si="2744"/>
        <v/>
      </c>
      <c r="BN621" s="624" t="str">
        <f t="shared" si="2744"/>
        <v/>
      </c>
      <c r="BO621" s="624" t="str">
        <f t="shared" si="274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45">IF(DG621&lt;3,"",(SUM(B621:R621)-MIN(B621:R621)-MAX(B621:R621))/(DG621-2))</f>
        <v/>
      </c>
      <c r="CA621" s="614" t="str">
        <f t="shared" ref="CA621" si="2746">IF(DH621&lt;3,"",(SUM(T621:AJ621)-MIN(T621:AJ621)-MAX(T621:AJ621))/(DH621-2))</f>
        <v/>
      </c>
      <c r="CB621" s="614" t="str">
        <f t="shared" ref="CB621" si="2747">IF(DI621&lt;3,"",(SUM(AL621:BB621)-MIN(AL621:BB621)-MAX(AL621:BB621))/(DI621-2))</f>
        <v/>
      </c>
      <c r="CC621" s="683" t="str">
        <f t="shared" ref="CC621" si="2748">IF(DJ621&lt;3,"",(SUM(BD621:BT621)-MIN(BD621:BT621)-MAX(BD621:BT621))/(DJ621-2))</f>
        <v/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40"/>
        <v/>
      </c>
      <c r="CF621" s="1332" t="str">
        <f t="shared" si="2740"/>
        <v/>
      </c>
      <c r="CG621" s="1332" t="str">
        <f t="shared" si="2740"/>
        <v/>
      </c>
      <c r="CH621" s="1332" t="str">
        <f t="shared" si="2740"/>
        <v/>
      </c>
      <c r="CI621" s="1333" t="str">
        <f t="shared" si="2740"/>
        <v/>
      </c>
      <c r="CJ621" s="1333" t="str">
        <f t="shared" si="2740"/>
        <v/>
      </c>
      <c r="CK621" s="1332" t="str">
        <f t="shared" si="2740"/>
        <v/>
      </c>
      <c r="CL621" s="1332" t="str">
        <f t="shared" si="2740"/>
        <v/>
      </c>
      <c r="CM621" s="1332" t="str">
        <f t="shared" si="2740"/>
        <v/>
      </c>
      <c r="CN621" s="1332" t="str">
        <f t="shared" si="2740"/>
        <v/>
      </c>
      <c r="CO621" s="1331" t="str">
        <f t="shared" si="2740"/>
        <v/>
      </c>
      <c r="CP621" s="528" t="str">
        <f t="shared" si="2734"/>
        <v/>
      </c>
      <c r="CQ621" s="529" t="str">
        <f t="shared" si="2734"/>
        <v/>
      </c>
      <c r="CR621" s="530" t="str">
        <f t="shared" si="2734"/>
        <v/>
      </c>
      <c r="CS621" s="530" t="str">
        <f t="shared" si="2734"/>
        <v/>
      </c>
      <c r="CT621" s="530" t="str">
        <f t="shared" si="2734"/>
        <v/>
      </c>
      <c r="CU621" s="530" t="str">
        <f t="shared" si="2734"/>
        <v/>
      </c>
      <c r="CV621" s="530" t="str">
        <f t="shared" si="2734"/>
        <v/>
      </c>
      <c r="CW621" s="531" t="str">
        <f t="shared" si="2734"/>
        <v/>
      </c>
      <c r="CX621" s="531">
        <f t="shared" si="2734"/>
        <v>3.1043042437015039E-3</v>
      </c>
      <c r="CY621" s="531" t="str">
        <f t="shared" si="2734"/>
        <v/>
      </c>
      <c r="CZ621" s="530" t="str">
        <f t="shared" si="2735"/>
        <v/>
      </c>
      <c r="DA621" s="530" t="str">
        <f t="shared" si="2735"/>
        <v/>
      </c>
      <c r="DB621" s="530" t="str">
        <f t="shared" si="2735"/>
        <v/>
      </c>
      <c r="DC621" s="530" t="str">
        <f t="shared" si="2735"/>
        <v/>
      </c>
      <c r="DD621" s="530" t="str">
        <f t="shared" si="2735"/>
        <v/>
      </c>
      <c r="DE621" s="529" t="str">
        <f t="shared" si="2735"/>
        <v/>
      </c>
      <c r="DF621" s="528" t="str">
        <f t="shared" si="273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8" t="str">
        <f t="shared" ref="CD622:CO623" si="274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49"/>
        <v/>
      </c>
      <c r="CF622" s="1329" t="str">
        <f t="shared" si="2749"/>
        <v/>
      </c>
      <c r="CG622" s="1329" t="str">
        <f t="shared" si="2749"/>
        <v/>
      </c>
      <c r="CH622" s="1329" t="str">
        <f t="shared" si="2749"/>
        <v/>
      </c>
      <c r="CI622" s="1330" t="str">
        <f t="shared" si="2749"/>
        <v/>
      </c>
      <c r="CJ622" s="1330" t="str">
        <f t="shared" si="2749"/>
        <v/>
      </c>
      <c r="CK622" s="1329" t="str">
        <f t="shared" si="2749"/>
        <v/>
      </c>
      <c r="CL622" s="1329" t="str">
        <f t="shared" si="2749"/>
        <v/>
      </c>
      <c r="CM622" s="1329" t="str">
        <f t="shared" si="2749"/>
        <v/>
      </c>
      <c r="CN622" s="1329" t="str">
        <f t="shared" si="2749"/>
        <v/>
      </c>
      <c r="CO622" s="1328" t="str">
        <f t="shared" si="2749"/>
        <v/>
      </c>
      <c r="CP622" s="540" t="str">
        <f t="shared" si="2734"/>
        <v/>
      </c>
      <c r="CQ622" s="541" t="str">
        <f t="shared" si="2734"/>
        <v/>
      </c>
      <c r="CR622" s="542" t="str">
        <f t="shared" si="2734"/>
        <v/>
      </c>
      <c r="CS622" s="542" t="str">
        <f t="shared" si="2734"/>
        <v/>
      </c>
      <c r="CT622" s="542" t="str">
        <f t="shared" si="2734"/>
        <v/>
      </c>
      <c r="CU622" s="542" t="str">
        <f t="shared" si="2734"/>
        <v/>
      </c>
      <c r="CV622" s="542" t="str">
        <f t="shared" si="2734"/>
        <v/>
      </c>
      <c r="CW622" s="543" t="str">
        <f t="shared" si="2734"/>
        <v/>
      </c>
      <c r="CX622" s="543">
        <f t="shared" si="2734"/>
        <v>8</v>
      </c>
      <c r="CY622" s="543" t="str">
        <f t="shared" si="2734"/>
        <v/>
      </c>
      <c r="CZ622" s="542" t="str">
        <f t="shared" si="2735"/>
        <v/>
      </c>
      <c r="DA622" s="542" t="str">
        <f t="shared" si="2735"/>
        <v/>
      </c>
      <c r="DB622" s="542" t="str">
        <f t="shared" si="2735"/>
        <v/>
      </c>
      <c r="DC622" s="542" t="str">
        <f t="shared" si="2735"/>
        <v/>
      </c>
      <c r="DD622" s="542" t="str">
        <f t="shared" si="2735"/>
        <v/>
      </c>
      <c r="DE622" s="541" t="str">
        <f t="shared" si="2735"/>
        <v/>
      </c>
      <c r="DF622" s="540" t="str">
        <f t="shared" si="273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291</v>
      </c>
      <c r="B623" s="621" t="str">
        <f t="shared" ref="B623:M623" si="2750">IF(B622="","",B619*B622)</f>
        <v/>
      </c>
      <c r="C623" s="621" t="str">
        <f t="shared" si="2750"/>
        <v/>
      </c>
      <c r="D623" s="621" t="str">
        <f t="shared" si="2750"/>
        <v/>
      </c>
      <c r="E623" s="621" t="str">
        <f t="shared" si="2750"/>
        <v/>
      </c>
      <c r="F623" s="621" t="str">
        <f t="shared" si="2750"/>
        <v/>
      </c>
      <c r="G623" s="621" t="str">
        <f t="shared" si="2750"/>
        <v/>
      </c>
      <c r="H623" s="621" t="str">
        <f t="shared" si="2750"/>
        <v/>
      </c>
      <c r="I623" s="621" t="str">
        <f t="shared" si="2750"/>
        <v/>
      </c>
      <c r="J623" s="621" t="str">
        <f t="shared" si="2750"/>
        <v/>
      </c>
      <c r="K623" s="621" t="str">
        <f t="shared" si="2750"/>
        <v/>
      </c>
      <c r="L623" s="621" t="str">
        <f t="shared" si="2750"/>
        <v/>
      </c>
      <c r="M623" s="621" t="str">
        <f t="shared" si="2750"/>
        <v/>
      </c>
      <c r="N623" s="621"/>
      <c r="O623" s="621"/>
      <c r="P623" s="621"/>
      <c r="Q623" s="621"/>
      <c r="R623" s="621"/>
      <c r="S623" s="704"/>
      <c r="T623" s="621" t="str">
        <f t="shared" ref="T623:AE623" si="2751">IF(T622="","",T619*T622)</f>
        <v/>
      </c>
      <c r="U623" s="621" t="str">
        <f t="shared" si="2751"/>
        <v/>
      </c>
      <c r="V623" s="621" t="str">
        <f t="shared" si="2751"/>
        <v/>
      </c>
      <c r="W623" s="621" t="str">
        <f t="shared" si="2751"/>
        <v/>
      </c>
      <c r="X623" s="621" t="str">
        <f t="shared" si="2751"/>
        <v/>
      </c>
      <c r="Y623" s="621" t="str">
        <f t="shared" si="2751"/>
        <v/>
      </c>
      <c r="Z623" s="621" t="str">
        <f t="shared" si="2751"/>
        <v/>
      </c>
      <c r="AA623" s="621" t="str">
        <f t="shared" si="2751"/>
        <v/>
      </c>
      <c r="AB623" s="621" t="str">
        <f t="shared" si="2751"/>
        <v/>
      </c>
      <c r="AC623" s="621" t="str">
        <f t="shared" si="2751"/>
        <v/>
      </c>
      <c r="AD623" s="621" t="str">
        <f t="shared" si="2751"/>
        <v/>
      </c>
      <c r="AE623" s="621" t="str">
        <f t="shared" si="275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52">IF(AL622="","",AL619*AL622)</f>
        <v/>
      </c>
      <c r="AM623" s="621" t="str">
        <f t="shared" si="2752"/>
        <v/>
      </c>
      <c r="AN623" s="621" t="str">
        <f t="shared" si="2752"/>
        <v/>
      </c>
      <c r="AO623" s="621" t="str">
        <f t="shared" si="2752"/>
        <v/>
      </c>
      <c r="AP623" s="621" t="str">
        <f t="shared" si="2752"/>
        <v/>
      </c>
      <c r="AQ623" s="621" t="str">
        <f t="shared" si="2752"/>
        <v/>
      </c>
      <c r="AR623" s="621" t="str">
        <f t="shared" si="2752"/>
        <v/>
      </c>
      <c r="AS623" s="621" t="str">
        <f t="shared" si="2752"/>
        <v/>
      </c>
      <c r="AT623" s="621" t="str">
        <f t="shared" si="2752"/>
        <v/>
      </c>
      <c r="AU623" s="621" t="str">
        <f t="shared" si="2752"/>
        <v/>
      </c>
      <c r="AV623" s="621" t="str">
        <f t="shared" si="2752"/>
        <v/>
      </c>
      <c r="AW623" s="621" t="str">
        <f t="shared" si="275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53">IF(BD622="","",BD619*BD622)</f>
        <v/>
      </c>
      <c r="BE623" s="621" t="str">
        <f t="shared" si="2753"/>
        <v/>
      </c>
      <c r="BF623" s="621" t="str">
        <f t="shared" si="2753"/>
        <v/>
      </c>
      <c r="BG623" s="621" t="str">
        <f t="shared" si="2753"/>
        <v/>
      </c>
      <c r="BH623" s="621" t="str">
        <f t="shared" si="2753"/>
        <v/>
      </c>
      <c r="BI623" s="621" t="str">
        <f t="shared" si="2753"/>
        <v/>
      </c>
      <c r="BJ623" s="621" t="str">
        <f t="shared" si="2753"/>
        <v/>
      </c>
      <c r="BK623" s="621">
        <f t="shared" si="2753"/>
        <v>576</v>
      </c>
      <c r="BL623" s="621" t="str">
        <f t="shared" si="2753"/>
        <v/>
      </c>
      <c r="BM623" s="621" t="str">
        <f t="shared" si="2753"/>
        <v/>
      </c>
      <c r="BN623" s="621" t="str">
        <f t="shared" si="2753"/>
        <v/>
      </c>
      <c r="BO623" s="621" t="str">
        <f t="shared" si="275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8" t="str">
        <f t="shared" si="2749"/>
        <v/>
      </c>
      <c r="CE623" s="1329" t="str">
        <f t="shared" ref="CE623:CO623" si="275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54"/>
        <v/>
      </c>
      <c r="CG623" s="1329" t="str">
        <f t="shared" si="2754"/>
        <v/>
      </c>
      <c r="CH623" s="1329" t="str">
        <f t="shared" si="2754"/>
        <v/>
      </c>
      <c r="CI623" s="1330" t="str">
        <f t="shared" si="2754"/>
        <v/>
      </c>
      <c r="CJ623" s="1330" t="str">
        <f t="shared" si="2754"/>
        <v/>
      </c>
      <c r="CK623" s="1329" t="str">
        <f t="shared" si="2754"/>
        <v/>
      </c>
      <c r="CL623" s="1329" t="str">
        <f t="shared" si="2754"/>
        <v/>
      </c>
      <c r="CM623" s="1329" t="str">
        <f t="shared" si="2754"/>
        <v/>
      </c>
      <c r="CN623" s="1329" t="str">
        <f t="shared" si="2754"/>
        <v/>
      </c>
      <c r="CO623" s="1328" t="str">
        <f t="shared" si="2754"/>
        <v/>
      </c>
      <c r="CP623" s="540" t="str">
        <f t="shared" si="2734"/>
        <v/>
      </c>
      <c r="CQ623" s="541" t="str">
        <f t="shared" si="2734"/>
        <v/>
      </c>
      <c r="CR623" s="542" t="str">
        <f t="shared" si="2734"/>
        <v/>
      </c>
      <c r="CS623" s="542" t="str">
        <f t="shared" si="2734"/>
        <v/>
      </c>
      <c r="CT623" s="542" t="str">
        <f t="shared" si="2734"/>
        <v/>
      </c>
      <c r="CU623" s="542" t="str">
        <f t="shared" si="2734"/>
        <v/>
      </c>
      <c r="CV623" s="542" t="str">
        <f t="shared" si="2734"/>
        <v/>
      </c>
      <c r="CW623" s="543" t="str">
        <f t="shared" si="2734"/>
        <v/>
      </c>
      <c r="CX623" s="543">
        <f t="shared" si="2734"/>
        <v>576</v>
      </c>
      <c r="CY623" s="543" t="str">
        <f t="shared" si="2734"/>
        <v/>
      </c>
      <c r="CZ623" s="542" t="str">
        <f t="shared" si="2735"/>
        <v/>
      </c>
      <c r="DA623" s="542" t="str">
        <f t="shared" si="2735"/>
        <v/>
      </c>
      <c r="DB623" s="542" t="str">
        <f t="shared" si="2735"/>
        <v/>
      </c>
      <c r="DC623" s="542" t="str">
        <f t="shared" si="2735"/>
        <v/>
      </c>
      <c r="DD623" s="542" t="str">
        <f t="shared" si="2735"/>
        <v/>
      </c>
      <c r="DE623" s="541" t="str">
        <f t="shared" si="2735"/>
        <v/>
      </c>
      <c r="DF623" s="540" t="str">
        <f t="shared" si="273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8" t="s">
        <v>921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31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298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8" t="str">
        <f t="shared" ref="CD625:CO626" si="275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55"/>
        <v/>
      </c>
      <c r="CF625" s="1329" t="str">
        <f t="shared" si="2755"/>
        <v/>
      </c>
      <c r="CG625" s="1329" t="str">
        <f t="shared" si="2755"/>
        <v/>
      </c>
      <c r="CH625" s="1329" t="str">
        <f t="shared" si="2755"/>
        <v/>
      </c>
      <c r="CI625" s="1330" t="str">
        <f t="shared" si="2755"/>
        <v/>
      </c>
      <c r="CJ625" s="1330" t="str">
        <f t="shared" si="2755"/>
        <v/>
      </c>
      <c r="CK625" s="1329" t="str">
        <f t="shared" si="2755"/>
        <v/>
      </c>
      <c r="CL625" s="1329" t="str">
        <f t="shared" si="2755"/>
        <v/>
      </c>
      <c r="CM625" s="1329" t="str">
        <f t="shared" si="2755"/>
        <v/>
      </c>
      <c r="CN625" s="1329" t="str">
        <f t="shared" si="2755"/>
        <v/>
      </c>
      <c r="CO625" s="1328" t="str">
        <f t="shared" si="2755"/>
        <v/>
      </c>
      <c r="CP625" s="540" t="str">
        <f t="shared" ref="CP625:CY629" si="275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56"/>
        <v/>
      </c>
      <c r="CR625" s="542" t="str">
        <f t="shared" si="2756"/>
        <v/>
      </c>
      <c r="CS625" s="542" t="str">
        <f t="shared" si="2756"/>
        <v/>
      </c>
      <c r="CT625" s="542" t="str">
        <f t="shared" si="2756"/>
        <v/>
      </c>
      <c r="CU625" s="542" t="str">
        <f t="shared" si="2756"/>
        <v/>
      </c>
      <c r="CV625" s="542" t="str">
        <f t="shared" si="2756"/>
        <v/>
      </c>
      <c r="CW625" s="543" t="str">
        <f t="shared" si="2756"/>
        <v/>
      </c>
      <c r="CX625" s="543" t="str">
        <f t="shared" si="2756"/>
        <v/>
      </c>
      <c r="CY625" s="543" t="str">
        <f t="shared" si="2756"/>
        <v/>
      </c>
      <c r="CZ625" s="542" t="str">
        <f t="shared" ref="CZ625:DF629" si="275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57"/>
        <v/>
      </c>
      <c r="DB625" s="542" t="str">
        <f t="shared" si="2757"/>
        <v/>
      </c>
      <c r="DC625" s="542" t="str">
        <f t="shared" si="2757"/>
        <v/>
      </c>
      <c r="DD625" s="542" t="str">
        <f t="shared" si="2757"/>
        <v/>
      </c>
      <c r="DE625" s="541" t="str">
        <f t="shared" si="2757"/>
        <v/>
      </c>
      <c r="DF625" s="540" t="str">
        <f t="shared" si="275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289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58">0*$K$1</f>
        <v>0</v>
      </c>
      <c r="BW626" s="602">
        <f t="shared" si="2758"/>
        <v>0</v>
      </c>
      <c r="BX626" s="602">
        <f t="shared" si="2758"/>
        <v>0</v>
      </c>
      <c r="BY626" s="602">
        <f t="shared" si="275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8">
        <f t="shared" si="2755"/>
        <v>1089</v>
      </c>
      <c r="CE626" s="1329">
        <f t="shared" ref="CE626:CO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9">
        <f t="shared" si="2759"/>
        <v>1089</v>
      </c>
      <c r="CG626" s="1329">
        <f t="shared" si="2759"/>
        <v>1089</v>
      </c>
      <c r="CH626" s="1329">
        <f t="shared" si="2759"/>
        <v>1089</v>
      </c>
      <c r="CI626" s="1330">
        <f t="shared" si="2759"/>
        <v>1089</v>
      </c>
      <c r="CJ626" s="1330">
        <f t="shared" si="2759"/>
        <v>1089</v>
      </c>
      <c r="CK626" s="1329">
        <f t="shared" si="2759"/>
        <v>1089</v>
      </c>
      <c r="CL626" s="1329">
        <f t="shared" si="2759"/>
        <v>1089</v>
      </c>
      <c r="CM626" s="1329">
        <f t="shared" si="2759"/>
        <v>1089</v>
      </c>
      <c r="CN626" s="1329">
        <f t="shared" si="2759"/>
        <v>1089</v>
      </c>
      <c r="CO626" s="1328">
        <f t="shared" si="2759"/>
        <v>1089</v>
      </c>
      <c r="CP626" s="540" t="str">
        <f t="shared" si="2756"/>
        <v/>
      </c>
      <c r="CQ626" s="541" t="str">
        <f t="shared" si="2756"/>
        <v/>
      </c>
      <c r="CR626" s="542" t="str">
        <f t="shared" si="2756"/>
        <v/>
      </c>
      <c r="CS626" s="542">
        <f t="shared" si="2756"/>
        <v>1089</v>
      </c>
      <c r="CT626" s="542">
        <f t="shared" si="2756"/>
        <v>1089</v>
      </c>
      <c r="CU626" s="542">
        <f t="shared" si="2756"/>
        <v>1089</v>
      </c>
      <c r="CV626" s="542">
        <f t="shared" si="2756"/>
        <v>1089</v>
      </c>
      <c r="CW626" s="543">
        <f t="shared" si="2756"/>
        <v>1089</v>
      </c>
      <c r="CX626" s="543">
        <f t="shared" si="2756"/>
        <v>1089</v>
      </c>
      <c r="CY626" s="543">
        <f t="shared" si="2756"/>
        <v>1089</v>
      </c>
      <c r="CZ626" s="542">
        <f t="shared" si="2757"/>
        <v>1089</v>
      </c>
      <c r="DA626" s="542">
        <f t="shared" si="2757"/>
        <v>1089</v>
      </c>
      <c r="DB626" s="542">
        <f t="shared" si="2757"/>
        <v>1089</v>
      </c>
      <c r="DC626" s="542">
        <f t="shared" si="2757"/>
        <v>1089</v>
      </c>
      <c r="DD626" s="542">
        <f t="shared" si="2757"/>
        <v>1089</v>
      </c>
      <c r="DE626" s="541" t="str">
        <f t="shared" si="2757"/>
        <v/>
      </c>
      <c r="DF626" s="540" t="str">
        <f t="shared" si="275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228</v>
      </c>
      <c r="B627" s="624">
        <f t="shared" ref="B627:M627" si="2760">IF(B625="","",B625*B626/B$46/365/$G$1)</f>
        <v>6.7808219178082194E-3</v>
      </c>
      <c r="C627" s="624">
        <f t="shared" si="2760"/>
        <v>2.373287671232877E-3</v>
      </c>
      <c r="D627" s="624" t="str">
        <f t="shared" si="2760"/>
        <v/>
      </c>
      <c r="E627" s="624" t="str">
        <f t="shared" si="2760"/>
        <v/>
      </c>
      <c r="F627" s="624" t="str">
        <f t="shared" si="2760"/>
        <v/>
      </c>
      <c r="G627" s="624" t="str">
        <f t="shared" si="2760"/>
        <v/>
      </c>
      <c r="H627" s="624" t="str">
        <f t="shared" si="2760"/>
        <v/>
      </c>
      <c r="I627" s="624">
        <f t="shared" si="2760"/>
        <v>4.0684931506849318E-3</v>
      </c>
      <c r="J627" s="624">
        <f t="shared" si="2760"/>
        <v>3.3904109589041097E-3</v>
      </c>
      <c r="K627" s="624" t="str">
        <f t="shared" si="2760"/>
        <v/>
      </c>
      <c r="L627" s="624" t="str">
        <f t="shared" si="2760"/>
        <v/>
      </c>
      <c r="M627" s="624" t="str">
        <f t="shared" si="2760"/>
        <v/>
      </c>
      <c r="N627" s="624"/>
      <c r="O627" s="624"/>
      <c r="P627" s="624"/>
      <c r="Q627" s="624"/>
      <c r="R627" s="624"/>
      <c r="S627" s="704"/>
      <c r="T627" s="624" t="str">
        <f t="shared" ref="T627:AE627" si="2761">IF(T625="","",T625*T626/T$46/365/$G$1)</f>
        <v/>
      </c>
      <c r="U627" s="624" t="str">
        <f t="shared" si="2761"/>
        <v/>
      </c>
      <c r="V627" s="624" t="str">
        <f t="shared" si="2761"/>
        <v/>
      </c>
      <c r="W627" s="624" t="str">
        <f t="shared" si="2761"/>
        <v/>
      </c>
      <c r="X627" s="624" t="str">
        <f t="shared" si="2761"/>
        <v/>
      </c>
      <c r="Y627" s="624" t="str">
        <f t="shared" si="2761"/>
        <v/>
      </c>
      <c r="Z627" s="624" t="str">
        <f t="shared" si="2761"/>
        <v/>
      </c>
      <c r="AA627" s="624" t="str">
        <f t="shared" si="2761"/>
        <v/>
      </c>
      <c r="AB627" s="624" t="str">
        <f t="shared" si="2761"/>
        <v/>
      </c>
      <c r="AC627" s="624" t="str">
        <f t="shared" si="2761"/>
        <v/>
      </c>
      <c r="AD627" s="624" t="str">
        <f t="shared" si="2761"/>
        <v/>
      </c>
      <c r="AE627" s="624" t="str">
        <f t="shared" si="276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62">IF(AL625="","",AL625*AL626/AL$46/365/$G$1)</f>
        <v/>
      </c>
      <c r="AM627" s="624" t="str">
        <f t="shared" si="2762"/>
        <v/>
      </c>
      <c r="AN627" s="624" t="str">
        <f t="shared" si="2762"/>
        <v/>
      </c>
      <c r="AO627" s="624" t="str">
        <f t="shared" si="2762"/>
        <v/>
      </c>
      <c r="AP627" s="624" t="str">
        <f t="shared" si="2762"/>
        <v/>
      </c>
      <c r="AQ627" s="624" t="str">
        <f t="shared" si="2762"/>
        <v/>
      </c>
      <c r="AR627" s="624" t="str">
        <f t="shared" si="2762"/>
        <v/>
      </c>
      <c r="AS627" s="624" t="str">
        <f t="shared" si="2762"/>
        <v/>
      </c>
      <c r="AT627" s="624" t="str">
        <f t="shared" si="2762"/>
        <v/>
      </c>
      <c r="AU627" s="624" t="str">
        <f t="shared" si="2762"/>
        <v/>
      </c>
      <c r="AV627" s="624" t="str">
        <f t="shared" si="2762"/>
        <v/>
      </c>
      <c r="AW627" s="624" t="str">
        <f t="shared" si="276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63">IF(BD625="","",BD625*BD626/BD$46/365/$G$1)</f>
        <v/>
      </c>
      <c r="BE627" s="624" t="str">
        <f t="shared" si="2763"/>
        <v/>
      </c>
      <c r="BF627" s="624" t="str">
        <f t="shared" si="2763"/>
        <v/>
      </c>
      <c r="BG627" s="624" t="str">
        <f t="shared" si="2763"/>
        <v/>
      </c>
      <c r="BH627" s="624" t="str">
        <f t="shared" si="2763"/>
        <v/>
      </c>
      <c r="BI627" s="624" t="str">
        <f t="shared" si="2763"/>
        <v/>
      </c>
      <c r="BJ627" s="624" t="str">
        <f t="shared" si="2763"/>
        <v/>
      </c>
      <c r="BK627" s="624" t="str">
        <f t="shared" si="2763"/>
        <v/>
      </c>
      <c r="BL627" s="624" t="str">
        <f t="shared" si="2763"/>
        <v/>
      </c>
      <c r="BM627" s="624" t="str">
        <f t="shared" si="2763"/>
        <v/>
      </c>
      <c r="BN627" s="624" t="str">
        <f t="shared" si="2763"/>
        <v/>
      </c>
      <c r="BO627" s="624" t="str">
        <f t="shared" si="276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64">IF(DG627&lt;3,"",(SUM(B627:R627)-MIN(B627:R627)-MAX(B627:R627))/(DG627-2))</f>
        <v>3.7294520547945199E-3</v>
      </c>
      <c r="CA627" s="614" t="str">
        <f t="shared" ref="CA627" si="2765">IF(DH627&lt;3,"",(SUM(T627:AJ627)-MIN(T627:AJ627)-MAX(T627:AJ627))/(DH627-2))</f>
        <v/>
      </c>
      <c r="CB627" s="614" t="str">
        <f t="shared" ref="CB627" si="2766">IF(DI627&lt;3,"",(SUM(AL627:BB627)-MIN(AL627:BB627)-MAX(AL627:BB627))/(DI627-2))</f>
        <v/>
      </c>
      <c r="CC627" s="683" t="str">
        <f t="shared" ref="CC627" si="2767">IF(DJ627&lt;3,"",(SUM(BD627:BT627)-MIN(BD627:BT627)-MAX(BD627:BT627))/(DJ627-2))</f>
        <v/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59"/>
        <v/>
      </c>
      <c r="CF627" s="1332" t="str">
        <f t="shared" si="2759"/>
        <v/>
      </c>
      <c r="CG627" s="1332" t="str">
        <f t="shared" si="2759"/>
        <v/>
      </c>
      <c r="CH627" s="1332" t="str">
        <f t="shared" si="2759"/>
        <v/>
      </c>
      <c r="CI627" s="1333" t="str">
        <f t="shared" si="2759"/>
        <v/>
      </c>
      <c r="CJ627" s="1333" t="str">
        <f t="shared" si="2759"/>
        <v/>
      </c>
      <c r="CK627" s="1332" t="str">
        <f t="shared" si="2759"/>
        <v/>
      </c>
      <c r="CL627" s="1332" t="str">
        <f t="shared" si="2759"/>
        <v/>
      </c>
      <c r="CM627" s="1332" t="str">
        <f t="shared" si="2759"/>
        <v/>
      </c>
      <c r="CN627" s="1332" t="str">
        <f t="shared" si="2759"/>
        <v/>
      </c>
      <c r="CO627" s="1331" t="str">
        <f t="shared" si="2759"/>
        <v/>
      </c>
      <c r="CP627" s="528" t="str">
        <f t="shared" si="2756"/>
        <v/>
      </c>
      <c r="CQ627" s="529" t="str">
        <f t="shared" si="2756"/>
        <v/>
      </c>
      <c r="CR627" s="530" t="str">
        <f t="shared" si="2756"/>
        <v/>
      </c>
      <c r="CS627" s="530" t="str">
        <f t="shared" si="2756"/>
        <v/>
      </c>
      <c r="CT627" s="530" t="str">
        <f t="shared" si="2756"/>
        <v/>
      </c>
      <c r="CU627" s="530" t="str">
        <f t="shared" si="2756"/>
        <v/>
      </c>
      <c r="CV627" s="530" t="str">
        <f t="shared" si="2756"/>
        <v/>
      </c>
      <c r="CW627" s="531" t="str">
        <f t="shared" si="2756"/>
        <v/>
      </c>
      <c r="CX627" s="531" t="str">
        <f t="shared" si="2756"/>
        <v/>
      </c>
      <c r="CY627" s="531" t="str">
        <f t="shared" si="2756"/>
        <v/>
      </c>
      <c r="CZ627" s="530" t="str">
        <f t="shared" si="2757"/>
        <v/>
      </c>
      <c r="DA627" s="530" t="str">
        <f t="shared" si="2757"/>
        <v/>
      </c>
      <c r="DB627" s="530" t="str">
        <f t="shared" si="2757"/>
        <v/>
      </c>
      <c r="DC627" s="530" t="str">
        <f t="shared" si="2757"/>
        <v/>
      </c>
      <c r="DD627" s="530" t="str">
        <f t="shared" si="2757"/>
        <v/>
      </c>
      <c r="DE627" s="529" t="str">
        <f t="shared" si="2757"/>
        <v/>
      </c>
      <c r="DF627" s="528" t="str">
        <f t="shared" si="275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293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8" t="str">
        <f t="shared" ref="CD628:CO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768"/>
        <v/>
      </c>
      <c r="CF628" s="1329" t="str">
        <f t="shared" si="2768"/>
        <v/>
      </c>
      <c r="CG628" s="1329" t="str">
        <f t="shared" si="2768"/>
        <v/>
      </c>
      <c r="CH628" s="1329" t="str">
        <f t="shared" si="2768"/>
        <v/>
      </c>
      <c r="CI628" s="1330" t="str">
        <f t="shared" si="2768"/>
        <v/>
      </c>
      <c r="CJ628" s="1330" t="str">
        <f t="shared" si="2768"/>
        <v/>
      </c>
      <c r="CK628" s="1329" t="str">
        <f t="shared" si="2768"/>
        <v/>
      </c>
      <c r="CL628" s="1329" t="str">
        <f t="shared" si="2768"/>
        <v/>
      </c>
      <c r="CM628" s="1329" t="str">
        <f t="shared" si="2768"/>
        <v/>
      </c>
      <c r="CN628" s="1329" t="str">
        <f t="shared" si="2768"/>
        <v/>
      </c>
      <c r="CO628" s="1335" t="str">
        <f t="shared" si="2768"/>
        <v/>
      </c>
      <c r="CP628" s="540" t="str">
        <f t="shared" si="2756"/>
        <v/>
      </c>
      <c r="CQ628" s="541" t="str">
        <f t="shared" si="2756"/>
        <v/>
      </c>
      <c r="CR628" s="542" t="str">
        <f t="shared" si="2756"/>
        <v/>
      </c>
      <c r="CS628" s="542" t="str">
        <f t="shared" si="2756"/>
        <v/>
      </c>
      <c r="CT628" s="542" t="str">
        <f t="shared" si="2756"/>
        <v/>
      </c>
      <c r="CU628" s="542" t="str">
        <f t="shared" si="2756"/>
        <v/>
      </c>
      <c r="CV628" s="542" t="str">
        <f t="shared" si="2756"/>
        <v/>
      </c>
      <c r="CW628" s="543" t="str">
        <f t="shared" si="2756"/>
        <v/>
      </c>
      <c r="CX628" s="543" t="str">
        <f t="shared" si="2756"/>
        <v/>
      </c>
      <c r="CY628" s="543" t="str">
        <f t="shared" si="2756"/>
        <v/>
      </c>
      <c r="CZ628" s="542" t="str">
        <f t="shared" si="2757"/>
        <v/>
      </c>
      <c r="DA628" s="542" t="str">
        <f t="shared" si="2757"/>
        <v/>
      </c>
      <c r="DB628" s="542" t="str">
        <f t="shared" si="2757"/>
        <v/>
      </c>
      <c r="DC628" s="542" t="str">
        <f t="shared" si="2757"/>
        <v/>
      </c>
      <c r="DD628" s="542" t="str">
        <f t="shared" si="2757"/>
        <v/>
      </c>
      <c r="DE628" s="541" t="str">
        <f t="shared" si="2757"/>
        <v/>
      </c>
      <c r="DF628" s="540" t="str">
        <f t="shared" si="275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291</v>
      </c>
      <c r="B629" s="621">
        <f t="shared" ref="B629:M629" si="2769">IF(B628="","",B625*B628)</f>
        <v>540</v>
      </c>
      <c r="C629" s="621">
        <f t="shared" si="2769"/>
        <v>599.76</v>
      </c>
      <c r="D629" s="621" t="str">
        <f t="shared" si="2769"/>
        <v/>
      </c>
      <c r="E629" s="621" t="str">
        <f t="shared" si="2769"/>
        <v/>
      </c>
      <c r="F629" s="621" t="str">
        <f t="shared" si="2769"/>
        <v/>
      </c>
      <c r="G629" s="621" t="str">
        <f t="shared" si="2769"/>
        <v/>
      </c>
      <c r="H629" s="621" t="str">
        <f t="shared" si="2769"/>
        <v/>
      </c>
      <c r="I629" s="621">
        <f t="shared" si="2769"/>
        <v>540</v>
      </c>
      <c r="J629" s="621">
        <f t="shared" si="2769"/>
        <v>1200</v>
      </c>
      <c r="K629" s="621" t="str">
        <f t="shared" si="2769"/>
        <v/>
      </c>
      <c r="L629" s="621" t="str">
        <f t="shared" si="2769"/>
        <v/>
      </c>
      <c r="M629" s="621" t="str">
        <f t="shared" si="2769"/>
        <v/>
      </c>
      <c r="N629" s="621"/>
      <c r="O629" s="621"/>
      <c r="P629" s="621"/>
      <c r="Q629" s="621"/>
      <c r="R629" s="621"/>
      <c r="S629" s="704"/>
      <c r="T629" s="621" t="str">
        <f t="shared" ref="T629:AE629" si="2770">IF(T628="","",T625*T628)</f>
        <v/>
      </c>
      <c r="U629" s="621" t="str">
        <f t="shared" si="2770"/>
        <v/>
      </c>
      <c r="V629" s="621" t="str">
        <f t="shared" si="2770"/>
        <v/>
      </c>
      <c r="W629" s="621" t="str">
        <f t="shared" si="2770"/>
        <v/>
      </c>
      <c r="X629" s="621" t="str">
        <f t="shared" si="2770"/>
        <v/>
      </c>
      <c r="Y629" s="621" t="str">
        <f t="shared" si="2770"/>
        <v/>
      </c>
      <c r="Z629" s="621" t="str">
        <f t="shared" si="2770"/>
        <v/>
      </c>
      <c r="AA629" s="621" t="str">
        <f t="shared" si="2770"/>
        <v/>
      </c>
      <c r="AB629" s="621" t="str">
        <f t="shared" si="2770"/>
        <v/>
      </c>
      <c r="AC629" s="621" t="str">
        <f t="shared" si="2770"/>
        <v/>
      </c>
      <c r="AD629" s="621" t="str">
        <f t="shared" si="2770"/>
        <v/>
      </c>
      <c r="AE629" s="621" t="str">
        <f t="shared" si="277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71">IF(AL628="","",AL625*AL628)</f>
        <v/>
      </c>
      <c r="AM629" s="621" t="str">
        <f t="shared" si="2771"/>
        <v/>
      </c>
      <c r="AN629" s="621" t="str">
        <f t="shared" si="2771"/>
        <v/>
      </c>
      <c r="AO629" s="621" t="str">
        <f t="shared" si="2771"/>
        <v/>
      </c>
      <c r="AP629" s="621" t="str">
        <f t="shared" si="2771"/>
        <v/>
      </c>
      <c r="AQ629" s="621" t="str">
        <f t="shared" si="2771"/>
        <v/>
      </c>
      <c r="AR629" s="621" t="str">
        <f t="shared" si="2771"/>
        <v/>
      </c>
      <c r="AS629" s="621" t="str">
        <f t="shared" si="2771"/>
        <v/>
      </c>
      <c r="AT629" s="621" t="str">
        <f t="shared" si="2771"/>
        <v/>
      </c>
      <c r="AU629" s="621" t="str">
        <f t="shared" si="2771"/>
        <v/>
      </c>
      <c r="AV629" s="621" t="str">
        <f t="shared" si="2771"/>
        <v/>
      </c>
      <c r="AW629" s="621" t="str">
        <f t="shared" si="277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72">IF(BD628="","",BD625*BD628)</f>
        <v/>
      </c>
      <c r="BE629" s="621" t="str">
        <f t="shared" si="2772"/>
        <v/>
      </c>
      <c r="BF629" s="621" t="str">
        <f t="shared" si="2772"/>
        <v/>
      </c>
      <c r="BG629" s="621" t="str">
        <f t="shared" si="2772"/>
        <v/>
      </c>
      <c r="BH629" s="621" t="str">
        <f t="shared" si="2772"/>
        <v/>
      </c>
      <c r="BI629" s="621" t="str">
        <f t="shared" si="2772"/>
        <v/>
      </c>
      <c r="BJ629" s="621" t="str">
        <f t="shared" si="2772"/>
        <v/>
      </c>
      <c r="BK629" s="621" t="str">
        <f t="shared" si="2772"/>
        <v/>
      </c>
      <c r="BL629" s="621" t="str">
        <f t="shared" si="2772"/>
        <v/>
      </c>
      <c r="BM629" s="621" t="str">
        <f t="shared" si="2772"/>
        <v/>
      </c>
      <c r="BN629" s="621" t="str">
        <f t="shared" si="2772"/>
        <v/>
      </c>
      <c r="BO629" s="621" t="str">
        <f t="shared" si="277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8" t="str">
        <f t="shared" si="2768"/>
        <v/>
      </c>
      <c r="CE629" s="1329" t="str">
        <f t="shared" ref="CE629:CO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 t="str">
        <f t="shared" si="2773"/>
        <v/>
      </c>
      <c r="CG629" s="1329" t="str">
        <f t="shared" si="2773"/>
        <v/>
      </c>
      <c r="CH629" s="1329" t="str">
        <f t="shared" si="2773"/>
        <v/>
      </c>
      <c r="CI629" s="1330" t="str">
        <f t="shared" si="2773"/>
        <v/>
      </c>
      <c r="CJ629" s="1330" t="str">
        <f t="shared" si="2773"/>
        <v/>
      </c>
      <c r="CK629" s="1329" t="str">
        <f t="shared" si="2773"/>
        <v/>
      </c>
      <c r="CL629" s="1329" t="str">
        <f t="shared" si="2773"/>
        <v/>
      </c>
      <c r="CM629" s="1329" t="str">
        <f t="shared" si="2773"/>
        <v/>
      </c>
      <c r="CN629" s="1329" t="str">
        <f t="shared" si="2773"/>
        <v/>
      </c>
      <c r="CO629" s="1328" t="str">
        <f t="shared" si="2773"/>
        <v/>
      </c>
      <c r="CP629" s="540" t="str">
        <f t="shared" si="2756"/>
        <v/>
      </c>
      <c r="CQ629" s="541" t="str">
        <f t="shared" si="2756"/>
        <v/>
      </c>
      <c r="CR629" s="542" t="str">
        <f t="shared" si="2756"/>
        <v/>
      </c>
      <c r="CS629" s="542" t="str">
        <f t="shared" si="2756"/>
        <v/>
      </c>
      <c r="CT629" s="542" t="str">
        <f t="shared" si="2756"/>
        <v/>
      </c>
      <c r="CU629" s="542" t="str">
        <f t="shared" si="2756"/>
        <v/>
      </c>
      <c r="CV629" s="542" t="str">
        <f t="shared" si="2756"/>
        <v/>
      </c>
      <c r="CW629" s="543" t="str">
        <f t="shared" si="2756"/>
        <v/>
      </c>
      <c r="CX629" s="543" t="str">
        <f t="shared" si="2756"/>
        <v/>
      </c>
      <c r="CY629" s="543" t="str">
        <f t="shared" si="2756"/>
        <v/>
      </c>
      <c r="CZ629" s="542" t="str">
        <f t="shared" si="2757"/>
        <v/>
      </c>
      <c r="DA629" s="542" t="str">
        <f t="shared" si="2757"/>
        <v/>
      </c>
      <c r="DB629" s="542" t="str">
        <f t="shared" si="2757"/>
        <v/>
      </c>
      <c r="DC629" s="542" t="str">
        <f t="shared" si="2757"/>
        <v/>
      </c>
      <c r="DD629" s="542" t="str">
        <f t="shared" si="2757"/>
        <v/>
      </c>
      <c r="DE629" s="541" t="str">
        <f t="shared" si="2757"/>
        <v/>
      </c>
      <c r="DF629" s="540" t="str">
        <f t="shared" si="275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84" t="s">
        <v>949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28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298</v>
      </c>
      <c r="B631" s="218" t="s">
        <v>736</v>
      </c>
      <c r="C631" s="218">
        <v>120</v>
      </c>
      <c r="D631" s="218" t="s">
        <v>736</v>
      </c>
      <c r="E631" s="218" t="s">
        <v>736</v>
      </c>
      <c r="F631" s="218" t="s">
        <v>736</v>
      </c>
      <c r="G631" s="218" t="s">
        <v>736</v>
      </c>
      <c r="H631" s="218" t="s">
        <v>736</v>
      </c>
      <c r="I631" s="218" t="s">
        <v>736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8">
        <f t="shared" ref="CD631:CO632" si="277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9">
        <f t="shared" si="2774"/>
        <v>120</v>
      </c>
      <c r="CF631" s="1329">
        <f t="shared" si="2774"/>
        <v>120</v>
      </c>
      <c r="CG631" s="1329">
        <f t="shared" si="2774"/>
        <v>120</v>
      </c>
      <c r="CH631" s="1329">
        <f t="shared" si="2774"/>
        <v>120</v>
      </c>
      <c r="CI631" s="1330">
        <f t="shared" si="2774"/>
        <v>120</v>
      </c>
      <c r="CJ631" s="1330">
        <f t="shared" si="2774"/>
        <v>120</v>
      </c>
      <c r="CK631" s="1329">
        <f t="shared" si="2774"/>
        <v>120</v>
      </c>
      <c r="CL631" s="1329">
        <f t="shared" si="2774"/>
        <v>120</v>
      </c>
      <c r="CM631" s="1329">
        <f t="shared" si="2774"/>
        <v>120</v>
      </c>
      <c r="CN631" s="1329">
        <f t="shared" si="2774"/>
        <v>120</v>
      </c>
      <c r="CO631" s="1328">
        <f t="shared" si="2774"/>
        <v>120</v>
      </c>
      <c r="CP631" s="540" t="str">
        <f t="shared" ref="CP631:CY635" si="277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75"/>
        <v/>
      </c>
      <c r="CR631" s="542" t="str">
        <f t="shared" si="2775"/>
        <v/>
      </c>
      <c r="CS631" s="542">
        <f t="shared" si="2775"/>
        <v>120</v>
      </c>
      <c r="CT631" s="542">
        <f t="shared" si="2775"/>
        <v>120</v>
      </c>
      <c r="CU631" s="542">
        <f t="shared" si="2775"/>
        <v>120</v>
      </c>
      <c r="CV631" s="542">
        <f t="shared" si="2775"/>
        <v>120</v>
      </c>
      <c r="CW631" s="543">
        <f t="shared" si="2775"/>
        <v>120</v>
      </c>
      <c r="CX631" s="543">
        <f t="shared" si="2775"/>
        <v>120</v>
      </c>
      <c r="CY631" s="543">
        <f t="shared" si="2775"/>
        <v>120</v>
      </c>
      <c r="CZ631" s="542">
        <f t="shared" ref="CZ631:DF635" si="277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76"/>
        <v>120</v>
      </c>
      <c r="DB631" s="542">
        <f t="shared" si="2776"/>
        <v>120</v>
      </c>
      <c r="DC631" s="542">
        <f t="shared" si="2776"/>
        <v>240</v>
      </c>
      <c r="DD631" s="542">
        <f t="shared" si="2776"/>
        <v>300</v>
      </c>
      <c r="DE631" s="541" t="str">
        <f t="shared" si="2776"/>
        <v/>
      </c>
      <c r="DF631" s="540" t="str">
        <f t="shared" si="277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289</v>
      </c>
      <c r="B632" s="1004">
        <f>3460*$K$1</f>
        <v>14486.328</v>
      </c>
      <c r="C632" s="1004">
        <f t="shared" ref="C632:M632" si="2777">3460*$K$1</f>
        <v>14486.328</v>
      </c>
      <c r="D632" s="1004">
        <f t="shared" si="2777"/>
        <v>14486.328</v>
      </c>
      <c r="E632" s="1004">
        <f t="shared" si="2777"/>
        <v>14486.328</v>
      </c>
      <c r="F632" s="1004">
        <f t="shared" si="2777"/>
        <v>14486.328</v>
      </c>
      <c r="G632" s="1004">
        <f t="shared" si="2777"/>
        <v>14486.328</v>
      </c>
      <c r="H632" s="1004">
        <f t="shared" si="2777"/>
        <v>14486.328</v>
      </c>
      <c r="I632" s="1004">
        <f t="shared" si="2777"/>
        <v>14486.328</v>
      </c>
      <c r="J632" s="1004">
        <f t="shared" si="2777"/>
        <v>14486.328</v>
      </c>
      <c r="K632" s="1004">
        <f t="shared" si="2777"/>
        <v>14486.328</v>
      </c>
      <c r="L632" s="1004">
        <f t="shared" si="2777"/>
        <v>14486.328</v>
      </c>
      <c r="M632" s="1004">
        <f t="shared" si="277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78">3460*$K$1</f>
        <v>14486.328</v>
      </c>
      <c r="V632" s="1004">
        <f t="shared" si="2778"/>
        <v>14486.328</v>
      </c>
      <c r="W632" s="1004">
        <f t="shared" si="2778"/>
        <v>14486.328</v>
      </c>
      <c r="X632" s="1004">
        <f t="shared" si="2778"/>
        <v>14486.328</v>
      </c>
      <c r="Y632" s="1004">
        <f t="shared" si="2778"/>
        <v>14486.328</v>
      </c>
      <c r="Z632" s="1004">
        <f t="shared" si="2778"/>
        <v>14486.328</v>
      </c>
      <c r="AA632" s="1004">
        <f t="shared" si="2778"/>
        <v>14486.328</v>
      </c>
      <c r="AB632" s="1004">
        <f t="shared" si="2778"/>
        <v>14486.328</v>
      </c>
      <c r="AC632" s="1004">
        <f t="shared" si="2778"/>
        <v>14486.328</v>
      </c>
      <c r="AD632" s="1004">
        <f t="shared" si="2778"/>
        <v>14486.328</v>
      </c>
      <c r="AE632" s="1004">
        <f t="shared" si="277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79">3460*$K$1</f>
        <v>14486.328</v>
      </c>
      <c r="AN632" s="1004">
        <f t="shared" si="2779"/>
        <v>14486.328</v>
      </c>
      <c r="AO632" s="1004">
        <f t="shared" si="2779"/>
        <v>14486.328</v>
      </c>
      <c r="AP632" s="1004">
        <f t="shared" si="2779"/>
        <v>14486.328</v>
      </c>
      <c r="AQ632" s="1004">
        <f t="shared" si="2779"/>
        <v>14486.328</v>
      </c>
      <c r="AR632" s="1004">
        <f t="shared" si="2779"/>
        <v>14486.328</v>
      </c>
      <c r="AS632" s="1004">
        <f t="shared" si="2779"/>
        <v>14486.328</v>
      </c>
      <c r="AT632" s="1004">
        <f t="shared" si="2779"/>
        <v>14486.328</v>
      </c>
      <c r="AU632" s="1004">
        <f t="shared" si="2779"/>
        <v>14486.328</v>
      </c>
      <c r="AV632" s="1004">
        <f t="shared" si="2779"/>
        <v>14486.328</v>
      </c>
      <c r="AW632" s="1004">
        <f t="shared" si="277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80">3460*$K$1</f>
        <v>14486.328</v>
      </c>
      <c r="BF632" s="1004">
        <f t="shared" si="2780"/>
        <v>14486.328</v>
      </c>
      <c r="BG632" s="1004">
        <f t="shared" si="2780"/>
        <v>14486.328</v>
      </c>
      <c r="BH632" s="1004">
        <f t="shared" si="2780"/>
        <v>14486.328</v>
      </c>
      <c r="BI632" s="1004">
        <f t="shared" si="2780"/>
        <v>14486.328</v>
      </c>
      <c r="BJ632" s="1004">
        <f t="shared" si="2780"/>
        <v>14486.328</v>
      </c>
      <c r="BK632" s="1004">
        <f t="shared" si="2780"/>
        <v>14486.328</v>
      </c>
      <c r="BL632" s="1004">
        <f t="shared" si="2780"/>
        <v>14486.328</v>
      </c>
      <c r="BM632" s="1004">
        <f t="shared" si="2780"/>
        <v>14486.328</v>
      </c>
      <c r="BN632" s="1004">
        <f t="shared" si="2780"/>
        <v>14486.328</v>
      </c>
      <c r="BO632" s="1004">
        <f t="shared" si="278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81">3460*$K$1</f>
        <v>14486.328</v>
      </c>
      <c r="BW632" s="1004">
        <f t="shared" si="2781"/>
        <v>14486.328</v>
      </c>
      <c r="BX632" s="1004">
        <f t="shared" si="2781"/>
        <v>14486.328</v>
      </c>
      <c r="BY632" s="1004">
        <f t="shared" si="278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774"/>
        <v>14486.328</v>
      </c>
      <c r="CE632" s="1329">
        <f t="shared" ref="CE632:CO633" si="278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782"/>
        <v>14486.328</v>
      </c>
      <c r="CG632" s="1329">
        <f t="shared" si="2782"/>
        <v>14486.328</v>
      </c>
      <c r="CH632" s="1329">
        <f t="shared" si="2782"/>
        <v>14486.328</v>
      </c>
      <c r="CI632" s="1330">
        <f t="shared" si="2782"/>
        <v>14486.328</v>
      </c>
      <c r="CJ632" s="1330">
        <f t="shared" si="2782"/>
        <v>14486.328</v>
      </c>
      <c r="CK632" s="1329">
        <f t="shared" si="2782"/>
        <v>14486.328</v>
      </c>
      <c r="CL632" s="1329">
        <f t="shared" si="2782"/>
        <v>14486.328</v>
      </c>
      <c r="CM632" s="1329">
        <f t="shared" si="2782"/>
        <v>14486.328</v>
      </c>
      <c r="CN632" s="1329">
        <f t="shared" si="2782"/>
        <v>14486.328</v>
      </c>
      <c r="CO632" s="1331">
        <f t="shared" si="2782"/>
        <v>14486.328</v>
      </c>
      <c r="CP632" s="540" t="str">
        <f t="shared" si="2775"/>
        <v/>
      </c>
      <c r="CQ632" s="541" t="str">
        <f t="shared" si="2775"/>
        <v/>
      </c>
      <c r="CR632" s="542" t="str">
        <f t="shared" si="2775"/>
        <v/>
      </c>
      <c r="CS632" s="542">
        <f t="shared" si="2775"/>
        <v>14486.328</v>
      </c>
      <c r="CT632" s="542">
        <f t="shared" si="2775"/>
        <v>14486.328</v>
      </c>
      <c r="CU632" s="542">
        <f t="shared" si="2775"/>
        <v>14486.328</v>
      </c>
      <c r="CV632" s="542">
        <f t="shared" si="2775"/>
        <v>14486.328</v>
      </c>
      <c r="CW632" s="543">
        <f t="shared" si="2775"/>
        <v>14486.328</v>
      </c>
      <c r="CX632" s="543">
        <f t="shared" si="2775"/>
        <v>14486.328</v>
      </c>
      <c r="CY632" s="543">
        <f t="shared" si="2775"/>
        <v>14486.328</v>
      </c>
      <c r="CZ632" s="542">
        <f t="shared" si="2776"/>
        <v>14486.328</v>
      </c>
      <c r="DA632" s="542">
        <f t="shared" si="2776"/>
        <v>14486.328</v>
      </c>
      <c r="DB632" s="542">
        <f t="shared" si="2776"/>
        <v>14486.328</v>
      </c>
      <c r="DC632" s="542">
        <f t="shared" si="2776"/>
        <v>14486.328</v>
      </c>
      <c r="DD632" s="542">
        <f t="shared" si="2776"/>
        <v>14486.328</v>
      </c>
      <c r="DE632" s="541" t="str">
        <f t="shared" si="2776"/>
        <v/>
      </c>
      <c r="DF632" s="540" t="str">
        <f t="shared" si="277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228</v>
      </c>
      <c r="B633" s="624" t="str">
        <f t="shared" ref="B633:M633" si="2783">IF(B631="","",B631*B632/B$46/365/$G$1)</f>
        <v/>
      </c>
      <c r="C633" s="624">
        <f t="shared" si="2783"/>
        <v>4.5100647571606471E-2</v>
      </c>
      <c r="D633" s="624" t="str">
        <f t="shared" si="2783"/>
        <v/>
      </c>
      <c r="E633" s="624" t="str">
        <f t="shared" si="2783"/>
        <v/>
      </c>
      <c r="F633" s="624" t="str">
        <f t="shared" si="2783"/>
        <v/>
      </c>
      <c r="G633" s="624" t="str">
        <f t="shared" si="2783"/>
        <v/>
      </c>
      <c r="H633" s="624" t="str">
        <f t="shared" si="2783"/>
        <v/>
      </c>
      <c r="I633" s="624" t="str">
        <f t="shared" si="2783"/>
        <v/>
      </c>
      <c r="J633" s="624">
        <f t="shared" si="2783"/>
        <v>4.5100647571606471E-2</v>
      </c>
      <c r="K633" s="624">
        <f t="shared" si="2783"/>
        <v>4.1631366989175203E-2</v>
      </c>
      <c r="L633" s="624">
        <f t="shared" si="2783"/>
        <v>5.4120777085927767E-2</v>
      </c>
      <c r="M633" s="624">
        <f t="shared" si="278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84">IF(T631="","",T631*T632/T$46/365/$G$1)</f>
        <v>4.5100647571606471E-2</v>
      </c>
      <c r="U633" s="624">
        <f t="shared" si="2784"/>
        <v>4.5100647571606471E-2</v>
      </c>
      <c r="V633" s="624">
        <f t="shared" si="2784"/>
        <v>3.3825485678704852E-2</v>
      </c>
      <c r="W633" s="624">
        <f t="shared" si="2784"/>
        <v>4.1631366989175203E-2</v>
      </c>
      <c r="X633" s="624">
        <f t="shared" si="2784"/>
        <v>9.0201295143212942E-2</v>
      </c>
      <c r="Y633" s="624">
        <f t="shared" si="2784"/>
        <v>5.4120777085927767E-2</v>
      </c>
      <c r="Z633" s="624">
        <f t="shared" si="2784"/>
        <v>4.9200706441752513E-2</v>
      </c>
      <c r="AA633" s="624">
        <f t="shared" si="2784"/>
        <v>9.0201295143212942E-2</v>
      </c>
      <c r="AB633" s="624">
        <f t="shared" si="2784"/>
        <v>5.4120777085927767E-2</v>
      </c>
      <c r="AC633" s="624">
        <f t="shared" si="2784"/>
        <v>3.6080518057285182E-2</v>
      </c>
      <c r="AD633" s="624">
        <f t="shared" si="2784"/>
        <v>5.4120777085927767E-2</v>
      </c>
      <c r="AE633" s="624">
        <f t="shared" si="278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85">IF(AL631="","",AL631*AL632/AL$46/365/$G$1)</f>
        <v>4.5100647571606471E-2</v>
      </c>
      <c r="AM633" s="624">
        <f t="shared" si="2785"/>
        <v>6.0134196762141955E-2</v>
      </c>
      <c r="AN633" s="624">
        <f t="shared" si="2785"/>
        <v>4.5100647571606471E-2</v>
      </c>
      <c r="AO633" s="624">
        <f t="shared" si="2785"/>
        <v>4.5100647571606471E-2</v>
      </c>
      <c r="AP633" s="624">
        <f t="shared" si="2785"/>
        <v>5.4120777085927767E-2</v>
      </c>
      <c r="AQ633" s="624">
        <f t="shared" si="2785"/>
        <v>4.5100647571606471E-2</v>
      </c>
      <c r="AR633" s="624">
        <f t="shared" si="2785"/>
        <v>9.0201295143212942E-2</v>
      </c>
      <c r="AS633" s="624">
        <f t="shared" si="2785"/>
        <v>6.0134196762141955E-2</v>
      </c>
      <c r="AT633" s="624">
        <f t="shared" si="2785"/>
        <v>6.7650971357409703E-2</v>
      </c>
      <c r="AU633" s="624">
        <f t="shared" si="2785"/>
        <v>5.6375809464508091E-2</v>
      </c>
      <c r="AV633" s="624">
        <f t="shared" si="2785"/>
        <v>5.4120777085927767E-2</v>
      </c>
      <c r="AW633" s="624">
        <f t="shared" si="278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86">IF(BD631="","",BD631*BD632/BD$46/365/$G$1)</f>
        <v>4.5100647571606471E-2</v>
      </c>
      <c r="BE633" s="624">
        <f t="shared" si="2786"/>
        <v>9.0201295143212942E-2</v>
      </c>
      <c r="BF633" s="624">
        <f t="shared" si="2786"/>
        <v>7.7315395837039669E-2</v>
      </c>
      <c r="BG633" s="624">
        <f t="shared" si="2786"/>
        <v>0.11275161892901618</v>
      </c>
      <c r="BH633" s="624">
        <f t="shared" si="2786"/>
        <v>5.4120777085927767E-2</v>
      </c>
      <c r="BI633" s="624">
        <f t="shared" si="2786"/>
        <v>9.0201295143212942E-2</v>
      </c>
      <c r="BJ633" s="624">
        <f t="shared" si="2786"/>
        <v>9.0201295143212942E-2</v>
      </c>
      <c r="BK633" s="624">
        <f t="shared" si="2786"/>
        <v>4.1631366989175203E-2</v>
      </c>
      <c r="BL633" s="624">
        <f t="shared" si="2786"/>
        <v>4.9200706441752513E-2</v>
      </c>
      <c r="BM633" s="624">
        <f t="shared" si="2786"/>
        <v>2.7060388542963883E-2</v>
      </c>
      <c r="BN633" s="624">
        <f t="shared" si="2786"/>
        <v>9.0201295143212942E-2</v>
      </c>
      <c r="BO633" s="624">
        <f t="shared" si="278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87">IF(DG633&lt;3,"",(SUM(B633:R633)-MIN(B633:R633)-MAX(B633:R633))/(DG633-2))</f>
        <v>4.8107357409713579E-2</v>
      </c>
      <c r="CA633" s="614">
        <f t="shared" ref="CA633" si="2788">IF(DH633&lt;3,"",(SUM(T633:AJ633)-MIN(T633:AJ633)-MAX(T633:AJ633))/(DH633-2))</f>
        <v>5.1887821947417465E-2</v>
      </c>
      <c r="CB633" s="614">
        <f t="shared" ref="CB633" si="2789">IF(DI633&lt;3,"",(SUM(AL633:BB633)-MIN(AL633:BB633)-MAX(AL633:BB633))/(DI633-2))</f>
        <v>5.3293931880448307E-2</v>
      </c>
      <c r="CC633" s="683">
        <f t="shared" ref="CC633" si="2790">IF(DJ633&lt;3,"",(SUM(BD633:BT633)-MIN(BD633:BT633)-MAX(BD633:BT633))/(DJ633-2))</f>
        <v>6.7327472206996003E-2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2">
        <f t="shared" si="2782"/>
        <v>3.6080518057285182E-2</v>
      </c>
      <c r="CF633" s="1332">
        <f t="shared" si="2782"/>
        <v>4.1631366989175203E-2</v>
      </c>
      <c r="CG633" s="1332">
        <f t="shared" si="2782"/>
        <v>4.5100647571606471E-2</v>
      </c>
      <c r="CH633" s="1332">
        <f t="shared" si="2782"/>
        <v>4.5100647571606471E-2</v>
      </c>
      <c r="CI633" s="1333">
        <f t="shared" si="2782"/>
        <v>4.9200706441752513E-2</v>
      </c>
      <c r="CJ633" s="1333">
        <f t="shared" si="2782"/>
        <v>4.9200706441752513E-2</v>
      </c>
      <c r="CK633" s="1332">
        <f t="shared" si="2782"/>
        <v>5.4120777085927767E-2</v>
      </c>
      <c r="CL633" s="1332">
        <f t="shared" si="2782"/>
        <v>5.4120777085927767E-2</v>
      </c>
      <c r="CM633" s="1332">
        <f t="shared" si="2782"/>
        <v>5.4120777085927767E-2</v>
      </c>
      <c r="CN633" s="1332">
        <f t="shared" si="2782"/>
        <v>9.0201295143212942E-2</v>
      </c>
      <c r="CO633" s="1335">
        <f t="shared" si="2782"/>
        <v>9.0201295143212942E-2</v>
      </c>
      <c r="CP633" s="528" t="str">
        <f t="shared" si="2775"/>
        <v/>
      </c>
      <c r="CQ633" s="529" t="str">
        <f t="shared" si="2775"/>
        <v/>
      </c>
      <c r="CR633" s="530" t="str">
        <f t="shared" si="2775"/>
        <v/>
      </c>
      <c r="CS633" s="530">
        <f t="shared" si="2775"/>
        <v>2.7060388542963883E-2</v>
      </c>
      <c r="CT633" s="530">
        <f t="shared" si="2775"/>
        <v>4.1631366989175203E-2</v>
      </c>
      <c r="CU633" s="530">
        <f t="shared" si="2775"/>
        <v>4.5100647571606471E-2</v>
      </c>
      <c r="CV633" s="530">
        <f t="shared" si="2775"/>
        <v>4.5100647571606471E-2</v>
      </c>
      <c r="CW633" s="531">
        <f t="shared" si="2775"/>
        <v>4.9200706441752513E-2</v>
      </c>
      <c r="CX633" s="531">
        <f t="shared" si="2775"/>
        <v>5.4120777085927767E-2</v>
      </c>
      <c r="CY633" s="531">
        <f t="shared" si="2775"/>
        <v>7.7315395837039669E-2</v>
      </c>
      <c r="CZ633" s="530">
        <f t="shared" si="2776"/>
        <v>9.0201295143212942E-2</v>
      </c>
      <c r="DA633" s="530">
        <f t="shared" si="2776"/>
        <v>9.0201295143212942E-2</v>
      </c>
      <c r="DB633" s="530">
        <f t="shared" si="2776"/>
        <v>9.0201295143212942E-2</v>
      </c>
      <c r="DC633" s="530">
        <f t="shared" si="2776"/>
        <v>9.0201295143212942E-2</v>
      </c>
      <c r="DD633" s="530">
        <f t="shared" si="2776"/>
        <v>0.11275161892901618</v>
      </c>
      <c r="DE633" s="529" t="str">
        <f t="shared" si="2776"/>
        <v/>
      </c>
      <c r="DF633" s="528" t="str">
        <f t="shared" si="277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293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8">
        <f t="shared" ref="CD634:CO634" si="279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9">
        <f t="shared" si="2791"/>
        <v>10</v>
      </c>
      <c r="CF634" s="1329">
        <f t="shared" si="2791"/>
        <v>10</v>
      </c>
      <c r="CG634" s="1329">
        <f t="shared" si="2791"/>
        <v>10</v>
      </c>
      <c r="CH634" s="1329">
        <f t="shared" si="2791"/>
        <v>10</v>
      </c>
      <c r="CI634" s="1330">
        <f t="shared" si="2791"/>
        <v>10</v>
      </c>
      <c r="CJ634" s="1330">
        <f t="shared" si="2791"/>
        <v>10</v>
      </c>
      <c r="CK634" s="1329">
        <f t="shared" si="2791"/>
        <v>10</v>
      </c>
      <c r="CL634" s="1329">
        <f t="shared" si="2791"/>
        <v>10</v>
      </c>
      <c r="CM634" s="1329">
        <f t="shared" si="2791"/>
        <v>10</v>
      </c>
      <c r="CN634" s="1329">
        <f t="shared" si="2791"/>
        <v>10</v>
      </c>
      <c r="CO634" s="1328">
        <f t="shared" si="2791"/>
        <v>10</v>
      </c>
      <c r="CP634" s="540" t="str">
        <f t="shared" si="2775"/>
        <v/>
      </c>
      <c r="CQ634" s="541" t="str">
        <f t="shared" si="2775"/>
        <v/>
      </c>
      <c r="CR634" s="542" t="str">
        <f t="shared" si="2775"/>
        <v/>
      </c>
      <c r="CS634" s="542">
        <f t="shared" si="2775"/>
        <v>10</v>
      </c>
      <c r="CT634" s="542">
        <f t="shared" si="2775"/>
        <v>10</v>
      </c>
      <c r="CU634" s="542">
        <f t="shared" si="2775"/>
        <v>10</v>
      </c>
      <c r="CV634" s="542">
        <f t="shared" si="2775"/>
        <v>10</v>
      </c>
      <c r="CW634" s="543">
        <f t="shared" si="2775"/>
        <v>10</v>
      </c>
      <c r="CX634" s="543">
        <f t="shared" si="2775"/>
        <v>10</v>
      </c>
      <c r="CY634" s="543">
        <f t="shared" si="2775"/>
        <v>10</v>
      </c>
      <c r="CZ634" s="542">
        <f t="shared" si="2776"/>
        <v>10</v>
      </c>
      <c r="DA634" s="542">
        <f t="shared" si="2776"/>
        <v>10</v>
      </c>
      <c r="DB634" s="542">
        <f t="shared" si="2776"/>
        <v>10</v>
      </c>
      <c r="DC634" s="542">
        <f t="shared" si="2776"/>
        <v>10</v>
      </c>
      <c r="DD634" s="542">
        <f t="shared" si="2776"/>
        <v>10</v>
      </c>
      <c r="DE634" s="541" t="str">
        <f t="shared" si="2776"/>
        <v/>
      </c>
      <c r="DF634" s="540" t="str">
        <f t="shared" si="277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291</v>
      </c>
      <c r="B635" s="621" t="str">
        <f t="shared" ref="B635:M635" si="2792">IF(B634="","",B631*B634)</f>
        <v/>
      </c>
      <c r="C635" s="621">
        <f t="shared" si="2792"/>
        <v>1200</v>
      </c>
      <c r="D635" s="621" t="str">
        <f t="shared" si="2792"/>
        <v/>
      </c>
      <c r="E635" s="621" t="str">
        <f t="shared" si="2792"/>
        <v/>
      </c>
      <c r="F635" s="621" t="str">
        <f t="shared" si="2792"/>
        <v/>
      </c>
      <c r="G635" s="621" t="str">
        <f t="shared" si="2792"/>
        <v/>
      </c>
      <c r="H635" s="621" t="str">
        <f t="shared" si="2792"/>
        <v/>
      </c>
      <c r="I635" s="621" t="str">
        <f t="shared" si="2792"/>
        <v/>
      </c>
      <c r="J635" s="621">
        <f t="shared" si="2792"/>
        <v>1200</v>
      </c>
      <c r="K635" s="621">
        <f t="shared" si="2792"/>
        <v>1200</v>
      </c>
      <c r="L635" s="621">
        <f t="shared" si="2792"/>
        <v>1200</v>
      </c>
      <c r="M635" s="621">
        <f t="shared" si="2792"/>
        <v>1200</v>
      </c>
      <c r="N635" s="621"/>
      <c r="O635" s="621"/>
      <c r="P635" s="621"/>
      <c r="Q635" s="621"/>
      <c r="R635" s="621"/>
      <c r="S635" s="704"/>
      <c r="T635" s="621">
        <f t="shared" ref="T635:AE635" si="2793">IF(T634="","",T631*T634)</f>
        <v>1200</v>
      </c>
      <c r="U635" s="621">
        <f t="shared" si="2793"/>
        <v>1200</v>
      </c>
      <c r="V635" s="621">
        <f t="shared" si="2793"/>
        <v>1200</v>
      </c>
      <c r="W635" s="621">
        <f t="shared" si="2793"/>
        <v>1200</v>
      </c>
      <c r="X635" s="621">
        <f t="shared" si="2793"/>
        <v>1200</v>
      </c>
      <c r="Y635" s="621">
        <f t="shared" si="2793"/>
        <v>1200</v>
      </c>
      <c r="Z635" s="621">
        <f t="shared" si="2793"/>
        <v>1200</v>
      </c>
      <c r="AA635" s="621">
        <f t="shared" si="2793"/>
        <v>1200</v>
      </c>
      <c r="AB635" s="621">
        <f t="shared" si="2793"/>
        <v>1200</v>
      </c>
      <c r="AC635" s="621">
        <f t="shared" si="2793"/>
        <v>1200</v>
      </c>
      <c r="AD635" s="621">
        <f t="shared" si="2793"/>
        <v>1200</v>
      </c>
      <c r="AE635" s="621">
        <f t="shared" si="279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94">IF(AL634="","",AL631*AL634)</f>
        <v>1200</v>
      </c>
      <c r="AM635" s="621">
        <f t="shared" si="2794"/>
        <v>1200</v>
      </c>
      <c r="AN635" s="621">
        <f t="shared" si="2794"/>
        <v>1200</v>
      </c>
      <c r="AO635" s="621">
        <f t="shared" si="2794"/>
        <v>1200</v>
      </c>
      <c r="AP635" s="621">
        <f t="shared" si="2794"/>
        <v>1200</v>
      </c>
      <c r="AQ635" s="621">
        <f t="shared" si="2794"/>
        <v>1200</v>
      </c>
      <c r="AR635" s="621">
        <f t="shared" si="2794"/>
        <v>1200</v>
      </c>
      <c r="AS635" s="621">
        <f t="shared" si="2794"/>
        <v>1200</v>
      </c>
      <c r="AT635" s="621">
        <f t="shared" si="2794"/>
        <v>1200</v>
      </c>
      <c r="AU635" s="621">
        <f t="shared" si="2794"/>
        <v>1200</v>
      </c>
      <c r="AV635" s="621">
        <f t="shared" si="2794"/>
        <v>1200</v>
      </c>
      <c r="AW635" s="621">
        <f t="shared" si="279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95">IF(BD634="","",BD631*BD634)</f>
        <v>1200</v>
      </c>
      <c r="BE635" s="621">
        <f t="shared" si="2795"/>
        <v>2400</v>
      </c>
      <c r="BF635" s="621">
        <f t="shared" si="2795"/>
        <v>1200</v>
      </c>
      <c r="BG635" s="621">
        <f t="shared" si="2795"/>
        <v>3000</v>
      </c>
      <c r="BH635" s="621">
        <f t="shared" si="2795"/>
        <v>1200</v>
      </c>
      <c r="BI635" s="621">
        <f t="shared" si="2795"/>
        <v>1200</v>
      </c>
      <c r="BJ635" s="621">
        <f t="shared" si="2795"/>
        <v>1200</v>
      </c>
      <c r="BK635" s="621">
        <f t="shared" si="2795"/>
        <v>1200</v>
      </c>
      <c r="BL635" s="621">
        <f t="shared" si="2795"/>
        <v>1200</v>
      </c>
      <c r="BM635" s="621">
        <f t="shared" si="2795"/>
        <v>1200</v>
      </c>
      <c r="BN635" s="621">
        <f t="shared" si="2795"/>
        <v>1200</v>
      </c>
      <c r="BO635" s="621">
        <f t="shared" si="279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9">
        <f t="shared" ref="CE635:CO635" si="279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9">
        <f t="shared" si="2796"/>
        <v>1200</v>
      </c>
      <c r="CG635" s="1329">
        <f t="shared" si="2796"/>
        <v>1200</v>
      </c>
      <c r="CH635" s="1329">
        <f t="shared" si="2796"/>
        <v>1200</v>
      </c>
      <c r="CI635" s="1330">
        <f t="shared" si="2796"/>
        <v>1200</v>
      </c>
      <c r="CJ635" s="1330">
        <f t="shared" si="2796"/>
        <v>1200</v>
      </c>
      <c r="CK635" s="1329">
        <f t="shared" si="2796"/>
        <v>1200</v>
      </c>
      <c r="CL635" s="1329">
        <f t="shared" si="2796"/>
        <v>1200</v>
      </c>
      <c r="CM635" s="1329">
        <f t="shared" si="2796"/>
        <v>1200</v>
      </c>
      <c r="CN635" s="1329">
        <f t="shared" si="2796"/>
        <v>1200</v>
      </c>
      <c r="CO635" s="1328">
        <f t="shared" si="2796"/>
        <v>1200</v>
      </c>
      <c r="CP635" s="540" t="str">
        <f t="shared" si="2775"/>
        <v/>
      </c>
      <c r="CQ635" s="541" t="str">
        <f t="shared" si="2775"/>
        <v/>
      </c>
      <c r="CR635" s="542" t="str">
        <f t="shared" si="2775"/>
        <v/>
      </c>
      <c r="CS635" s="542">
        <f t="shared" si="2775"/>
        <v>1200</v>
      </c>
      <c r="CT635" s="542">
        <f t="shared" si="2775"/>
        <v>1200</v>
      </c>
      <c r="CU635" s="542">
        <f t="shared" si="2775"/>
        <v>1200</v>
      </c>
      <c r="CV635" s="542">
        <f t="shared" si="2775"/>
        <v>1200</v>
      </c>
      <c r="CW635" s="543">
        <f t="shared" si="2775"/>
        <v>1200</v>
      </c>
      <c r="CX635" s="543">
        <f t="shared" si="2775"/>
        <v>1200</v>
      </c>
      <c r="CY635" s="543">
        <f t="shared" si="2775"/>
        <v>1200</v>
      </c>
      <c r="CZ635" s="542">
        <f t="shared" si="2776"/>
        <v>1200</v>
      </c>
      <c r="DA635" s="542">
        <f t="shared" si="2776"/>
        <v>1200</v>
      </c>
      <c r="DB635" s="542">
        <f t="shared" si="2776"/>
        <v>1200</v>
      </c>
      <c r="DC635" s="542">
        <f t="shared" si="2776"/>
        <v>2400</v>
      </c>
      <c r="DD635" s="542">
        <f t="shared" si="2776"/>
        <v>3000</v>
      </c>
      <c r="DE635" s="541" t="str">
        <f t="shared" si="2776"/>
        <v/>
      </c>
      <c r="DF635" s="540" t="str">
        <f t="shared" si="277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97">IF(DG636&lt;3,"",(SUM(B636:R636)-MIN(B636:R636)-MAX(B636:R636))/(DG636-2))</f>
        <v/>
      </c>
      <c r="CA636" s="581" t="str">
        <f t="shared" ref="CA636:CA643" si="2798">IF(DH636&lt;3,"",(SUM(T636:AJ636)-MIN(T636:AJ636)-MAX(T636:AJ636))/(DH636-2))</f>
        <v/>
      </c>
      <c r="CB636" s="581" t="str">
        <f t="shared" ref="CB636:CB643" si="2799">IF(DI636&lt;3,"",(SUM(AL636:BB636)-MIN(AL636:BB636)-MAX(AL636:BB636))/(DI636-2))</f>
        <v/>
      </c>
      <c r="CC636" s="679" t="str">
        <f t="shared" ref="CC636:CC643" si="2800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28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97"/>
        <v/>
      </c>
      <c r="CA637" s="589" t="str">
        <f t="shared" si="2798"/>
        <v/>
      </c>
      <c r="CB637" s="589" t="str">
        <f t="shared" si="2799"/>
        <v/>
      </c>
      <c r="CC637" s="680" t="str">
        <f t="shared" si="2800"/>
        <v/>
      </c>
      <c r="CD637" s="1328" t="str">
        <f t="shared" ref="CD637:CJ639" si="280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01"/>
        <v/>
      </c>
      <c r="CF637" s="1329" t="str">
        <f t="shared" si="2801"/>
        <v/>
      </c>
      <c r="CG637" s="1329" t="str">
        <f t="shared" si="2801"/>
        <v/>
      </c>
      <c r="CH637" s="1329" t="str">
        <f t="shared" si="2801"/>
        <v/>
      </c>
      <c r="CI637" s="1330" t="str">
        <f t="shared" si="2801"/>
        <v/>
      </c>
      <c r="CJ637" s="1330" t="str">
        <f t="shared" si="2801"/>
        <v/>
      </c>
      <c r="CK637" s="1329" t="str">
        <f t="shared" ref="CK637:CO639" si="280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02"/>
        <v/>
      </c>
      <c r="CM637" s="1329" t="str">
        <f t="shared" si="2802"/>
        <v/>
      </c>
      <c r="CN637" s="1329" t="str">
        <f t="shared" si="2802"/>
        <v/>
      </c>
      <c r="CO637" s="1331" t="str">
        <f t="shared" si="2802"/>
        <v/>
      </c>
      <c r="CP637" s="540" t="str">
        <f t="shared" ref="CP637:CP642" si="280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0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0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0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0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20">COUNT(B637:R637)</f>
        <v>0</v>
      </c>
      <c r="DH637" s="98">
        <f t="shared" ref="DH637:DH642" si="2821">COUNT(T637:AJ637)</f>
        <v>0</v>
      </c>
      <c r="DI637" s="98">
        <f t="shared" ref="DI637:DI642" si="2822">COUNT(AL637:BB637)</f>
        <v>0</v>
      </c>
      <c r="DJ637" s="98">
        <f t="shared" ref="DJ637:DJ642" si="282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97"/>
        <v/>
      </c>
      <c r="CA638" s="589" t="str">
        <f t="shared" si="2798"/>
        <v/>
      </c>
      <c r="CB638" s="589" t="str">
        <f t="shared" si="2799"/>
        <v/>
      </c>
      <c r="CC638" s="680" t="str">
        <f t="shared" si="2800"/>
        <v/>
      </c>
      <c r="CD638" s="1328" t="str">
        <f t="shared" si="2801"/>
        <v/>
      </c>
      <c r="CE638" s="1329" t="str">
        <f t="shared" si="2801"/>
        <v/>
      </c>
      <c r="CF638" s="1329" t="str">
        <f t="shared" si="2801"/>
        <v/>
      </c>
      <c r="CG638" s="1329" t="str">
        <f t="shared" si="2801"/>
        <v/>
      </c>
      <c r="CH638" s="1329" t="str">
        <f t="shared" si="2801"/>
        <v/>
      </c>
      <c r="CI638" s="1330" t="str">
        <f t="shared" si="2801"/>
        <v/>
      </c>
      <c r="CJ638" s="1330" t="str">
        <f t="shared" si="2801"/>
        <v/>
      </c>
      <c r="CK638" s="1329" t="str">
        <f t="shared" si="2802"/>
        <v/>
      </c>
      <c r="CL638" s="1329" t="str">
        <f t="shared" si="2802"/>
        <v/>
      </c>
      <c r="CM638" s="1329" t="str">
        <f t="shared" si="2802"/>
        <v/>
      </c>
      <c r="CN638" s="1329" t="str">
        <f t="shared" si="2802"/>
        <v/>
      </c>
      <c r="CO638" s="1339" t="str">
        <f t="shared" si="2802"/>
        <v/>
      </c>
      <c r="CP638" s="540" t="str">
        <f t="shared" si="2803"/>
        <v/>
      </c>
      <c r="CQ638" s="541" t="str">
        <f t="shared" si="2804"/>
        <v/>
      </c>
      <c r="CR638" s="542" t="str">
        <f t="shared" si="2805"/>
        <v/>
      </c>
      <c r="CS638" s="542" t="str">
        <f t="shared" si="2806"/>
        <v/>
      </c>
      <c r="CT638" s="542" t="str">
        <f t="shared" si="2807"/>
        <v/>
      </c>
      <c r="CU638" s="542" t="str">
        <f t="shared" si="2808"/>
        <v/>
      </c>
      <c r="CV638" s="542" t="str">
        <f t="shared" si="2809"/>
        <v/>
      </c>
      <c r="CW638" s="543" t="str">
        <f t="shared" si="2810"/>
        <v/>
      </c>
      <c r="CX638" s="543" t="str">
        <f t="shared" si="2811"/>
        <v/>
      </c>
      <c r="CY638" s="543" t="str">
        <f t="shared" si="2812"/>
        <v/>
      </c>
      <c r="CZ638" s="542" t="str">
        <f t="shared" si="2813"/>
        <v/>
      </c>
      <c r="DA638" s="542" t="str">
        <f t="shared" si="2814"/>
        <v/>
      </c>
      <c r="DB638" s="542" t="str">
        <f t="shared" si="2815"/>
        <v/>
      </c>
      <c r="DC638" s="542" t="str">
        <f t="shared" si="2816"/>
        <v/>
      </c>
      <c r="DD638" s="542" t="str">
        <f t="shared" si="2817"/>
        <v/>
      </c>
      <c r="DE638" s="541" t="str">
        <f t="shared" si="2818"/>
        <v/>
      </c>
      <c r="DF638" s="540" t="str">
        <f t="shared" si="2819"/>
        <v/>
      </c>
      <c r="DG638" s="645">
        <f t="shared" si="2820"/>
        <v>0</v>
      </c>
      <c r="DH638" s="98">
        <f t="shared" si="2821"/>
        <v>0</v>
      </c>
      <c r="DI638" s="98">
        <f t="shared" si="2822"/>
        <v>0</v>
      </c>
      <c r="DJ638" s="98">
        <f t="shared" si="282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289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97"/>
        <v/>
      </c>
      <c r="CA639" s="589" t="str">
        <f t="shared" si="2798"/>
        <v/>
      </c>
      <c r="CB639" s="589" t="str">
        <f t="shared" si="2799"/>
        <v/>
      </c>
      <c r="CC639" s="680" t="str">
        <f t="shared" si="2800"/>
        <v/>
      </c>
      <c r="CD639" s="1328" t="str">
        <f t="shared" si="2801"/>
        <v/>
      </c>
      <c r="CE639" s="1329" t="str">
        <f t="shared" si="2801"/>
        <v/>
      </c>
      <c r="CF639" s="1329" t="str">
        <f t="shared" si="2801"/>
        <v/>
      </c>
      <c r="CG639" s="1329" t="str">
        <f t="shared" si="2801"/>
        <v/>
      </c>
      <c r="CH639" s="1329" t="str">
        <f t="shared" si="2801"/>
        <v/>
      </c>
      <c r="CI639" s="1330" t="str">
        <f t="shared" si="2801"/>
        <v/>
      </c>
      <c r="CJ639" s="1330" t="str">
        <f t="shared" si="2801"/>
        <v/>
      </c>
      <c r="CK639" s="1329" t="str">
        <f t="shared" si="2802"/>
        <v/>
      </c>
      <c r="CL639" s="1329" t="str">
        <f t="shared" si="2802"/>
        <v/>
      </c>
      <c r="CM639" s="1329" t="str">
        <f t="shared" si="2802"/>
        <v/>
      </c>
      <c r="CN639" s="1329" t="str">
        <f t="shared" si="2802"/>
        <v/>
      </c>
      <c r="CO639" s="1328" t="str">
        <f t="shared" si="2802"/>
        <v/>
      </c>
      <c r="CP639" s="540" t="str">
        <f t="shared" si="2803"/>
        <v/>
      </c>
      <c r="CQ639" s="541" t="str">
        <f t="shared" si="2804"/>
        <v/>
      </c>
      <c r="CR639" s="542" t="str">
        <f t="shared" si="2805"/>
        <v/>
      </c>
      <c r="CS639" s="542" t="str">
        <f t="shared" si="2806"/>
        <v/>
      </c>
      <c r="CT639" s="542" t="str">
        <f t="shared" si="2807"/>
        <v/>
      </c>
      <c r="CU639" s="542" t="str">
        <f t="shared" si="2808"/>
        <v/>
      </c>
      <c r="CV639" s="542" t="str">
        <f t="shared" si="2809"/>
        <v/>
      </c>
      <c r="CW639" s="543" t="str">
        <f t="shared" si="2810"/>
        <v/>
      </c>
      <c r="CX639" s="543" t="str">
        <f t="shared" si="2811"/>
        <v/>
      </c>
      <c r="CY639" s="543" t="str">
        <f t="shared" si="2812"/>
        <v/>
      </c>
      <c r="CZ639" s="542" t="str">
        <f t="shared" si="2813"/>
        <v/>
      </c>
      <c r="DA639" s="542" t="str">
        <f t="shared" si="2814"/>
        <v/>
      </c>
      <c r="DB639" s="542" t="str">
        <f t="shared" si="2815"/>
        <v/>
      </c>
      <c r="DC639" s="542" t="str">
        <f t="shared" si="2816"/>
        <v/>
      </c>
      <c r="DD639" s="542" t="str">
        <f t="shared" si="2817"/>
        <v/>
      </c>
      <c r="DE639" s="541" t="str">
        <f t="shared" si="2818"/>
        <v/>
      </c>
      <c r="DF639" s="540" t="str">
        <f t="shared" si="2819"/>
        <v/>
      </c>
      <c r="DG639" s="645">
        <f t="shared" si="2820"/>
        <v>0</v>
      </c>
      <c r="DH639" s="98">
        <f t="shared" si="2821"/>
        <v>0</v>
      </c>
      <c r="DI639" s="98">
        <f t="shared" si="2822"/>
        <v>0</v>
      </c>
      <c r="DJ639" s="98">
        <f t="shared" si="282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228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97"/>
        <v>4.4587140569020016E-2</v>
      </c>
      <c r="CA640" s="614">
        <f t="shared" si="2798"/>
        <v>3.1364356521436217E-2</v>
      </c>
      <c r="CB640" s="614">
        <f t="shared" si="2799"/>
        <v>4.2641619489414695E-2</v>
      </c>
      <c r="CC640" s="683">
        <f t="shared" si="2800"/>
        <v>5.7127714372302671E-2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32">
        <f t="shared" ref="CE640:CO640" si="282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32">
        <f t="shared" si="2824"/>
        <v>2.2094103362391031E-2</v>
      </c>
      <c r="CG640" s="1332">
        <f t="shared" si="2824"/>
        <v>2.2094103362391031E-2</v>
      </c>
      <c r="CH640" s="1332">
        <f t="shared" si="2824"/>
        <v>2.4102658213517487E-2</v>
      </c>
      <c r="CI640" s="1333">
        <f t="shared" si="2824"/>
        <v>2.651292403486924E-2</v>
      </c>
      <c r="CJ640" s="1333">
        <f t="shared" si="2824"/>
        <v>2.651292403486924E-2</v>
      </c>
      <c r="CK640" s="1332">
        <f t="shared" si="2824"/>
        <v>3.5350565379825657E-2</v>
      </c>
      <c r="CL640" s="1332">
        <f t="shared" si="2824"/>
        <v>4.4188206724782061E-2</v>
      </c>
      <c r="CM640" s="1332">
        <f t="shared" si="2824"/>
        <v>4.4188206724782061E-2</v>
      </c>
      <c r="CN640" s="1332">
        <f t="shared" si="2824"/>
        <v>4.8205316427034975E-2</v>
      </c>
      <c r="CO640" s="1328">
        <f t="shared" si="2824"/>
        <v>5.3025848069738479E-2</v>
      </c>
      <c r="CP640" s="528" t="str">
        <f t="shared" si="2803"/>
        <v/>
      </c>
      <c r="CQ640" s="529" t="str">
        <f t="shared" si="2804"/>
        <v/>
      </c>
      <c r="CR640" s="530" t="str">
        <f t="shared" si="2805"/>
        <v/>
      </c>
      <c r="CS640" s="530">
        <f t="shared" si="2806"/>
        <v>2.651292403486924E-2</v>
      </c>
      <c r="CT640" s="530">
        <f t="shared" si="2807"/>
        <v>4.0789113899798835E-2</v>
      </c>
      <c r="CU640" s="530">
        <f t="shared" si="2808"/>
        <v>4.4188206724782061E-2</v>
      </c>
      <c r="CV640" s="530">
        <f t="shared" si="2809"/>
        <v>4.4188206724782061E-2</v>
      </c>
      <c r="CW640" s="531">
        <f t="shared" si="2810"/>
        <v>4.4188206724782061E-2</v>
      </c>
      <c r="CX640" s="531">
        <f t="shared" si="2811"/>
        <v>4.4188206724782061E-2</v>
      </c>
      <c r="CY640" s="531">
        <f t="shared" si="2812"/>
        <v>4.8205316427034975E-2</v>
      </c>
      <c r="CZ640" s="530">
        <f t="shared" si="2813"/>
        <v>5.3025848069738479E-2</v>
      </c>
      <c r="DA640" s="530">
        <f t="shared" si="2814"/>
        <v>7.5751211528197832E-2</v>
      </c>
      <c r="DB640" s="530">
        <f t="shared" si="2815"/>
        <v>8.8376413449564123E-2</v>
      </c>
      <c r="DC640" s="530">
        <f t="shared" si="2816"/>
        <v>8.8376413449564123E-2</v>
      </c>
      <c r="DD640" s="530">
        <f t="shared" si="2817"/>
        <v>8.8376413449564123E-2</v>
      </c>
      <c r="DE640" s="529" t="str">
        <f t="shared" si="2818"/>
        <v/>
      </c>
      <c r="DF640" s="528" t="str">
        <f t="shared" si="2819"/>
        <v/>
      </c>
      <c r="DG640" s="645">
        <f t="shared" si="2820"/>
        <v>12</v>
      </c>
      <c r="DH640" s="98">
        <f t="shared" si="2821"/>
        <v>12</v>
      </c>
      <c r="DI640" s="98">
        <f t="shared" si="2822"/>
        <v>12</v>
      </c>
      <c r="DJ640" s="98">
        <f t="shared" si="282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97"/>
        <v/>
      </c>
      <c r="CA641" s="589" t="str">
        <f t="shared" si="2798"/>
        <v/>
      </c>
      <c r="CB641" s="589" t="str">
        <f t="shared" si="2799"/>
        <v/>
      </c>
      <c r="CC641" s="680" t="str">
        <f t="shared" si="2800"/>
        <v/>
      </c>
      <c r="CD641" s="1328" t="str">
        <f t="shared" ref="CD641:CO641" si="282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25"/>
        <v/>
      </c>
      <c r="CF641" s="1329" t="str">
        <f t="shared" si="2825"/>
        <v/>
      </c>
      <c r="CG641" s="1329" t="str">
        <f t="shared" si="2825"/>
        <v/>
      </c>
      <c r="CH641" s="1329" t="str">
        <f t="shared" si="2825"/>
        <v/>
      </c>
      <c r="CI641" s="1330" t="str">
        <f t="shared" si="2825"/>
        <v/>
      </c>
      <c r="CJ641" s="1330" t="str">
        <f t="shared" si="2825"/>
        <v/>
      </c>
      <c r="CK641" s="1329" t="str">
        <f t="shared" si="2825"/>
        <v/>
      </c>
      <c r="CL641" s="1329" t="str">
        <f t="shared" si="2825"/>
        <v/>
      </c>
      <c r="CM641" s="1329" t="str">
        <f t="shared" si="2825"/>
        <v/>
      </c>
      <c r="CN641" s="1329" t="str">
        <f t="shared" si="2825"/>
        <v/>
      </c>
      <c r="CO641" s="1328" t="str">
        <f t="shared" si="2825"/>
        <v/>
      </c>
      <c r="CP641" s="540" t="str">
        <f t="shared" si="2803"/>
        <v/>
      </c>
      <c r="CQ641" s="541" t="str">
        <f t="shared" si="2804"/>
        <v/>
      </c>
      <c r="CR641" s="542" t="str">
        <f t="shared" si="2805"/>
        <v/>
      </c>
      <c r="CS641" s="542" t="str">
        <f t="shared" si="2806"/>
        <v/>
      </c>
      <c r="CT641" s="542" t="str">
        <f t="shared" si="2807"/>
        <v/>
      </c>
      <c r="CU641" s="542" t="str">
        <f t="shared" si="2808"/>
        <v/>
      </c>
      <c r="CV641" s="542" t="str">
        <f t="shared" si="2809"/>
        <v/>
      </c>
      <c r="CW641" s="543" t="str">
        <f t="shared" si="2810"/>
        <v/>
      </c>
      <c r="CX641" s="543" t="str">
        <f t="shared" si="2811"/>
        <v/>
      </c>
      <c r="CY641" s="543" t="str">
        <f t="shared" si="2812"/>
        <v/>
      </c>
      <c r="CZ641" s="542" t="str">
        <f t="shared" si="2813"/>
        <v/>
      </c>
      <c r="DA641" s="542" t="str">
        <f t="shared" si="2814"/>
        <v/>
      </c>
      <c r="DB641" s="542" t="str">
        <f t="shared" si="2815"/>
        <v/>
      </c>
      <c r="DC641" s="542" t="str">
        <f t="shared" si="2816"/>
        <v/>
      </c>
      <c r="DD641" s="542" t="str">
        <f t="shared" si="2817"/>
        <v/>
      </c>
      <c r="DE641" s="541" t="str">
        <f t="shared" si="2818"/>
        <v/>
      </c>
      <c r="DF641" s="540" t="str">
        <f t="shared" si="2819"/>
        <v/>
      </c>
      <c r="DG641" s="645">
        <f t="shared" si="2820"/>
        <v>0</v>
      </c>
      <c r="DH641" s="98">
        <f t="shared" si="2821"/>
        <v>0</v>
      </c>
      <c r="DI641" s="98">
        <f t="shared" si="2822"/>
        <v>0</v>
      </c>
      <c r="DJ641" s="98">
        <f t="shared" si="282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291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97"/>
        <v>1416</v>
      </c>
      <c r="CA642" s="589">
        <f t="shared" si="2798"/>
        <v>7500</v>
      </c>
      <c r="CB642" s="589">
        <f t="shared" si="2799"/>
        <v>2118</v>
      </c>
      <c r="CC642" s="680">
        <f t="shared" si="2800"/>
        <v>2520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9">
        <f t="shared" ref="CE642:CO642" si="282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9">
        <f t="shared" si="2826"/>
        <v>6000</v>
      </c>
      <c r="CG642" s="1329">
        <f t="shared" si="2826"/>
        <v>6000</v>
      </c>
      <c r="CH642" s="1329">
        <f t="shared" si="2826"/>
        <v>6000</v>
      </c>
      <c r="CI642" s="1330">
        <f t="shared" si="2826"/>
        <v>6000</v>
      </c>
      <c r="CJ642" s="1330">
        <f t="shared" si="2826"/>
        <v>6000</v>
      </c>
      <c r="CK642" s="1329">
        <f t="shared" si="2826"/>
        <v>6000</v>
      </c>
      <c r="CL642" s="1329">
        <f t="shared" si="2826"/>
        <v>6000</v>
      </c>
      <c r="CM642" s="1329">
        <f t="shared" si="2826"/>
        <v>6000</v>
      </c>
      <c r="CN642" s="1329">
        <f t="shared" si="2826"/>
        <v>21600</v>
      </c>
      <c r="CO642" s="1331">
        <f t="shared" si="2826"/>
        <v>25200</v>
      </c>
      <c r="CP642" s="540" t="str">
        <f t="shared" si="2803"/>
        <v/>
      </c>
      <c r="CQ642" s="541" t="str">
        <f t="shared" si="2804"/>
        <v/>
      </c>
      <c r="CR642" s="542" t="str">
        <f t="shared" si="2805"/>
        <v/>
      </c>
      <c r="CS642" s="542">
        <f t="shared" si="2806"/>
        <v>2400</v>
      </c>
      <c r="CT642" s="542">
        <f t="shared" si="2807"/>
        <v>2520</v>
      </c>
      <c r="CU642" s="542">
        <f t="shared" si="2808"/>
        <v>2520</v>
      </c>
      <c r="CV642" s="542">
        <f t="shared" si="2809"/>
        <v>2520</v>
      </c>
      <c r="CW642" s="543">
        <f t="shared" si="2810"/>
        <v>2520</v>
      </c>
      <c r="CX642" s="543">
        <f t="shared" si="2811"/>
        <v>2520</v>
      </c>
      <c r="CY642" s="543">
        <f t="shared" si="2812"/>
        <v>2520</v>
      </c>
      <c r="CZ642" s="542">
        <f t="shared" si="2813"/>
        <v>2520</v>
      </c>
      <c r="DA642" s="542">
        <f t="shared" si="2814"/>
        <v>2520</v>
      </c>
      <c r="DB642" s="542">
        <f t="shared" si="2815"/>
        <v>2520</v>
      </c>
      <c r="DC642" s="542">
        <f t="shared" si="2816"/>
        <v>2520</v>
      </c>
      <c r="DD642" s="542">
        <f t="shared" si="2817"/>
        <v>2520</v>
      </c>
      <c r="DE642" s="541" t="str">
        <f t="shared" si="2818"/>
        <v/>
      </c>
      <c r="DF642" s="540" t="str">
        <f t="shared" si="2819"/>
        <v/>
      </c>
      <c r="DG642" s="645">
        <f t="shared" si="2820"/>
        <v>12</v>
      </c>
      <c r="DH642" s="98">
        <f t="shared" si="2821"/>
        <v>12</v>
      </c>
      <c r="DI642" s="98">
        <f t="shared" si="2822"/>
        <v>12</v>
      </c>
      <c r="DJ642" s="98">
        <f t="shared" si="282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97"/>
        <v/>
      </c>
      <c r="CA643" s="581" t="str">
        <f t="shared" si="2798"/>
        <v/>
      </c>
      <c r="CB643" s="581" t="str">
        <f t="shared" si="2799"/>
        <v/>
      </c>
      <c r="CC643" s="679" t="str">
        <f t="shared" si="2800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28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302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8" t="str">
        <f t="shared" ref="CD645:CO645" si="282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27"/>
        <v/>
      </c>
      <c r="CF645" s="1329" t="str">
        <f t="shared" si="2827"/>
        <v/>
      </c>
      <c r="CG645" s="1329" t="str">
        <f t="shared" si="2827"/>
        <v/>
      </c>
      <c r="CH645" s="1329" t="str">
        <f t="shared" si="2827"/>
        <v/>
      </c>
      <c r="CI645" s="1330" t="str">
        <f t="shared" si="2827"/>
        <v/>
      </c>
      <c r="CJ645" s="1330" t="str">
        <f t="shared" si="2827"/>
        <v/>
      </c>
      <c r="CK645" s="1329" t="str">
        <f t="shared" si="2827"/>
        <v/>
      </c>
      <c r="CL645" s="1329" t="str">
        <f t="shared" si="2827"/>
        <v/>
      </c>
      <c r="CM645" s="1329" t="str">
        <f t="shared" si="2827"/>
        <v/>
      </c>
      <c r="CN645" s="1329" t="str">
        <f t="shared" si="2827"/>
        <v/>
      </c>
      <c r="CO645" s="1328" t="str">
        <f t="shared" si="2827"/>
        <v/>
      </c>
      <c r="CP645" s="540" t="str">
        <f t="shared" ref="CP645:CY649" si="282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28"/>
        <v/>
      </c>
      <c r="CR645" s="542" t="str">
        <f t="shared" si="2828"/>
        <v/>
      </c>
      <c r="CS645" s="542" t="str">
        <f t="shared" si="2828"/>
        <v/>
      </c>
      <c r="CT645" s="542" t="str">
        <f t="shared" si="2828"/>
        <v/>
      </c>
      <c r="CU645" s="542" t="str">
        <f t="shared" si="2828"/>
        <v/>
      </c>
      <c r="CV645" s="542" t="str">
        <f t="shared" si="2828"/>
        <v/>
      </c>
      <c r="CW645" s="543" t="str">
        <f t="shared" si="2828"/>
        <v/>
      </c>
      <c r="CX645" s="543" t="str">
        <f t="shared" si="2828"/>
        <v/>
      </c>
      <c r="CY645" s="543" t="str">
        <f t="shared" si="2828"/>
        <v/>
      </c>
      <c r="CZ645" s="542" t="str">
        <f t="shared" ref="CZ645:DF649" si="282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29"/>
        <v/>
      </c>
      <c r="DB645" s="542" t="str">
        <f t="shared" si="2829"/>
        <v/>
      </c>
      <c r="DC645" s="542" t="str">
        <f t="shared" si="2829"/>
        <v/>
      </c>
      <c r="DD645" s="542" t="str">
        <f t="shared" si="2829"/>
        <v/>
      </c>
      <c r="DE645" s="541" t="str">
        <f t="shared" si="2829"/>
        <v/>
      </c>
      <c r="DF645" s="540" t="str">
        <f t="shared" si="282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3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30"/>
        <v/>
      </c>
      <c r="CG646" s="1329" t="str">
        <f t="shared" si="2830"/>
        <v/>
      </c>
      <c r="CH646" s="1329" t="str">
        <f t="shared" si="2830"/>
        <v/>
      </c>
      <c r="CI646" s="1330" t="str">
        <f t="shared" si="2830"/>
        <v/>
      </c>
      <c r="CJ646" s="1330" t="str">
        <f t="shared" si="2830"/>
        <v/>
      </c>
      <c r="CK646" s="1329" t="str">
        <f t="shared" si="2830"/>
        <v/>
      </c>
      <c r="CL646" s="1329" t="str">
        <f t="shared" si="2830"/>
        <v/>
      </c>
      <c r="CM646" s="1329" t="str">
        <f t="shared" si="2830"/>
        <v/>
      </c>
      <c r="CN646" s="1329" t="str">
        <f t="shared" si="2830"/>
        <v/>
      </c>
      <c r="CO646" s="1328" t="str">
        <f t="shared" si="2830"/>
        <v/>
      </c>
      <c r="CP646" s="540" t="str">
        <f t="shared" si="2828"/>
        <v/>
      </c>
      <c r="CQ646" s="541" t="str">
        <f t="shared" si="2828"/>
        <v/>
      </c>
      <c r="CR646" s="542" t="str">
        <f t="shared" si="2828"/>
        <v/>
      </c>
      <c r="CS646" s="542" t="str">
        <f t="shared" si="2828"/>
        <v/>
      </c>
      <c r="CT646" s="542" t="str">
        <f t="shared" si="2828"/>
        <v/>
      </c>
      <c r="CU646" s="542" t="str">
        <f t="shared" si="2828"/>
        <v/>
      </c>
      <c r="CV646" s="542" t="str">
        <f t="shared" si="2828"/>
        <v/>
      </c>
      <c r="CW646" s="543" t="str">
        <f t="shared" si="2828"/>
        <v/>
      </c>
      <c r="CX646" s="543" t="str">
        <f t="shared" si="2828"/>
        <v/>
      </c>
      <c r="CY646" s="543" t="str">
        <f t="shared" si="2828"/>
        <v/>
      </c>
      <c r="CZ646" s="542" t="str">
        <f t="shared" si="2829"/>
        <v/>
      </c>
      <c r="DA646" s="542" t="str">
        <f t="shared" si="2829"/>
        <v/>
      </c>
      <c r="DB646" s="542" t="str">
        <f t="shared" si="2829"/>
        <v/>
      </c>
      <c r="DC646" s="542" t="str">
        <f t="shared" si="2829"/>
        <v/>
      </c>
      <c r="DD646" s="542" t="str">
        <f t="shared" si="2829"/>
        <v/>
      </c>
      <c r="DE646" s="541" t="str">
        <f t="shared" si="2829"/>
        <v/>
      </c>
      <c r="DF646" s="540" t="str">
        <f t="shared" si="282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30"/>
        <v/>
      </c>
      <c r="CF647" s="1329" t="str">
        <f t="shared" si="2830"/>
        <v/>
      </c>
      <c r="CG647" s="1329" t="str">
        <f t="shared" si="2830"/>
        <v/>
      </c>
      <c r="CH647" s="1329" t="str">
        <f t="shared" si="2830"/>
        <v/>
      </c>
      <c r="CI647" s="1330" t="str">
        <f t="shared" si="2830"/>
        <v/>
      </c>
      <c r="CJ647" s="1330" t="str">
        <f t="shared" si="2830"/>
        <v/>
      </c>
      <c r="CK647" s="1329" t="str">
        <f t="shared" si="2830"/>
        <v/>
      </c>
      <c r="CL647" s="1329" t="str">
        <f t="shared" si="2830"/>
        <v/>
      </c>
      <c r="CM647" s="1329" t="str">
        <f t="shared" si="2830"/>
        <v/>
      </c>
      <c r="CN647" s="1329" t="str">
        <f t="shared" si="2830"/>
        <v/>
      </c>
      <c r="CO647" s="1331" t="str">
        <f t="shared" si="2830"/>
        <v/>
      </c>
      <c r="CP647" s="540" t="str">
        <f t="shared" si="2828"/>
        <v/>
      </c>
      <c r="CQ647" s="541" t="str">
        <f t="shared" si="2828"/>
        <v/>
      </c>
      <c r="CR647" s="542" t="str">
        <f t="shared" si="2828"/>
        <v/>
      </c>
      <c r="CS647" s="542" t="str">
        <f t="shared" si="2828"/>
        <v/>
      </c>
      <c r="CT647" s="542" t="str">
        <f t="shared" si="2828"/>
        <v/>
      </c>
      <c r="CU647" s="542" t="str">
        <f t="shared" si="2828"/>
        <v/>
      </c>
      <c r="CV647" s="542" t="str">
        <f t="shared" si="2828"/>
        <v/>
      </c>
      <c r="CW647" s="543" t="str">
        <f t="shared" si="2828"/>
        <v/>
      </c>
      <c r="CX647" s="543" t="str">
        <f t="shared" si="2828"/>
        <v/>
      </c>
      <c r="CY647" s="543" t="str">
        <f t="shared" si="2828"/>
        <v/>
      </c>
      <c r="CZ647" s="542" t="str">
        <f t="shared" si="2829"/>
        <v/>
      </c>
      <c r="DA647" s="542" t="str">
        <f t="shared" si="2829"/>
        <v/>
      </c>
      <c r="DB647" s="542" t="str">
        <f t="shared" si="2829"/>
        <v/>
      </c>
      <c r="DC647" s="542" t="str">
        <f t="shared" si="2829"/>
        <v/>
      </c>
      <c r="DD647" s="542" t="str">
        <f t="shared" si="2829"/>
        <v/>
      </c>
      <c r="DE647" s="541" t="str">
        <f t="shared" si="2829"/>
        <v/>
      </c>
      <c r="DF647" s="540" t="str">
        <f t="shared" si="282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30"/>
        <v/>
      </c>
      <c r="CF648" s="1329" t="str">
        <f t="shared" si="2830"/>
        <v/>
      </c>
      <c r="CG648" s="1329" t="str">
        <f t="shared" si="2830"/>
        <v/>
      </c>
      <c r="CH648" s="1329" t="str">
        <f t="shared" si="2830"/>
        <v/>
      </c>
      <c r="CI648" s="1330" t="str">
        <f t="shared" si="2830"/>
        <v/>
      </c>
      <c r="CJ648" s="1330" t="str">
        <f t="shared" si="2830"/>
        <v/>
      </c>
      <c r="CK648" s="1329" t="str">
        <f t="shared" si="2830"/>
        <v/>
      </c>
      <c r="CL648" s="1329" t="str">
        <f t="shared" si="2830"/>
        <v/>
      </c>
      <c r="CM648" s="1329" t="str">
        <f t="shared" si="2830"/>
        <v/>
      </c>
      <c r="CN648" s="1329" t="str">
        <f t="shared" si="2830"/>
        <v/>
      </c>
      <c r="CO648" s="1335" t="str">
        <f t="shared" si="2830"/>
        <v/>
      </c>
      <c r="CP648" s="540" t="str">
        <f t="shared" si="2828"/>
        <v/>
      </c>
      <c r="CQ648" s="541" t="str">
        <f t="shared" si="2828"/>
        <v/>
      </c>
      <c r="CR648" s="542" t="str">
        <f t="shared" si="2828"/>
        <v/>
      </c>
      <c r="CS648" s="542" t="str">
        <f t="shared" si="2828"/>
        <v/>
      </c>
      <c r="CT648" s="542" t="str">
        <f t="shared" si="2828"/>
        <v/>
      </c>
      <c r="CU648" s="542" t="str">
        <f t="shared" si="2828"/>
        <v/>
      </c>
      <c r="CV648" s="542" t="str">
        <f t="shared" si="2828"/>
        <v/>
      </c>
      <c r="CW648" s="543" t="str">
        <f t="shared" si="2828"/>
        <v/>
      </c>
      <c r="CX648" s="543" t="str">
        <f t="shared" si="2828"/>
        <v/>
      </c>
      <c r="CY648" s="543" t="str">
        <f t="shared" si="2828"/>
        <v/>
      </c>
      <c r="CZ648" s="542" t="str">
        <f t="shared" si="2829"/>
        <v/>
      </c>
      <c r="DA648" s="542" t="str">
        <f t="shared" si="2829"/>
        <v/>
      </c>
      <c r="DB648" s="542" t="str">
        <f t="shared" si="2829"/>
        <v/>
      </c>
      <c r="DC648" s="542" t="str">
        <f t="shared" si="2829"/>
        <v/>
      </c>
      <c r="DD648" s="542" t="str">
        <f t="shared" si="2829"/>
        <v/>
      </c>
      <c r="DE648" s="541" t="str">
        <f t="shared" si="2829"/>
        <v/>
      </c>
      <c r="DF648" s="540" t="str">
        <f t="shared" si="282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228</v>
      </c>
      <c r="B649" s="624" t="str">
        <f t="shared" ref="B649:M649" si="2831">IF(B646="","",((B645*B646*B647*B648)*3630*4.1868)/B$46/365/$G$1)</f>
        <v/>
      </c>
      <c r="C649" s="624" t="str">
        <f t="shared" si="2831"/>
        <v/>
      </c>
      <c r="D649" s="624" t="str">
        <f t="shared" si="2831"/>
        <v/>
      </c>
      <c r="E649" s="624" t="str">
        <f t="shared" si="2831"/>
        <v/>
      </c>
      <c r="F649" s="624" t="str">
        <f t="shared" si="2831"/>
        <v/>
      </c>
      <c r="G649" s="624" t="str">
        <f t="shared" si="2831"/>
        <v/>
      </c>
      <c r="H649" s="624" t="str">
        <f t="shared" si="2831"/>
        <v/>
      </c>
      <c r="I649" s="624" t="str">
        <f t="shared" si="2831"/>
        <v/>
      </c>
      <c r="J649" s="624" t="str">
        <f t="shared" si="2831"/>
        <v/>
      </c>
      <c r="K649" s="624" t="str">
        <f t="shared" si="2831"/>
        <v/>
      </c>
      <c r="L649" s="624" t="str">
        <f t="shared" si="2831"/>
        <v/>
      </c>
      <c r="M649" s="624" t="str">
        <f t="shared" si="2831"/>
        <v/>
      </c>
      <c r="N649" s="624"/>
      <c r="O649" s="624"/>
      <c r="P649" s="624"/>
      <c r="Q649" s="624"/>
      <c r="R649" s="624"/>
      <c r="S649" s="644"/>
      <c r="T649" s="624" t="str">
        <f t="shared" ref="T649:AE649" si="2832">IF(T646="","",((T645*T646*T647*T648)*3630*4.1868)/T$46/365/$G$1)</f>
        <v/>
      </c>
      <c r="U649" s="624" t="str">
        <f t="shared" si="2832"/>
        <v/>
      </c>
      <c r="V649" s="624" t="str">
        <f t="shared" si="2832"/>
        <v/>
      </c>
      <c r="W649" s="624" t="str">
        <f t="shared" si="2832"/>
        <v/>
      </c>
      <c r="X649" s="624" t="str">
        <f t="shared" si="2832"/>
        <v/>
      </c>
      <c r="Y649" s="624" t="str">
        <f t="shared" si="2832"/>
        <v/>
      </c>
      <c r="Z649" s="624" t="str">
        <f t="shared" si="2832"/>
        <v/>
      </c>
      <c r="AA649" s="624" t="str">
        <f t="shared" si="2832"/>
        <v/>
      </c>
      <c r="AB649" s="624" t="str">
        <f t="shared" si="2832"/>
        <v/>
      </c>
      <c r="AC649" s="624" t="str">
        <f t="shared" si="2832"/>
        <v/>
      </c>
      <c r="AD649" s="624" t="str">
        <f t="shared" si="2832"/>
        <v/>
      </c>
      <c r="AE649" s="624" t="str">
        <f t="shared" si="283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33">IF(AL646="","",((AL645*AL646*AL647*AL648)*3630*4.1868)/AL$46/365/$G$1)</f>
        <v/>
      </c>
      <c r="AM649" s="624" t="str">
        <f t="shared" si="2833"/>
        <v/>
      </c>
      <c r="AN649" s="624" t="str">
        <f t="shared" si="2833"/>
        <v/>
      </c>
      <c r="AO649" s="624" t="str">
        <f t="shared" si="2833"/>
        <v/>
      </c>
      <c r="AP649" s="624" t="str">
        <f t="shared" si="2833"/>
        <v/>
      </c>
      <c r="AQ649" s="624" t="str">
        <f t="shared" si="2833"/>
        <v/>
      </c>
      <c r="AR649" s="624" t="str">
        <f t="shared" si="2833"/>
        <v/>
      </c>
      <c r="AS649" s="624" t="str">
        <f t="shared" si="2833"/>
        <v/>
      </c>
      <c r="AT649" s="624" t="str">
        <f t="shared" si="2833"/>
        <v/>
      </c>
      <c r="AU649" s="624" t="str">
        <f t="shared" si="2833"/>
        <v/>
      </c>
      <c r="AV649" s="624" t="str">
        <f t="shared" si="2833"/>
        <v/>
      </c>
      <c r="AW649" s="624" t="str">
        <f t="shared" si="283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34">IF(BD646="","",((BD645*BD646*BD647*BD648)*3630*4.1868)/BD$46/365/$G$1)</f>
        <v/>
      </c>
      <c r="BE649" s="624" t="str">
        <f t="shared" si="2834"/>
        <v/>
      </c>
      <c r="BF649" s="624" t="str">
        <f t="shared" si="2834"/>
        <v/>
      </c>
      <c r="BG649" s="624" t="str">
        <f t="shared" si="2834"/>
        <v/>
      </c>
      <c r="BH649" s="624" t="str">
        <f t="shared" si="2834"/>
        <v/>
      </c>
      <c r="BI649" s="624" t="str">
        <f t="shared" si="2834"/>
        <v/>
      </c>
      <c r="BJ649" s="624" t="str">
        <f t="shared" si="2834"/>
        <v/>
      </c>
      <c r="BK649" s="624" t="str">
        <f t="shared" si="2834"/>
        <v/>
      </c>
      <c r="BL649" s="624" t="str">
        <f t="shared" si="2834"/>
        <v/>
      </c>
      <c r="BM649" s="624" t="str">
        <f t="shared" si="2834"/>
        <v/>
      </c>
      <c r="BN649" s="624" t="str">
        <f t="shared" si="2834"/>
        <v/>
      </c>
      <c r="BO649" s="624" t="str">
        <f t="shared" si="283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30"/>
        <v/>
      </c>
      <c r="CF649" s="1332" t="str">
        <f t="shared" si="2830"/>
        <v/>
      </c>
      <c r="CG649" s="1332" t="str">
        <f t="shared" si="2830"/>
        <v/>
      </c>
      <c r="CH649" s="1332" t="str">
        <f t="shared" si="2830"/>
        <v/>
      </c>
      <c r="CI649" s="1333" t="str">
        <f t="shared" si="2830"/>
        <v/>
      </c>
      <c r="CJ649" s="1333" t="str">
        <f t="shared" si="2830"/>
        <v/>
      </c>
      <c r="CK649" s="1332" t="str">
        <f t="shared" si="2830"/>
        <v/>
      </c>
      <c r="CL649" s="1332" t="str">
        <f t="shared" si="2830"/>
        <v/>
      </c>
      <c r="CM649" s="1332" t="str">
        <f t="shared" si="2830"/>
        <v/>
      </c>
      <c r="CN649" s="1332" t="str">
        <f t="shared" si="2830"/>
        <v/>
      </c>
      <c r="CO649" s="1328" t="str">
        <f t="shared" si="2830"/>
        <v/>
      </c>
      <c r="CP649" s="528" t="str">
        <f t="shared" si="2828"/>
        <v/>
      </c>
      <c r="CQ649" s="529" t="str">
        <f t="shared" si="2828"/>
        <v/>
      </c>
      <c r="CR649" s="530" t="str">
        <f t="shared" si="2828"/>
        <v/>
      </c>
      <c r="CS649" s="530" t="str">
        <f t="shared" si="2828"/>
        <v/>
      </c>
      <c r="CT649" s="530" t="str">
        <f t="shared" si="2828"/>
        <v/>
      </c>
      <c r="CU649" s="530" t="str">
        <f t="shared" si="2828"/>
        <v/>
      </c>
      <c r="CV649" s="530" t="str">
        <f t="shared" si="2828"/>
        <v/>
      </c>
      <c r="CW649" s="531" t="str">
        <f t="shared" si="2828"/>
        <v/>
      </c>
      <c r="CX649" s="531" t="str">
        <f t="shared" si="2828"/>
        <v/>
      </c>
      <c r="CY649" s="531" t="str">
        <f t="shared" si="2828"/>
        <v/>
      </c>
      <c r="CZ649" s="530" t="str">
        <f t="shared" si="2829"/>
        <v/>
      </c>
      <c r="DA649" s="530" t="str">
        <f t="shared" si="2829"/>
        <v/>
      </c>
      <c r="DB649" s="530" t="str">
        <f t="shared" si="2829"/>
        <v/>
      </c>
      <c r="DC649" s="530" t="str">
        <f t="shared" si="2829"/>
        <v/>
      </c>
      <c r="DD649" s="530" t="str">
        <f t="shared" si="2829"/>
        <v/>
      </c>
      <c r="DE649" s="529" t="str">
        <f t="shared" si="2829"/>
        <v/>
      </c>
      <c r="DF649" s="528" t="str">
        <f t="shared" si="282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28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8" t="str">
        <f t="shared" ref="CD651:CO651" si="283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35"/>
        <v/>
      </c>
      <c r="CF651" s="1329" t="str">
        <f t="shared" si="2835"/>
        <v/>
      </c>
      <c r="CG651" s="1329" t="str">
        <f t="shared" si="2835"/>
        <v/>
      </c>
      <c r="CH651" s="1329" t="str">
        <f t="shared" si="2835"/>
        <v/>
      </c>
      <c r="CI651" s="1330" t="str">
        <f t="shared" si="2835"/>
        <v/>
      </c>
      <c r="CJ651" s="1330" t="str">
        <f t="shared" si="2835"/>
        <v/>
      </c>
      <c r="CK651" s="1329" t="str">
        <f t="shared" si="2835"/>
        <v/>
      </c>
      <c r="CL651" s="1329" t="str">
        <f t="shared" si="2835"/>
        <v/>
      </c>
      <c r="CM651" s="1329" t="str">
        <f t="shared" si="2835"/>
        <v/>
      </c>
      <c r="CN651" s="1329" t="str">
        <f t="shared" si="2835"/>
        <v/>
      </c>
      <c r="CO651" s="1328" t="str">
        <f t="shared" si="2835"/>
        <v/>
      </c>
      <c r="CP651" s="540" t="str">
        <f t="shared" ref="CP651:CY655" si="283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36"/>
        <v/>
      </c>
      <c r="CR651" s="542" t="str">
        <f t="shared" si="2836"/>
        <v/>
      </c>
      <c r="CS651" s="542" t="str">
        <f t="shared" si="2836"/>
        <v/>
      </c>
      <c r="CT651" s="542" t="str">
        <f t="shared" si="2836"/>
        <v/>
      </c>
      <c r="CU651" s="542" t="str">
        <f t="shared" si="2836"/>
        <v/>
      </c>
      <c r="CV651" s="542" t="str">
        <f t="shared" si="2836"/>
        <v/>
      </c>
      <c r="CW651" s="543" t="str">
        <f t="shared" si="2836"/>
        <v/>
      </c>
      <c r="CX651" s="543" t="str">
        <f t="shared" si="2836"/>
        <v/>
      </c>
      <c r="CY651" s="543" t="str">
        <f t="shared" si="2836"/>
        <v/>
      </c>
      <c r="CZ651" s="542" t="str">
        <f t="shared" ref="CZ651:DF655" si="283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37"/>
        <v/>
      </c>
      <c r="DB651" s="542" t="str">
        <f t="shared" si="2837"/>
        <v/>
      </c>
      <c r="DC651" s="542" t="str">
        <f t="shared" si="2837"/>
        <v/>
      </c>
      <c r="DD651" s="542" t="str">
        <f t="shared" si="2837"/>
        <v/>
      </c>
      <c r="DE651" s="541" t="str">
        <f t="shared" si="2837"/>
        <v/>
      </c>
      <c r="DF651" s="540" t="str">
        <f t="shared" si="283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3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38"/>
        <v/>
      </c>
      <c r="CG652" s="1329" t="str">
        <f t="shared" si="2838"/>
        <v/>
      </c>
      <c r="CH652" s="1329" t="str">
        <f t="shared" si="2838"/>
        <v/>
      </c>
      <c r="CI652" s="1330" t="str">
        <f t="shared" si="2838"/>
        <v/>
      </c>
      <c r="CJ652" s="1330" t="str">
        <f t="shared" si="2838"/>
        <v/>
      </c>
      <c r="CK652" s="1329" t="str">
        <f t="shared" si="2838"/>
        <v/>
      </c>
      <c r="CL652" s="1329" t="str">
        <f t="shared" si="2838"/>
        <v/>
      </c>
      <c r="CM652" s="1329" t="str">
        <f t="shared" si="2838"/>
        <v/>
      </c>
      <c r="CN652" s="1329" t="str">
        <f t="shared" si="2838"/>
        <v/>
      </c>
      <c r="CO652" s="1331" t="str">
        <f t="shared" si="2838"/>
        <v/>
      </c>
      <c r="CP652" s="540" t="str">
        <f t="shared" si="2836"/>
        <v/>
      </c>
      <c r="CQ652" s="541" t="str">
        <f t="shared" si="2836"/>
        <v/>
      </c>
      <c r="CR652" s="542" t="str">
        <f t="shared" si="2836"/>
        <v/>
      </c>
      <c r="CS652" s="542" t="str">
        <f t="shared" si="2836"/>
        <v/>
      </c>
      <c r="CT652" s="542" t="str">
        <f t="shared" si="2836"/>
        <v/>
      </c>
      <c r="CU652" s="542" t="str">
        <f t="shared" si="2836"/>
        <v/>
      </c>
      <c r="CV652" s="542" t="str">
        <f t="shared" si="2836"/>
        <v/>
      </c>
      <c r="CW652" s="543" t="str">
        <f t="shared" si="2836"/>
        <v/>
      </c>
      <c r="CX652" s="543" t="str">
        <f t="shared" si="2836"/>
        <v/>
      </c>
      <c r="CY652" s="543" t="str">
        <f t="shared" si="2836"/>
        <v/>
      </c>
      <c r="CZ652" s="542" t="str">
        <f t="shared" si="2837"/>
        <v/>
      </c>
      <c r="DA652" s="542" t="str">
        <f t="shared" si="2837"/>
        <v/>
      </c>
      <c r="DB652" s="542" t="str">
        <f t="shared" si="2837"/>
        <v/>
      </c>
      <c r="DC652" s="542" t="str">
        <f t="shared" si="2837"/>
        <v/>
      </c>
      <c r="DD652" s="542" t="str">
        <f t="shared" si="2837"/>
        <v/>
      </c>
      <c r="DE652" s="541" t="str">
        <f t="shared" si="2837"/>
        <v/>
      </c>
      <c r="DF652" s="540" t="str">
        <f t="shared" si="283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38"/>
        <v/>
      </c>
      <c r="CF653" s="1329" t="str">
        <f t="shared" si="2838"/>
        <v/>
      </c>
      <c r="CG653" s="1329" t="str">
        <f t="shared" si="2838"/>
        <v/>
      </c>
      <c r="CH653" s="1329" t="str">
        <f t="shared" si="2838"/>
        <v/>
      </c>
      <c r="CI653" s="1330" t="str">
        <f t="shared" si="2838"/>
        <v/>
      </c>
      <c r="CJ653" s="1330" t="str">
        <f t="shared" si="2838"/>
        <v/>
      </c>
      <c r="CK653" s="1329" t="str">
        <f t="shared" si="2838"/>
        <v/>
      </c>
      <c r="CL653" s="1329" t="str">
        <f t="shared" si="2838"/>
        <v/>
      </c>
      <c r="CM653" s="1329" t="str">
        <f t="shared" si="2838"/>
        <v/>
      </c>
      <c r="CN653" s="1329" t="str">
        <f t="shared" si="2838"/>
        <v/>
      </c>
      <c r="CO653" s="1345" t="str">
        <f t="shared" si="2838"/>
        <v/>
      </c>
      <c r="CP653" s="540" t="str">
        <f t="shared" si="2836"/>
        <v/>
      </c>
      <c r="CQ653" s="541" t="str">
        <f t="shared" si="2836"/>
        <v/>
      </c>
      <c r="CR653" s="542" t="str">
        <f t="shared" si="2836"/>
        <v/>
      </c>
      <c r="CS653" s="542" t="str">
        <f t="shared" si="2836"/>
        <v/>
      </c>
      <c r="CT653" s="542" t="str">
        <f t="shared" si="2836"/>
        <v/>
      </c>
      <c r="CU653" s="542" t="str">
        <f t="shared" si="2836"/>
        <v/>
      </c>
      <c r="CV653" s="542" t="str">
        <f t="shared" si="2836"/>
        <v/>
      </c>
      <c r="CW653" s="543" t="str">
        <f t="shared" si="2836"/>
        <v/>
      </c>
      <c r="CX653" s="543" t="str">
        <f t="shared" si="2836"/>
        <v/>
      </c>
      <c r="CY653" s="543" t="str">
        <f t="shared" si="2836"/>
        <v/>
      </c>
      <c r="CZ653" s="542" t="str">
        <f t="shared" si="2837"/>
        <v/>
      </c>
      <c r="DA653" s="542" t="str">
        <f t="shared" si="2837"/>
        <v/>
      </c>
      <c r="DB653" s="542" t="str">
        <f t="shared" si="2837"/>
        <v/>
      </c>
      <c r="DC653" s="542" t="str">
        <f t="shared" si="2837"/>
        <v/>
      </c>
      <c r="DD653" s="542" t="str">
        <f t="shared" si="2837"/>
        <v/>
      </c>
      <c r="DE653" s="541" t="str">
        <f t="shared" si="2837"/>
        <v/>
      </c>
      <c r="DF653" s="540" t="str">
        <f t="shared" si="283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38"/>
        <v/>
      </c>
      <c r="CF654" s="1329" t="str">
        <f t="shared" si="2838"/>
        <v/>
      </c>
      <c r="CG654" s="1329" t="str">
        <f t="shared" si="2838"/>
        <v/>
      </c>
      <c r="CH654" s="1329" t="str">
        <f t="shared" si="2838"/>
        <v/>
      </c>
      <c r="CI654" s="1330" t="str">
        <f t="shared" si="2838"/>
        <v/>
      </c>
      <c r="CJ654" s="1330" t="str">
        <f t="shared" si="2838"/>
        <v/>
      </c>
      <c r="CK654" s="1329" t="str">
        <f t="shared" si="2838"/>
        <v/>
      </c>
      <c r="CL654" s="1329" t="str">
        <f t="shared" si="2838"/>
        <v/>
      </c>
      <c r="CM654" s="1329" t="str">
        <f t="shared" si="2838"/>
        <v/>
      </c>
      <c r="CN654" s="1329" t="str">
        <f t="shared" si="2838"/>
        <v/>
      </c>
      <c r="CO654" s="1335" t="str">
        <f t="shared" si="2838"/>
        <v/>
      </c>
      <c r="CP654" s="540" t="str">
        <f t="shared" si="2836"/>
        <v/>
      </c>
      <c r="CQ654" s="541" t="str">
        <f t="shared" si="2836"/>
        <v/>
      </c>
      <c r="CR654" s="542" t="str">
        <f t="shared" si="2836"/>
        <v/>
      </c>
      <c r="CS654" s="542" t="str">
        <f t="shared" si="2836"/>
        <v/>
      </c>
      <c r="CT654" s="542" t="str">
        <f t="shared" si="2836"/>
        <v/>
      </c>
      <c r="CU654" s="542" t="str">
        <f t="shared" si="2836"/>
        <v/>
      </c>
      <c r="CV654" s="542" t="str">
        <f t="shared" si="2836"/>
        <v/>
      </c>
      <c r="CW654" s="543" t="str">
        <f t="shared" si="2836"/>
        <v/>
      </c>
      <c r="CX654" s="543" t="str">
        <f t="shared" si="2836"/>
        <v/>
      </c>
      <c r="CY654" s="543" t="str">
        <f t="shared" si="2836"/>
        <v/>
      </c>
      <c r="CZ654" s="542" t="str">
        <f t="shared" si="2837"/>
        <v/>
      </c>
      <c r="DA654" s="542" t="str">
        <f t="shared" si="2837"/>
        <v/>
      </c>
      <c r="DB654" s="542" t="str">
        <f t="shared" si="2837"/>
        <v/>
      </c>
      <c r="DC654" s="542" t="str">
        <f t="shared" si="2837"/>
        <v/>
      </c>
      <c r="DD654" s="542" t="str">
        <f t="shared" si="2837"/>
        <v/>
      </c>
      <c r="DE654" s="541" t="str">
        <f t="shared" si="2837"/>
        <v/>
      </c>
      <c r="DF654" s="540" t="str">
        <f t="shared" si="283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228</v>
      </c>
      <c r="B655" s="624" t="str">
        <f t="shared" ref="B655:M655" si="2839">IF(B652="","",((B651*B652*B653*B654)*3630*4.1868)/B$46/365/$G$1)</f>
        <v/>
      </c>
      <c r="C655" s="624" t="str">
        <f t="shared" si="2839"/>
        <v/>
      </c>
      <c r="D655" s="624" t="str">
        <f t="shared" si="2839"/>
        <v/>
      </c>
      <c r="E655" s="624" t="str">
        <f t="shared" si="2839"/>
        <v/>
      </c>
      <c r="F655" s="624" t="str">
        <f t="shared" si="2839"/>
        <v/>
      </c>
      <c r="G655" s="624" t="str">
        <f t="shared" si="2839"/>
        <v/>
      </c>
      <c r="H655" s="624" t="str">
        <f t="shared" si="2839"/>
        <v/>
      </c>
      <c r="I655" s="624" t="str">
        <f t="shared" si="2839"/>
        <v/>
      </c>
      <c r="J655" s="624" t="str">
        <f t="shared" si="2839"/>
        <v/>
      </c>
      <c r="K655" s="624" t="str">
        <f t="shared" si="2839"/>
        <v/>
      </c>
      <c r="L655" s="624" t="str">
        <f t="shared" si="2839"/>
        <v/>
      </c>
      <c r="M655" s="624" t="str">
        <f t="shared" si="2839"/>
        <v/>
      </c>
      <c r="N655" s="624"/>
      <c r="O655" s="624"/>
      <c r="P655" s="624"/>
      <c r="Q655" s="624"/>
      <c r="R655" s="624"/>
      <c r="S655" s="644"/>
      <c r="T655" s="624" t="str">
        <f t="shared" ref="T655:AE655" si="2840">IF(T652="","",((T651*T652*T653*T654)*3630*4.1868)/T$46/365/$G$1)</f>
        <v/>
      </c>
      <c r="U655" s="624" t="str">
        <f t="shared" si="2840"/>
        <v/>
      </c>
      <c r="V655" s="624" t="str">
        <f t="shared" si="2840"/>
        <v/>
      </c>
      <c r="W655" s="624" t="str">
        <f t="shared" si="2840"/>
        <v/>
      </c>
      <c r="X655" s="624" t="str">
        <f t="shared" si="2840"/>
        <v/>
      </c>
      <c r="Y655" s="624" t="str">
        <f t="shared" si="2840"/>
        <v/>
      </c>
      <c r="Z655" s="624" t="str">
        <f t="shared" si="2840"/>
        <v/>
      </c>
      <c r="AA655" s="624" t="str">
        <f t="shared" si="2840"/>
        <v/>
      </c>
      <c r="AB655" s="624" t="str">
        <f t="shared" si="2840"/>
        <v/>
      </c>
      <c r="AC655" s="624" t="str">
        <f t="shared" si="2840"/>
        <v/>
      </c>
      <c r="AD655" s="624" t="str">
        <f t="shared" si="2840"/>
        <v/>
      </c>
      <c r="AE655" s="624" t="str">
        <f t="shared" si="284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41">IF(AL652="","",((AL651*AL652*AL653*AL654)*3630*4.1868)/AL$46/365/$G$1)</f>
        <v/>
      </c>
      <c r="AM655" s="624" t="str">
        <f t="shared" si="2841"/>
        <v/>
      </c>
      <c r="AN655" s="624" t="str">
        <f t="shared" si="2841"/>
        <v/>
      </c>
      <c r="AO655" s="624" t="str">
        <f t="shared" si="2841"/>
        <v/>
      </c>
      <c r="AP655" s="624" t="str">
        <f t="shared" si="2841"/>
        <v/>
      </c>
      <c r="AQ655" s="624" t="str">
        <f t="shared" si="2841"/>
        <v/>
      </c>
      <c r="AR655" s="624" t="str">
        <f t="shared" si="2841"/>
        <v/>
      </c>
      <c r="AS655" s="624" t="str">
        <f t="shared" si="2841"/>
        <v/>
      </c>
      <c r="AT655" s="624" t="str">
        <f t="shared" si="2841"/>
        <v/>
      </c>
      <c r="AU655" s="624" t="str">
        <f t="shared" si="2841"/>
        <v/>
      </c>
      <c r="AV655" s="624" t="str">
        <f t="shared" si="2841"/>
        <v/>
      </c>
      <c r="AW655" s="624" t="str">
        <f t="shared" si="284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42">IF(BD652="","",((BD651*BD652*BD653*BD654)*3630*4.1868)/BD$46/365/$G$1)</f>
        <v/>
      </c>
      <c r="BE655" s="624" t="str">
        <f t="shared" si="2842"/>
        <v/>
      </c>
      <c r="BF655" s="624" t="str">
        <f t="shared" si="2842"/>
        <v/>
      </c>
      <c r="BG655" s="624" t="str">
        <f t="shared" si="2842"/>
        <v/>
      </c>
      <c r="BH655" s="624" t="str">
        <f t="shared" si="2842"/>
        <v/>
      </c>
      <c r="BI655" s="624" t="str">
        <f t="shared" si="2842"/>
        <v/>
      </c>
      <c r="BJ655" s="624" t="str">
        <f t="shared" si="2842"/>
        <v/>
      </c>
      <c r="BK655" s="624" t="str">
        <f t="shared" si="2842"/>
        <v/>
      </c>
      <c r="BL655" s="624" t="str">
        <f t="shared" si="2842"/>
        <v/>
      </c>
      <c r="BM655" s="624" t="str">
        <f t="shared" si="2842"/>
        <v/>
      </c>
      <c r="BN655" s="624" t="str">
        <f t="shared" si="2842"/>
        <v/>
      </c>
      <c r="BO655" s="624" t="str">
        <f t="shared" si="284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38"/>
        <v/>
      </c>
      <c r="CF655" s="1332" t="str">
        <f t="shared" si="2838"/>
        <v/>
      </c>
      <c r="CG655" s="1332" t="str">
        <f t="shared" si="2838"/>
        <v/>
      </c>
      <c r="CH655" s="1332" t="str">
        <f t="shared" si="2838"/>
        <v/>
      </c>
      <c r="CI655" s="1333" t="str">
        <f t="shared" si="2838"/>
        <v/>
      </c>
      <c r="CJ655" s="1333" t="str">
        <f t="shared" si="2838"/>
        <v/>
      </c>
      <c r="CK655" s="1332" t="str">
        <f t="shared" si="2838"/>
        <v/>
      </c>
      <c r="CL655" s="1332" t="str">
        <f t="shared" si="2838"/>
        <v/>
      </c>
      <c r="CM655" s="1332" t="str">
        <f t="shared" si="2838"/>
        <v/>
      </c>
      <c r="CN655" s="1332" t="str">
        <f t="shared" si="2838"/>
        <v/>
      </c>
      <c r="CO655" s="1328" t="str">
        <f t="shared" si="2838"/>
        <v/>
      </c>
      <c r="CP655" s="528" t="str">
        <f t="shared" si="2836"/>
        <v/>
      </c>
      <c r="CQ655" s="529" t="str">
        <f t="shared" si="2836"/>
        <v/>
      </c>
      <c r="CR655" s="530" t="str">
        <f t="shared" si="2836"/>
        <v/>
      </c>
      <c r="CS655" s="530" t="str">
        <f t="shared" si="2836"/>
        <v/>
      </c>
      <c r="CT655" s="530" t="str">
        <f t="shared" si="2836"/>
        <v/>
      </c>
      <c r="CU655" s="530" t="str">
        <f t="shared" si="2836"/>
        <v/>
      </c>
      <c r="CV655" s="530" t="str">
        <f t="shared" si="2836"/>
        <v/>
      </c>
      <c r="CW655" s="531" t="str">
        <f t="shared" si="2836"/>
        <v/>
      </c>
      <c r="CX655" s="531" t="str">
        <f t="shared" si="2836"/>
        <v/>
      </c>
      <c r="CY655" s="531" t="str">
        <f t="shared" si="2836"/>
        <v/>
      </c>
      <c r="CZ655" s="530" t="str">
        <f t="shared" si="2837"/>
        <v/>
      </c>
      <c r="DA655" s="530" t="str">
        <f t="shared" si="2837"/>
        <v/>
      </c>
      <c r="DB655" s="530" t="str">
        <f t="shared" si="2837"/>
        <v/>
      </c>
      <c r="DC655" s="530" t="str">
        <f t="shared" si="2837"/>
        <v/>
      </c>
      <c r="DD655" s="530" t="str">
        <f t="shared" si="2837"/>
        <v/>
      </c>
      <c r="DE655" s="529" t="str">
        <f t="shared" si="2837"/>
        <v/>
      </c>
      <c r="DF655" s="528" t="str">
        <f t="shared" si="283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28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43">IF(DG657&lt;3,"",(SUM(B657:R657)-MIN(B657:R657)-MAX(B657:R657))/(DG657-2))</f>
        <v/>
      </c>
      <c r="CA657" s="589" t="str">
        <f t="shared" ref="CA657:CA664" si="2844">IF(DH657&lt;3,"",(SUM(T657:AJ657)-MIN(T657:AJ657)-MAX(T657:AJ657))/(DH657-2))</f>
        <v/>
      </c>
      <c r="CB657" s="589" t="str">
        <f t="shared" ref="CB657:CB664" si="2845">IF(DI657&lt;3,"",(SUM(AL657:BB657)-MIN(AL657:BB657)-MAX(AL657:BB657))/(DI657-2))</f>
        <v/>
      </c>
      <c r="CC657" s="680" t="str">
        <f t="shared" ref="CC657:CC664" si="2846">IF(DJ657&lt;3,"",(SUM(BD657:BT657)-MIN(BD657:BT657)-MAX(BD657:BT657))/(DJ657-2))</f>
        <v/>
      </c>
      <c r="CD657" s="1328" t="str">
        <f t="shared" ref="CD657:CO657" si="284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47"/>
        <v/>
      </c>
      <c r="CF657" s="1329" t="str">
        <f t="shared" si="2847"/>
        <v/>
      </c>
      <c r="CG657" s="1329" t="str">
        <f t="shared" si="2847"/>
        <v/>
      </c>
      <c r="CH657" s="1329" t="str">
        <f t="shared" si="2847"/>
        <v/>
      </c>
      <c r="CI657" s="1330" t="str">
        <f t="shared" si="2847"/>
        <v/>
      </c>
      <c r="CJ657" s="1330" t="str">
        <f t="shared" si="2847"/>
        <v/>
      </c>
      <c r="CK657" s="1329" t="str">
        <f t="shared" si="2847"/>
        <v/>
      </c>
      <c r="CL657" s="1329" t="str">
        <f t="shared" si="2847"/>
        <v/>
      </c>
      <c r="CM657" s="1329" t="str">
        <f t="shared" si="2847"/>
        <v/>
      </c>
      <c r="CN657" s="1329" t="str">
        <f t="shared" si="2847"/>
        <v/>
      </c>
      <c r="CO657" s="1328" t="str">
        <f t="shared" si="2847"/>
        <v/>
      </c>
      <c r="CP657" s="540" t="str">
        <f t="shared" ref="CP657:CP664" si="284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4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5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5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5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5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5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5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5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5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5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5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6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6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6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6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6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65">COUNT(B657:R657)</f>
        <v>0</v>
      </c>
      <c r="DH657" s="98">
        <f t="shared" ref="DH657:DH664" si="2866">COUNT(T657:AJ657)</f>
        <v>0</v>
      </c>
      <c r="DI657" s="98">
        <f t="shared" ref="DI657:DI664" si="2867">COUNT(AL657:BB657)</f>
        <v>0</v>
      </c>
      <c r="DJ657" s="98">
        <f t="shared" ref="DJ657:DJ664" si="286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43"/>
        <v/>
      </c>
      <c r="CA658" s="589" t="str">
        <f t="shared" si="2844"/>
        <v/>
      </c>
      <c r="CB658" s="589" t="str">
        <f t="shared" si="2845"/>
        <v/>
      </c>
      <c r="CC658" s="680" t="str">
        <f t="shared" si="2846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6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69"/>
        <v/>
      </c>
      <c r="CG658" s="1329" t="str">
        <f t="shared" si="2869"/>
        <v/>
      </c>
      <c r="CH658" s="1329" t="str">
        <f t="shared" si="2869"/>
        <v/>
      </c>
      <c r="CI658" s="1330" t="str">
        <f t="shared" si="2869"/>
        <v/>
      </c>
      <c r="CJ658" s="1330" t="str">
        <f t="shared" si="2869"/>
        <v/>
      </c>
      <c r="CK658" s="1329" t="str">
        <f t="shared" si="2869"/>
        <v/>
      </c>
      <c r="CL658" s="1329" t="str">
        <f t="shared" si="2869"/>
        <v/>
      </c>
      <c r="CM658" s="1329" t="str">
        <f t="shared" si="2869"/>
        <v/>
      </c>
      <c r="CN658" s="1329" t="str">
        <f t="shared" si="2869"/>
        <v/>
      </c>
      <c r="CO658" s="1328" t="str">
        <f t="shared" si="2869"/>
        <v/>
      </c>
      <c r="CP658" s="540" t="str">
        <f t="shared" si="2848"/>
        <v/>
      </c>
      <c r="CQ658" s="541" t="str">
        <f t="shared" si="2849"/>
        <v/>
      </c>
      <c r="CR658" s="542" t="str">
        <f t="shared" si="2850"/>
        <v/>
      </c>
      <c r="CS658" s="542" t="str">
        <f t="shared" si="2851"/>
        <v/>
      </c>
      <c r="CT658" s="542" t="str">
        <f t="shared" si="2852"/>
        <v/>
      </c>
      <c r="CU658" s="542" t="str">
        <f t="shared" si="2853"/>
        <v/>
      </c>
      <c r="CV658" s="542" t="str">
        <f t="shared" si="2854"/>
        <v/>
      </c>
      <c r="CW658" s="543" t="str">
        <f t="shared" si="2855"/>
        <v/>
      </c>
      <c r="CX658" s="543" t="str">
        <f t="shared" si="2856"/>
        <v/>
      </c>
      <c r="CY658" s="543" t="str">
        <f t="shared" si="2857"/>
        <v/>
      </c>
      <c r="CZ658" s="542" t="str">
        <f t="shared" si="2858"/>
        <v/>
      </c>
      <c r="DA658" s="542" t="str">
        <f t="shared" si="2859"/>
        <v/>
      </c>
      <c r="DB658" s="542" t="str">
        <f t="shared" si="2860"/>
        <v/>
      </c>
      <c r="DC658" s="542" t="str">
        <f t="shared" si="2861"/>
        <v/>
      </c>
      <c r="DD658" s="542" t="str">
        <f t="shared" si="2862"/>
        <v/>
      </c>
      <c r="DE658" s="541" t="str">
        <f t="shared" si="2863"/>
        <v/>
      </c>
      <c r="DF658" s="540" t="str">
        <f t="shared" si="2864"/>
        <v/>
      </c>
      <c r="DG658" s="645">
        <f t="shared" si="2865"/>
        <v>0</v>
      </c>
      <c r="DH658" s="98">
        <f t="shared" si="2866"/>
        <v>0</v>
      </c>
      <c r="DI658" s="98">
        <f t="shared" si="2867"/>
        <v>0</v>
      </c>
      <c r="DJ658" s="98">
        <f t="shared" si="286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43"/>
        <v/>
      </c>
      <c r="CA659" s="589" t="str">
        <f t="shared" si="2844"/>
        <v/>
      </c>
      <c r="CB659" s="589" t="str">
        <f t="shared" si="2845"/>
        <v/>
      </c>
      <c r="CC659" s="680" t="str">
        <f t="shared" si="2846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69"/>
        <v/>
      </c>
      <c r="CF659" s="1329" t="str">
        <f t="shared" si="2869"/>
        <v/>
      </c>
      <c r="CG659" s="1329" t="str">
        <f t="shared" si="2869"/>
        <v/>
      </c>
      <c r="CH659" s="1329" t="str">
        <f t="shared" si="2869"/>
        <v/>
      </c>
      <c r="CI659" s="1330" t="str">
        <f t="shared" si="2869"/>
        <v/>
      </c>
      <c r="CJ659" s="1330" t="str">
        <f t="shared" si="2869"/>
        <v/>
      </c>
      <c r="CK659" s="1329" t="str">
        <f t="shared" si="2869"/>
        <v/>
      </c>
      <c r="CL659" s="1329" t="str">
        <f t="shared" si="2869"/>
        <v/>
      </c>
      <c r="CM659" s="1329" t="str">
        <f t="shared" si="2869"/>
        <v/>
      </c>
      <c r="CN659" s="1329" t="str">
        <f t="shared" si="2869"/>
        <v/>
      </c>
      <c r="CO659" s="1328" t="str">
        <f t="shared" si="2869"/>
        <v/>
      </c>
      <c r="CP659" s="540" t="str">
        <f t="shared" si="2848"/>
        <v/>
      </c>
      <c r="CQ659" s="541" t="str">
        <f t="shared" si="2849"/>
        <v/>
      </c>
      <c r="CR659" s="542" t="str">
        <f t="shared" si="2850"/>
        <v/>
      </c>
      <c r="CS659" s="542" t="str">
        <f t="shared" si="2851"/>
        <v/>
      </c>
      <c r="CT659" s="542" t="str">
        <f t="shared" si="2852"/>
        <v/>
      </c>
      <c r="CU659" s="542" t="str">
        <f t="shared" si="2853"/>
        <v/>
      </c>
      <c r="CV659" s="542" t="str">
        <f t="shared" si="2854"/>
        <v/>
      </c>
      <c r="CW659" s="543" t="str">
        <f t="shared" si="2855"/>
        <v/>
      </c>
      <c r="CX659" s="543" t="str">
        <f t="shared" si="2856"/>
        <v/>
      </c>
      <c r="CY659" s="543" t="str">
        <f t="shared" si="2857"/>
        <v/>
      </c>
      <c r="CZ659" s="542" t="str">
        <f t="shared" si="2858"/>
        <v/>
      </c>
      <c r="DA659" s="542" t="str">
        <f t="shared" si="2859"/>
        <v/>
      </c>
      <c r="DB659" s="542" t="str">
        <f t="shared" si="2860"/>
        <v/>
      </c>
      <c r="DC659" s="542" t="str">
        <f t="shared" si="2861"/>
        <v/>
      </c>
      <c r="DD659" s="542" t="str">
        <f t="shared" si="2862"/>
        <v/>
      </c>
      <c r="DE659" s="541" t="str">
        <f t="shared" si="2863"/>
        <v/>
      </c>
      <c r="DF659" s="540" t="str">
        <f t="shared" si="2864"/>
        <v/>
      </c>
      <c r="DG659" s="645">
        <f t="shared" si="2865"/>
        <v>0</v>
      </c>
      <c r="DH659" s="98">
        <f t="shared" si="2866"/>
        <v>0</v>
      </c>
      <c r="DI659" s="98">
        <f t="shared" si="2867"/>
        <v>0</v>
      </c>
      <c r="DJ659" s="98">
        <f t="shared" si="286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43"/>
        <v/>
      </c>
      <c r="CA660" s="589" t="str">
        <f t="shared" si="2844"/>
        <v/>
      </c>
      <c r="CB660" s="589" t="str">
        <f t="shared" si="2845"/>
        <v/>
      </c>
      <c r="CC660" s="680" t="str">
        <f t="shared" si="2846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69"/>
        <v/>
      </c>
      <c r="CF660" s="1329" t="str">
        <f t="shared" si="2869"/>
        <v/>
      </c>
      <c r="CG660" s="1329" t="str">
        <f t="shared" si="2869"/>
        <v/>
      </c>
      <c r="CH660" s="1329" t="str">
        <f t="shared" si="2869"/>
        <v/>
      </c>
      <c r="CI660" s="1330" t="str">
        <f t="shared" si="2869"/>
        <v/>
      </c>
      <c r="CJ660" s="1330" t="str">
        <f t="shared" si="2869"/>
        <v/>
      </c>
      <c r="CK660" s="1329" t="str">
        <f t="shared" si="2869"/>
        <v/>
      </c>
      <c r="CL660" s="1329" t="str">
        <f t="shared" si="2869"/>
        <v/>
      </c>
      <c r="CM660" s="1329" t="str">
        <f t="shared" si="2869"/>
        <v/>
      </c>
      <c r="CN660" s="1329" t="str">
        <f t="shared" si="2869"/>
        <v/>
      </c>
      <c r="CO660" s="1335" t="str">
        <f t="shared" si="2869"/>
        <v/>
      </c>
      <c r="CP660" s="540" t="str">
        <f t="shared" si="2848"/>
        <v/>
      </c>
      <c r="CQ660" s="541" t="str">
        <f t="shared" si="2849"/>
        <v/>
      </c>
      <c r="CR660" s="542" t="str">
        <f t="shared" si="2850"/>
        <v/>
      </c>
      <c r="CS660" s="542" t="str">
        <f t="shared" si="2851"/>
        <v/>
      </c>
      <c r="CT660" s="542" t="str">
        <f t="shared" si="2852"/>
        <v/>
      </c>
      <c r="CU660" s="542" t="str">
        <f t="shared" si="2853"/>
        <v/>
      </c>
      <c r="CV660" s="542" t="str">
        <f t="shared" si="2854"/>
        <v/>
      </c>
      <c r="CW660" s="543" t="str">
        <f t="shared" si="2855"/>
        <v/>
      </c>
      <c r="CX660" s="543" t="str">
        <f t="shared" si="2856"/>
        <v/>
      </c>
      <c r="CY660" s="543" t="str">
        <f t="shared" si="2857"/>
        <v/>
      </c>
      <c r="CZ660" s="542" t="str">
        <f t="shared" si="2858"/>
        <v/>
      </c>
      <c r="DA660" s="542" t="str">
        <f t="shared" si="2859"/>
        <v/>
      </c>
      <c r="DB660" s="542" t="str">
        <f t="shared" si="2860"/>
        <v/>
      </c>
      <c r="DC660" s="542" t="str">
        <f t="shared" si="2861"/>
        <v/>
      </c>
      <c r="DD660" s="542" t="str">
        <f t="shared" si="2862"/>
        <v/>
      </c>
      <c r="DE660" s="541" t="str">
        <f t="shared" si="2863"/>
        <v/>
      </c>
      <c r="DF660" s="540" t="str">
        <f t="shared" si="2864"/>
        <v/>
      </c>
      <c r="DG660" s="645">
        <f t="shared" si="2865"/>
        <v>0</v>
      </c>
      <c r="DH660" s="98">
        <f t="shared" si="2866"/>
        <v>0</v>
      </c>
      <c r="DI660" s="98">
        <f t="shared" si="2867"/>
        <v>0</v>
      </c>
      <c r="DJ660" s="98">
        <f t="shared" si="286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228</v>
      </c>
      <c r="B661" s="624" t="str">
        <f t="shared" ref="B661:M661" si="2870">IF(B658="","",((B657*B658*B659*B660)*3630*4.1868)/B$46/365/$G$1)</f>
        <v/>
      </c>
      <c r="C661" s="624" t="str">
        <f t="shared" si="2870"/>
        <v/>
      </c>
      <c r="D661" s="624" t="str">
        <f t="shared" si="2870"/>
        <v/>
      </c>
      <c r="E661" s="624" t="str">
        <f t="shared" si="2870"/>
        <v/>
      </c>
      <c r="F661" s="624" t="str">
        <f t="shared" si="2870"/>
        <v/>
      </c>
      <c r="G661" s="624" t="str">
        <f t="shared" si="2870"/>
        <v/>
      </c>
      <c r="H661" s="624" t="str">
        <f t="shared" si="2870"/>
        <v/>
      </c>
      <c r="I661" s="624" t="str">
        <f t="shared" si="2870"/>
        <v/>
      </c>
      <c r="J661" s="624" t="str">
        <f t="shared" si="2870"/>
        <v/>
      </c>
      <c r="K661" s="624" t="str">
        <f t="shared" si="2870"/>
        <v/>
      </c>
      <c r="L661" s="624" t="str">
        <f t="shared" si="2870"/>
        <v/>
      </c>
      <c r="M661" s="624" t="str">
        <f t="shared" si="2870"/>
        <v/>
      </c>
      <c r="N661" s="624"/>
      <c r="O661" s="624"/>
      <c r="P661" s="624"/>
      <c r="Q661" s="624"/>
      <c r="R661" s="624"/>
      <c r="S661" s="644"/>
      <c r="T661" s="624" t="str">
        <f t="shared" ref="T661:AE661" si="2871">IF(T658="","",((T657*T658*T659*T660)*3630*4.1868)/T$46/365/$G$1)</f>
        <v/>
      </c>
      <c r="U661" s="624" t="str">
        <f t="shared" si="2871"/>
        <v/>
      </c>
      <c r="V661" s="624" t="str">
        <f t="shared" si="2871"/>
        <v/>
      </c>
      <c r="W661" s="624" t="str">
        <f t="shared" si="2871"/>
        <v/>
      </c>
      <c r="X661" s="624" t="str">
        <f t="shared" si="2871"/>
        <v/>
      </c>
      <c r="Y661" s="624" t="str">
        <f t="shared" si="2871"/>
        <v/>
      </c>
      <c r="Z661" s="624" t="str">
        <f t="shared" si="2871"/>
        <v/>
      </c>
      <c r="AA661" s="624" t="str">
        <f t="shared" si="2871"/>
        <v/>
      </c>
      <c r="AB661" s="624" t="str">
        <f t="shared" si="2871"/>
        <v/>
      </c>
      <c r="AC661" s="624" t="str">
        <f t="shared" si="2871"/>
        <v/>
      </c>
      <c r="AD661" s="624" t="str">
        <f t="shared" si="2871"/>
        <v/>
      </c>
      <c r="AE661" s="624" t="str">
        <f t="shared" si="287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72">IF(AL658="","",((AL657*AL658*AL659*AL660)*3630*4.1868)/AL$46/365/$G$1)</f>
        <v/>
      </c>
      <c r="AM661" s="624" t="str">
        <f t="shared" si="2872"/>
        <v/>
      </c>
      <c r="AN661" s="624" t="str">
        <f t="shared" si="2872"/>
        <v/>
      </c>
      <c r="AO661" s="624" t="str">
        <f t="shared" si="2872"/>
        <v/>
      </c>
      <c r="AP661" s="624" t="str">
        <f t="shared" si="2872"/>
        <v/>
      </c>
      <c r="AQ661" s="624" t="str">
        <f t="shared" si="2872"/>
        <v/>
      </c>
      <c r="AR661" s="624" t="str">
        <f t="shared" si="2872"/>
        <v/>
      </c>
      <c r="AS661" s="624" t="str">
        <f t="shared" si="2872"/>
        <v/>
      </c>
      <c r="AT661" s="624" t="str">
        <f t="shared" si="2872"/>
        <v/>
      </c>
      <c r="AU661" s="624" t="str">
        <f t="shared" si="2872"/>
        <v/>
      </c>
      <c r="AV661" s="624" t="str">
        <f t="shared" si="2872"/>
        <v/>
      </c>
      <c r="AW661" s="624" t="str">
        <f t="shared" si="287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73">IF(BD658="","",((BD657*BD658*BD659*BD660)*3630*4.1868)/BD$46/365/$G$1)</f>
        <v/>
      </c>
      <c r="BE661" s="624" t="str">
        <f t="shared" si="2873"/>
        <v/>
      </c>
      <c r="BF661" s="624" t="str">
        <f t="shared" si="2873"/>
        <v/>
      </c>
      <c r="BG661" s="624" t="str">
        <f t="shared" si="2873"/>
        <v/>
      </c>
      <c r="BH661" s="624" t="str">
        <f t="shared" si="2873"/>
        <v/>
      </c>
      <c r="BI661" s="624" t="str">
        <f t="shared" si="2873"/>
        <v/>
      </c>
      <c r="BJ661" s="624" t="str">
        <f t="shared" si="2873"/>
        <v/>
      </c>
      <c r="BK661" s="624" t="str">
        <f t="shared" si="2873"/>
        <v/>
      </c>
      <c r="BL661" s="624" t="str">
        <f t="shared" si="2873"/>
        <v/>
      </c>
      <c r="BM661" s="624" t="str">
        <f t="shared" si="2873"/>
        <v/>
      </c>
      <c r="BN661" s="624" t="str">
        <f t="shared" si="2873"/>
        <v/>
      </c>
      <c r="BO661" s="624" t="str">
        <f t="shared" si="287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43"/>
        <v/>
      </c>
      <c r="CA661" s="614" t="str">
        <f t="shared" si="2844"/>
        <v/>
      </c>
      <c r="CB661" s="614" t="str">
        <f t="shared" si="2845"/>
        <v/>
      </c>
      <c r="CC661" s="683" t="str">
        <f t="shared" si="2846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69"/>
        <v/>
      </c>
      <c r="CF661" s="1332" t="str">
        <f t="shared" si="2869"/>
        <v/>
      </c>
      <c r="CG661" s="1332" t="str">
        <f t="shared" si="2869"/>
        <v/>
      </c>
      <c r="CH661" s="1332" t="str">
        <f t="shared" si="2869"/>
        <v/>
      </c>
      <c r="CI661" s="1333" t="str">
        <f t="shared" si="2869"/>
        <v/>
      </c>
      <c r="CJ661" s="1333" t="str">
        <f t="shared" si="2869"/>
        <v/>
      </c>
      <c r="CK661" s="1332" t="str">
        <f t="shared" si="2869"/>
        <v/>
      </c>
      <c r="CL661" s="1332" t="str">
        <f t="shared" si="2869"/>
        <v/>
      </c>
      <c r="CM661" s="1332" t="str">
        <f t="shared" si="2869"/>
        <v/>
      </c>
      <c r="CN661" s="1332" t="str">
        <f t="shared" si="2869"/>
        <v/>
      </c>
      <c r="CO661" s="1328" t="str">
        <f t="shared" si="2869"/>
        <v/>
      </c>
      <c r="CP661" s="528" t="str">
        <f t="shared" si="2848"/>
        <v/>
      </c>
      <c r="CQ661" s="529" t="str">
        <f t="shared" si="2849"/>
        <v/>
      </c>
      <c r="CR661" s="530" t="str">
        <f t="shared" si="2850"/>
        <v/>
      </c>
      <c r="CS661" s="530" t="str">
        <f t="shared" si="2851"/>
        <v/>
      </c>
      <c r="CT661" s="530" t="str">
        <f t="shared" si="2852"/>
        <v/>
      </c>
      <c r="CU661" s="530" t="str">
        <f t="shared" si="2853"/>
        <v/>
      </c>
      <c r="CV661" s="530" t="str">
        <f t="shared" si="2854"/>
        <v/>
      </c>
      <c r="CW661" s="531" t="str">
        <f t="shared" si="2855"/>
        <v/>
      </c>
      <c r="CX661" s="531" t="str">
        <f t="shared" si="2856"/>
        <v/>
      </c>
      <c r="CY661" s="531" t="str">
        <f t="shared" si="2857"/>
        <v/>
      </c>
      <c r="CZ661" s="530" t="str">
        <f t="shared" si="2858"/>
        <v/>
      </c>
      <c r="DA661" s="530" t="str">
        <f t="shared" si="2859"/>
        <v/>
      </c>
      <c r="DB661" s="530" t="str">
        <f t="shared" si="2860"/>
        <v/>
      </c>
      <c r="DC661" s="530" t="str">
        <f t="shared" si="2861"/>
        <v/>
      </c>
      <c r="DD661" s="530" t="str">
        <f t="shared" si="2862"/>
        <v/>
      </c>
      <c r="DE661" s="529" t="str">
        <f t="shared" si="2863"/>
        <v/>
      </c>
      <c r="DF661" s="528" t="str">
        <f t="shared" si="2864"/>
        <v/>
      </c>
      <c r="DG661" s="645">
        <f t="shared" si="2865"/>
        <v>0</v>
      </c>
      <c r="DH661" s="98">
        <f t="shared" si="2866"/>
        <v>0</v>
      </c>
      <c r="DI661" s="98">
        <f t="shared" si="2867"/>
        <v>0</v>
      </c>
      <c r="DJ661" s="98">
        <f t="shared" si="286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43"/>
        <v/>
      </c>
      <c r="CA662" s="589" t="str">
        <f t="shared" si="2844"/>
        <v/>
      </c>
      <c r="CB662" s="589" t="str">
        <f t="shared" si="2845"/>
        <v/>
      </c>
      <c r="CC662" s="680" t="str">
        <f t="shared" si="2846"/>
        <v/>
      </c>
      <c r="CD662" s="1328" t="str">
        <f t="shared" ref="CD662:CO663" si="287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874"/>
        <v/>
      </c>
      <c r="CF662" s="1329" t="str">
        <f t="shared" si="2874"/>
        <v/>
      </c>
      <c r="CG662" s="1329" t="str">
        <f t="shared" si="2874"/>
        <v/>
      </c>
      <c r="CH662" s="1329" t="str">
        <f t="shared" si="2874"/>
        <v/>
      </c>
      <c r="CI662" s="1330" t="str">
        <f t="shared" si="2874"/>
        <v/>
      </c>
      <c r="CJ662" s="1330" t="str">
        <f t="shared" si="2874"/>
        <v/>
      </c>
      <c r="CK662" s="1329" t="str">
        <f t="shared" si="2874"/>
        <v/>
      </c>
      <c r="CL662" s="1329" t="str">
        <f t="shared" si="2874"/>
        <v/>
      </c>
      <c r="CM662" s="1329" t="str">
        <f t="shared" si="2874"/>
        <v/>
      </c>
      <c r="CN662" s="1329" t="str">
        <f t="shared" si="2874"/>
        <v/>
      </c>
      <c r="CO662" s="1328" t="str">
        <f t="shared" si="2874"/>
        <v/>
      </c>
      <c r="CP662" s="540" t="str">
        <f t="shared" si="2848"/>
        <v/>
      </c>
      <c r="CQ662" s="541" t="str">
        <f t="shared" si="2849"/>
        <v/>
      </c>
      <c r="CR662" s="542" t="str">
        <f t="shared" si="2850"/>
        <v/>
      </c>
      <c r="CS662" s="542" t="str">
        <f t="shared" si="2851"/>
        <v/>
      </c>
      <c r="CT662" s="542" t="str">
        <f t="shared" si="2852"/>
        <v/>
      </c>
      <c r="CU662" s="542" t="str">
        <f t="shared" si="2853"/>
        <v/>
      </c>
      <c r="CV662" s="542" t="str">
        <f t="shared" si="2854"/>
        <v/>
      </c>
      <c r="CW662" s="543" t="str">
        <f t="shared" si="2855"/>
        <v/>
      </c>
      <c r="CX662" s="543" t="str">
        <f t="shared" si="2856"/>
        <v/>
      </c>
      <c r="CY662" s="543" t="str">
        <f t="shared" si="2857"/>
        <v/>
      </c>
      <c r="CZ662" s="542" t="str">
        <f t="shared" si="2858"/>
        <v/>
      </c>
      <c r="DA662" s="542" t="str">
        <f t="shared" si="2859"/>
        <v/>
      </c>
      <c r="DB662" s="542" t="str">
        <f t="shared" si="2860"/>
        <v/>
      </c>
      <c r="DC662" s="542" t="str">
        <f t="shared" si="2861"/>
        <v/>
      </c>
      <c r="DD662" s="542" t="str">
        <f t="shared" si="2862"/>
        <v/>
      </c>
      <c r="DE662" s="541" t="str">
        <f t="shared" si="2863"/>
        <v/>
      </c>
      <c r="DF662" s="540" t="str">
        <f t="shared" si="2864"/>
        <v/>
      </c>
      <c r="DG662" s="645">
        <f t="shared" si="2865"/>
        <v>0</v>
      </c>
      <c r="DH662" s="98">
        <f t="shared" si="2866"/>
        <v>0</v>
      </c>
      <c r="DI662" s="98">
        <f t="shared" si="2867"/>
        <v>0</v>
      </c>
      <c r="DJ662" s="98">
        <f t="shared" si="286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43"/>
        <v/>
      </c>
      <c r="CA663" s="589" t="str">
        <f t="shared" si="2844"/>
        <v/>
      </c>
      <c r="CB663" s="589" t="str">
        <f t="shared" si="2845"/>
        <v/>
      </c>
      <c r="CC663" s="680" t="str">
        <f t="shared" si="2846"/>
        <v/>
      </c>
      <c r="CD663" s="1328" t="str">
        <f t="shared" si="2874"/>
        <v/>
      </c>
      <c r="CE663" s="1329" t="str">
        <f t="shared" ref="CE663:CO676" si="287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875"/>
        <v/>
      </c>
      <c r="CG663" s="1329" t="str">
        <f t="shared" si="2875"/>
        <v/>
      </c>
      <c r="CH663" s="1329" t="str">
        <f t="shared" si="2875"/>
        <v/>
      </c>
      <c r="CI663" s="1330" t="str">
        <f t="shared" si="2875"/>
        <v/>
      </c>
      <c r="CJ663" s="1330" t="str">
        <f t="shared" si="2875"/>
        <v/>
      </c>
      <c r="CK663" s="1329" t="str">
        <f t="shared" si="2875"/>
        <v/>
      </c>
      <c r="CL663" s="1329" t="str">
        <f t="shared" si="2875"/>
        <v/>
      </c>
      <c r="CM663" s="1329" t="str">
        <f t="shared" si="2875"/>
        <v/>
      </c>
      <c r="CN663" s="1329" t="str">
        <f t="shared" si="2875"/>
        <v/>
      </c>
      <c r="CO663" s="1328" t="str">
        <f t="shared" si="2875"/>
        <v/>
      </c>
      <c r="CP663" s="540" t="str">
        <f t="shared" si="2848"/>
        <v/>
      </c>
      <c r="CQ663" s="541" t="str">
        <f t="shared" si="2849"/>
        <v/>
      </c>
      <c r="CR663" s="542" t="str">
        <f t="shared" si="2850"/>
        <v/>
      </c>
      <c r="CS663" s="542" t="str">
        <f t="shared" si="2851"/>
        <v/>
      </c>
      <c r="CT663" s="542" t="str">
        <f t="shared" si="2852"/>
        <v/>
      </c>
      <c r="CU663" s="542" t="str">
        <f t="shared" si="2853"/>
        <v/>
      </c>
      <c r="CV663" s="542" t="str">
        <f t="shared" si="2854"/>
        <v/>
      </c>
      <c r="CW663" s="543" t="str">
        <f t="shared" si="2855"/>
        <v/>
      </c>
      <c r="CX663" s="543" t="str">
        <f t="shared" si="2856"/>
        <v/>
      </c>
      <c r="CY663" s="543" t="str">
        <f t="shared" si="2857"/>
        <v/>
      </c>
      <c r="CZ663" s="542" t="str">
        <f t="shared" si="2858"/>
        <v/>
      </c>
      <c r="DA663" s="542" t="str">
        <f t="shared" si="2859"/>
        <v/>
      </c>
      <c r="DB663" s="542" t="str">
        <f t="shared" si="2860"/>
        <v/>
      </c>
      <c r="DC663" s="542" t="str">
        <f t="shared" si="2861"/>
        <v/>
      </c>
      <c r="DD663" s="542" t="str">
        <f t="shared" si="2862"/>
        <v/>
      </c>
      <c r="DE663" s="541" t="str">
        <f t="shared" si="2863"/>
        <v/>
      </c>
      <c r="DF663" s="540" t="str">
        <f t="shared" si="2864"/>
        <v/>
      </c>
      <c r="DG663" s="645">
        <f t="shared" si="2865"/>
        <v>0</v>
      </c>
      <c r="DH663" s="98">
        <f t="shared" si="2866"/>
        <v>0</v>
      </c>
      <c r="DI663" s="98">
        <f t="shared" si="2867"/>
        <v>0</v>
      </c>
      <c r="DJ663" s="98">
        <f t="shared" si="286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228</v>
      </c>
      <c r="B664" s="747" t="str">
        <f t="shared" ref="B664:M664" si="2876">IF(B662="","",B662/B$46*B663/12)</f>
        <v/>
      </c>
      <c r="C664" s="747" t="str">
        <f t="shared" si="2876"/>
        <v/>
      </c>
      <c r="D664" s="747" t="str">
        <f t="shared" si="2876"/>
        <v/>
      </c>
      <c r="E664" s="747" t="str">
        <f t="shared" si="2876"/>
        <v/>
      </c>
      <c r="F664" s="747" t="str">
        <f t="shared" si="2876"/>
        <v/>
      </c>
      <c r="G664" s="747" t="str">
        <f t="shared" si="2876"/>
        <v/>
      </c>
      <c r="H664" s="747" t="str">
        <f t="shared" si="2876"/>
        <v/>
      </c>
      <c r="I664" s="747" t="str">
        <f t="shared" si="2876"/>
        <v/>
      </c>
      <c r="J664" s="747" t="str">
        <f t="shared" si="2876"/>
        <v/>
      </c>
      <c r="K664" s="747" t="str">
        <f t="shared" si="2876"/>
        <v/>
      </c>
      <c r="L664" s="747" t="str">
        <f t="shared" si="2876"/>
        <v/>
      </c>
      <c r="M664" s="747" t="str">
        <f t="shared" si="2876"/>
        <v/>
      </c>
      <c r="N664" s="747"/>
      <c r="O664" s="747"/>
      <c r="P664" s="747"/>
      <c r="Q664" s="747"/>
      <c r="R664" s="747"/>
      <c r="S664" s="748"/>
      <c r="T664" s="747" t="str">
        <f t="shared" ref="T664:AE664" si="2877">IF(T662="","",T662/T$46*T663/12)</f>
        <v/>
      </c>
      <c r="U664" s="747" t="str">
        <f t="shared" si="2877"/>
        <v/>
      </c>
      <c r="V664" s="747" t="str">
        <f t="shared" si="2877"/>
        <v/>
      </c>
      <c r="W664" s="747" t="str">
        <f t="shared" si="2877"/>
        <v/>
      </c>
      <c r="X664" s="747" t="str">
        <f t="shared" si="2877"/>
        <v/>
      </c>
      <c r="Y664" s="747" t="str">
        <f t="shared" si="2877"/>
        <v/>
      </c>
      <c r="Z664" s="747" t="str">
        <f t="shared" si="2877"/>
        <v/>
      </c>
      <c r="AA664" s="747" t="str">
        <f t="shared" si="2877"/>
        <v/>
      </c>
      <c r="AB664" s="747" t="str">
        <f t="shared" si="2877"/>
        <v/>
      </c>
      <c r="AC664" s="747" t="str">
        <f t="shared" si="2877"/>
        <v/>
      </c>
      <c r="AD664" s="747" t="str">
        <f t="shared" si="2877"/>
        <v/>
      </c>
      <c r="AE664" s="747" t="str">
        <f t="shared" si="287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78">IF(AL662="","",AL662/AL$46*AL663/12)</f>
        <v/>
      </c>
      <c r="AM664" s="747" t="str">
        <f t="shared" si="2878"/>
        <v/>
      </c>
      <c r="AN664" s="747" t="str">
        <f t="shared" si="2878"/>
        <v/>
      </c>
      <c r="AO664" s="747" t="str">
        <f t="shared" si="2878"/>
        <v/>
      </c>
      <c r="AP664" s="747" t="str">
        <f t="shared" si="2878"/>
        <v/>
      </c>
      <c r="AQ664" s="747" t="str">
        <f t="shared" si="2878"/>
        <v/>
      </c>
      <c r="AR664" s="747" t="str">
        <f t="shared" si="2878"/>
        <v/>
      </c>
      <c r="AS664" s="747" t="str">
        <f t="shared" si="2878"/>
        <v/>
      </c>
      <c r="AT664" s="747" t="str">
        <f t="shared" si="2878"/>
        <v/>
      </c>
      <c r="AU664" s="747" t="str">
        <f t="shared" si="2878"/>
        <v/>
      </c>
      <c r="AV664" s="747" t="str">
        <f t="shared" si="2878"/>
        <v/>
      </c>
      <c r="AW664" s="747" t="str">
        <f t="shared" si="287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79">IF(BJ662="","",BJ662/BJ$46*BJ663/12)</f>
        <v/>
      </c>
      <c r="BK664" s="747" t="str">
        <f t="shared" si="2879"/>
        <v/>
      </c>
      <c r="BL664" s="747" t="str">
        <f t="shared" si="2879"/>
        <v/>
      </c>
      <c r="BM664" s="747" t="str">
        <f t="shared" si="2879"/>
        <v/>
      </c>
      <c r="BN664" s="747" t="str">
        <f t="shared" si="2879"/>
        <v/>
      </c>
      <c r="BO664" s="747" t="str">
        <f t="shared" si="287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43"/>
        <v/>
      </c>
      <c r="CA664" s="614" t="str">
        <f t="shared" si="2844"/>
        <v/>
      </c>
      <c r="CB664" s="614" t="str">
        <f t="shared" si="2845"/>
        <v/>
      </c>
      <c r="CC664" s="683" t="str">
        <f t="shared" si="2846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875"/>
        <v/>
      </c>
      <c r="CF664" s="1332" t="str">
        <f t="shared" si="2875"/>
        <v/>
      </c>
      <c r="CG664" s="1332" t="str">
        <f t="shared" si="2875"/>
        <v/>
      </c>
      <c r="CH664" s="1332" t="str">
        <f t="shared" si="2875"/>
        <v/>
      </c>
      <c r="CI664" s="1333" t="str">
        <f t="shared" si="2875"/>
        <v/>
      </c>
      <c r="CJ664" s="1333" t="str">
        <f t="shared" si="2875"/>
        <v/>
      </c>
      <c r="CK664" s="1332" t="str">
        <f t="shared" si="2875"/>
        <v/>
      </c>
      <c r="CL664" s="1332" t="str">
        <f t="shared" si="2875"/>
        <v/>
      </c>
      <c r="CM664" s="1332" t="str">
        <f t="shared" si="2875"/>
        <v/>
      </c>
      <c r="CN664" s="1332" t="str">
        <f t="shared" si="2875"/>
        <v/>
      </c>
      <c r="CO664" s="1328" t="str">
        <f t="shared" si="2875"/>
        <v/>
      </c>
      <c r="CP664" s="528" t="str">
        <f t="shared" si="2848"/>
        <v/>
      </c>
      <c r="CQ664" s="529" t="str">
        <f t="shared" si="2849"/>
        <v/>
      </c>
      <c r="CR664" s="530" t="str">
        <f t="shared" si="2850"/>
        <v/>
      </c>
      <c r="CS664" s="530" t="str">
        <f t="shared" si="2851"/>
        <v/>
      </c>
      <c r="CT664" s="530" t="str">
        <f t="shared" si="2852"/>
        <v/>
      </c>
      <c r="CU664" s="530" t="str">
        <f t="shared" si="2853"/>
        <v/>
      </c>
      <c r="CV664" s="530" t="str">
        <f t="shared" si="2854"/>
        <v/>
      </c>
      <c r="CW664" s="531" t="str">
        <f t="shared" si="2855"/>
        <v/>
      </c>
      <c r="CX664" s="531" t="str">
        <f t="shared" si="2856"/>
        <v/>
      </c>
      <c r="CY664" s="531" t="str">
        <f t="shared" si="2857"/>
        <v/>
      </c>
      <c r="CZ664" s="530" t="str">
        <f t="shared" si="2858"/>
        <v/>
      </c>
      <c r="DA664" s="530" t="str">
        <f t="shared" si="2859"/>
        <v/>
      </c>
      <c r="DB664" s="530" t="str">
        <f t="shared" si="2860"/>
        <v/>
      </c>
      <c r="DC664" s="530" t="str">
        <f t="shared" si="2861"/>
        <v/>
      </c>
      <c r="DD664" s="530" t="str">
        <f t="shared" si="2862"/>
        <v/>
      </c>
      <c r="DE664" s="529" t="str">
        <f t="shared" si="2863"/>
        <v/>
      </c>
      <c r="DF664" s="528" t="str">
        <f t="shared" si="2864"/>
        <v/>
      </c>
      <c r="DG664" s="645">
        <f t="shared" si="2865"/>
        <v>0</v>
      </c>
      <c r="DH664" s="98">
        <f t="shared" si="2866"/>
        <v>0</v>
      </c>
      <c r="DI664" s="98">
        <f t="shared" si="2867"/>
        <v>0</v>
      </c>
      <c r="DJ664" s="98">
        <f t="shared" si="286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28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309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80">IF(DG666&lt;3,"",(SUM(B666:R666)-MIN(B666:R666)-MAX(B666:R666))/(DG666-2))</f>
        <v>6.3</v>
      </c>
      <c r="CA666" s="589">
        <f t="shared" ref="CA666:CA681" si="2881">IF(DH666&lt;3,"",(SUM(T666:AJ666)-MIN(T666:AJ666)-MAX(T666:AJ666))/(DH666-2))</f>
        <v>6.4</v>
      </c>
      <c r="CB666" s="589">
        <f t="shared" ref="CB666:CB681" si="2882">IF(DI666&lt;3,"",(SUM(AL666:BB666)-MIN(AL666:BB666)-MAX(AL666:BB666))/(DI666-2))</f>
        <v>5.9</v>
      </c>
      <c r="CC666" s="680">
        <f t="shared" ref="CC666:CC681" si="2883">IF(DJ666&lt;3,"",(SUM(BD666:BT666)-MIN(BD666:BT666)-MAX(BD666:BT666))/(DJ666-2))</f>
        <v>5.6</v>
      </c>
      <c r="CD666" s="1328">
        <f t="shared" ref="CD666:CD676" si="28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875"/>
        <v>4</v>
      </c>
      <c r="CF666" s="1329">
        <f t="shared" si="2875"/>
        <v>5</v>
      </c>
      <c r="CG666" s="1329">
        <f t="shared" si="2875"/>
        <v>5</v>
      </c>
      <c r="CH666" s="1329">
        <f t="shared" si="2875"/>
        <v>6</v>
      </c>
      <c r="CI666" s="1330">
        <f t="shared" si="2875"/>
        <v>6</v>
      </c>
      <c r="CJ666" s="1330">
        <f t="shared" si="2875"/>
        <v>7</v>
      </c>
      <c r="CK666" s="1329">
        <f t="shared" si="2875"/>
        <v>7</v>
      </c>
      <c r="CL666" s="1329">
        <f t="shared" si="2875"/>
        <v>7</v>
      </c>
      <c r="CM666" s="1329">
        <f t="shared" si="2875"/>
        <v>8</v>
      </c>
      <c r="CN666" s="1329">
        <f t="shared" si="2875"/>
        <v>9</v>
      </c>
      <c r="CO666" s="1335">
        <f t="shared" si="2875"/>
        <v>9</v>
      </c>
      <c r="CP666" s="540" t="str">
        <f t="shared" ref="CP666:CP676" si="288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8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8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8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8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9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9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9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9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9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9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9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9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9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9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90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0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902">COUNT(B666:R666)</f>
        <v>12</v>
      </c>
      <c r="DH666" s="98">
        <f t="shared" ref="DH666:DH676" si="2903">COUNT(T666:AJ666)</f>
        <v>12</v>
      </c>
      <c r="DI666" s="98">
        <f t="shared" ref="DI666:DI676" si="2904">COUNT(AL666:BB666)</f>
        <v>12</v>
      </c>
      <c r="DJ666" s="98">
        <f t="shared" ref="DJ666:DJ676" si="290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228</v>
      </c>
      <c r="B667" s="624">
        <f t="shared" ref="B667:M667" si="2906">IF(B666="","",B666/B$46*8/12*5/7*0.5)</f>
        <v>0.15873015873015875</v>
      </c>
      <c r="C667" s="624">
        <f t="shared" si="2906"/>
        <v>0.17857142857142858</v>
      </c>
      <c r="D667" s="624">
        <f t="shared" si="2906"/>
        <v>0.12987012987012986</v>
      </c>
      <c r="E667" s="624">
        <f t="shared" si="2906"/>
        <v>0.14652014652014653</v>
      </c>
      <c r="F667" s="624">
        <f t="shared" si="2906"/>
        <v>0.1322751322751323</v>
      </c>
      <c r="G667" s="624">
        <f t="shared" si="2906"/>
        <v>0.15873015873015875</v>
      </c>
      <c r="H667" s="624">
        <f t="shared" si="2906"/>
        <v>0.1388888888888889</v>
      </c>
      <c r="I667" s="624">
        <f t="shared" si="2906"/>
        <v>0.14285714285714285</v>
      </c>
      <c r="J667" s="624">
        <f t="shared" si="2906"/>
        <v>0.11904761904761904</v>
      </c>
      <c r="K667" s="624">
        <f t="shared" si="2906"/>
        <v>0.1098901098901099</v>
      </c>
      <c r="L667" s="624">
        <f t="shared" si="2906"/>
        <v>0.16666666666666666</v>
      </c>
      <c r="M667" s="624">
        <f t="shared" si="290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907">IF(T666="","",T666/T$46*8/12*5/7*0.5)</f>
        <v>9.9206349206349201E-2</v>
      </c>
      <c r="U667" s="624">
        <f t="shared" si="2907"/>
        <v>0.17857142857142858</v>
      </c>
      <c r="V667" s="624">
        <f t="shared" si="2907"/>
        <v>0.10416666666666667</v>
      </c>
      <c r="W667" s="624">
        <f t="shared" si="2907"/>
        <v>0.14652014652014653</v>
      </c>
      <c r="X667" s="624">
        <f t="shared" si="2907"/>
        <v>0.15873015873015875</v>
      </c>
      <c r="Y667" s="624">
        <f t="shared" si="2907"/>
        <v>0.14285714285714285</v>
      </c>
      <c r="Z667" s="624">
        <f t="shared" si="2907"/>
        <v>0.15151515151515152</v>
      </c>
      <c r="AA667" s="624">
        <f t="shared" si="2907"/>
        <v>0.11904761904761904</v>
      </c>
      <c r="AB667" s="624">
        <f t="shared" si="2907"/>
        <v>0.11904761904761904</v>
      </c>
      <c r="AC667" s="624">
        <f t="shared" si="2907"/>
        <v>0.14285714285714285</v>
      </c>
      <c r="AD667" s="624">
        <f t="shared" si="2907"/>
        <v>0.14285714285714285</v>
      </c>
      <c r="AE667" s="624">
        <f t="shared" si="290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908">IF(AL666="","",AL666/AL$46*8/12*5/7*0.5)</f>
        <v>0.15873015873015875</v>
      </c>
      <c r="AM667" s="624">
        <f t="shared" si="2908"/>
        <v>0.1322751322751323</v>
      </c>
      <c r="AN667" s="624">
        <f t="shared" si="2908"/>
        <v>0.17857142857142858</v>
      </c>
      <c r="AO667" s="624">
        <f t="shared" si="2908"/>
        <v>0.1388888888888889</v>
      </c>
      <c r="AP667" s="624">
        <f t="shared" si="2908"/>
        <v>0.11904761904761904</v>
      </c>
      <c r="AQ667" s="624">
        <f t="shared" si="2908"/>
        <v>0.1388888888888889</v>
      </c>
      <c r="AR667" s="624">
        <f t="shared" si="2908"/>
        <v>0.11904761904761904</v>
      </c>
      <c r="AS667" s="624">
        <f t="shared" si="2908"/>
        <v>0.15873015873015875</v>
      </c>
      <c r="AT667" s="624">
        <f t="shared" si="2908"/>
        <v>0.11904761904761904</v>
      </c>
      <c r="AU667" s="624">
        <f t="shared" si="2908"/>
        <v>9.9206349206349201E-2</v>
      </c>
      <c r="AV667" s="624">
        <f t="shared" si="2908"/>
        <v>0.11904761904761904</v>
      </c>
      <c r="AW667" s="624">
        <f t="shared" si="290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909">IF(BD666="","",BD666/BD$46*8/12*5/7*0.5)</f>
        <v>0.1388888888888889</v>
      </c>
      <c r="BE667" s="624">
        <f t="shared" si="2909"/>
        <v>0.15873015873015875</v>
      </c>
      <c r="BF667" s="624">
        <f t="shared" si="2909"/>
        <v>0.13605442176870747</v>
      </c>
      <c r="BG667" s="624">
        <f t="shared" si="2909"/>
        <v>0.15873015873015875</v>
      </c>
      <c r="BH667" s="624">
        <f t="shared" si="2909"/>
        <v>0.14285714285714285</v>
      </c>
      <c r="BI667" s="624">
        <f t="shared" si="2909"/>
        <v>0.11904761904761904</v>
      </c>
      <c r="BJ667" s="624">
        <f t="shared" si="2909"/>
        <v>0.11904761904761904</v>
      </c>
      <c r="BK667" s="624">
        <f t="shared" si="2909"/>
        <v>0.12820512820512822</v>
      </c>
      <c r="BL667" s="624">
        <f t="shared" si="2909"/>
        <v>8.6580086580086577E-2</v>
      </c>
      <c r="BM667" s="624">
        <f t="shared" si="2909"/>
        <v>9.5238095238095233E-2</v>
      </c>
      <c r="BN667" s="624">
        <f t="shared" si="2909"/>
        <v>7.9365079365079375E-2</v>
      </c>
      <c r="BO667" s="624">
        <f t="shared" si="290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80"/>
        <v>0.14126336626336627</v>
      </c>
      <c r="CA667" s="614">
        <f t="shared" si="2881"/>
        <v>0.13791139416139414</v>
      </c>
      <c r="CB667" s="614">
        <f t="shared" si="2882"/>
        <v>0.13425925925925927</v>
      </c>
      <c r="CC667" s="683">
        <f t="shared" si="2883"/>
        <v>0.12436967794110651</v>
      </c>
      <c r="CD667" s="1331">
        <f t="shared" si="2884"/>
        <v>9.9206349206349201E-2</v>
      </c>
      <c r="CE667" s="1332">
        <f t="shared" si="2875"/>
        <v>0.10416666666666667</v>
      </c>
      <c r="CF667" s="1332">
        <f t="shared" si="2875"/>
        <v>0.11904761904761904</v>
      </c>
      <c r="CG667" s="1332">
        <f t="shared" si="2875"/>
        <v>0.11904761904761904</v>
      </c>
      <c r="CH667" s="1332">
        <f t="shared" si="2875"/>
        <v>0.14285714285714285</v>
      </c>
      <c r="CI667" s="1333">
        <f t="shared" si="2875"/>
        <v>0.14285714285714285</v>
      </c>
      <c r="CJ667" s="1333">
        <f t="shared" si="2875"/>
        <v>0.14285714285714285</v>
      </c>
      <c r="CK667" s="1332">
        <f t="shared" si="2875"/>
        <v>0.14652014652014653</v>
      </c>
      <c r="CL667" s="1332">
        <f t="shared" si="2875"/>
        <v>0.15151515151515152</v>
      </c>
      <c r="CM667" s="1332">
        <f t="shared" si="2875"/>
        <v>0.15151515151515152</v>
      </c>
      <c r="CN667" s="1332">
        <f t="shared" si="2875"/>
        <v>0.15873015873015875</v>
      </c>
      <c r="CO667" s="1328">
        <f t="shared" si="2875"/>
        <v>0.17857142857142858</v>
      </c>
      <c r="CP667" s="528" t="str">
        <f t="shared" si="2885"/>
        <v/>
      </c>
      <c r="CQ667" s="529" t="str">
        <f t="shared" si="2886"/>
        <v/>
      </c>
      <c r="CR667" s="530" t="str">
        <f t="shared" si="2887"/>
        <v/>
      </c>
      <c r="CS667" s="530">
        <f t="shared" si="2888"/>
        <v>7.9365079365079375E-2</v>
      </c>
      <c r="CT667" s="530">
        <f t="shared" si="2889"/>
        <v>8.6580086580086577E-2</v>
      </c>
      <c r="CU667" s="530">
        <f t="shared" si="2890"/>
        <v>9.5238095238095233E-2</v>
      </c>
      <c r="CV667" s="530">
        <f t="shared" si="2891"/>
        <v>0.11904761904761904</v>
      </c>
      <c r="CW667" s="531">
        <f t="shared" si="2892"/>
        <v>0.11904761904761904</v>
      </c>
      <c r="CX667" s="531">
        <f t="shared" si="2893"/>
        <v>0.11904761904761904</v>
      </c>
      <c r="CY667" s="531">
        <f t="shared" si="2894"/>
        <v>0.12820512820512822</v>
      </c>
      <c r="CZ667" s="530">
        <f t="shared" si="2895"/>
        <v>0.13605442176870747</v>
      </c>
      <c r="DA667" s="530">
        <f t="shared" si="2896"/>
        <v>0.1388888888888889</v>
      </c>
      <c r="DB667" s="530">
        <f t="shared" si="2897"/>
        <v>0.14285714285714285</v>
      </c>
      <c r="DC667" s="530">
        <f t="shared" si="2898"/>
        <v>0.15873015873015875</v>
      </c>
      <c r="DD667" s="530">
        <f t="shared" si="2899"/>
        <v>0.15873015873015875</v>
      </c>
      <c r="DE667" s="529" t="str">
        <f t="shared" si="2900"/>
        <v/>
      </c>
      <c r="DF667" s="528" t="str">
        <f t="shared" si="2901"/>
        <v/>
      </c>
      <c r="DG667" s="645">
        <f t="shared" si="2902"/>
        <v>12</v>
      </c>
      <c r="DH667" s="98">
        <f t="shared" si="2903"/>
        <v>12</v>
      </c>
      <c r="DI667" s="98">
        <f t="shared" si="2904"/>
        <v>12</v>
      </c>
      <c r="DJ667" s="98">
        <f t="shared" si="290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310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80"/>
        <v/>
      </c>
      <c r="CA668" s="589" t="str">
        <f t="shared" si="2881"/>
        <v/>
      </c>
      <c r="CB668" s="589" t="str">
        <f t="shared" si="2882"/>
        <v/>
      </c>
      <c r="CC668" s="680" t="str">
        <f t="shared" si="2883"/>
        <v/>
      </c>
      <c r="CD668" s="1328" t="str">
        <f t="shared" si="2884"/>
        <v/>
      </c>
      <c r="CE668" s="1329" t="str">
        <f t="shared" si="2875"/>
        <v/>
      </c>
      <c r="CF668" s="1329" t="str">
        <f t="shared" si="2875"/>
        <v/>
      </c>
      <c r="CG668" s="1329" t="str">
        <f t="shared" si="2875"/>
        <v/>
      </c>
      <c r="CH668" s="1329" t="str">
        <f t="shared" si="2875"/>
        <v/>
      </c>
      <c r="CI668" s="1330" t="str">
        <f t="shared" si="2875"/>
        <v/>
      </c>
      <c r="CJ668" s="1330" t="str">
        <f t="shared" si="2875"/>
        <v/>
      </c>
      <c r="CK668" s="1329" t="str">
        <f t="shared" si="2875"/>
        <v/>
      </c>
      <c r="CL668" s="1329" t="str">
        <f t="shared" si="2875"/>
        <v/>
      </c>
      <c r="CM668" s="1329" t="str">
        <f t="shared" si="2875"/>
        <v/>
      </c>
      <c r="CN668" s="1329" t="str">
        <f t="shared" si="2875"/>
        <v/>
      </c>
      <c r="CO668" s="1328" t="str">
        <f t="shared" si="2875"/>
        <v/>
      </c>
      <c r="CP668" s="540" t="str">
        <f t="shared" si="2885"/>
        <v/>
      </c>
      <c r="CQ668" s="541" t="str">
        <f t="shared" si="2886"/>
        <v/>
      </c>
      <c r="CR668" s="542" t="str">
        <f t="shared" si="2887"/>
        <v/>
      </c>
      <c r="CS668" s="542" t="str">
        <f t="shared" si="2888"/>
        <v/>
      </c>
      <c r="CT668" s="542" t="str">
        <f t="shared" si="2889"/>
        <v/>
      </c>
      <c r="CU668" s="542" t="str">
        <f t="shared" si="2890"/>
        <v/>
      </c>
      <c r="CV668" s="542" t="str">
        <f t="shared" si="2891"/>
        <v/>
      </c>
      <c r="CW668" s="543" t="str">
        <f t="shared" si="2892"/>
        <v/>
      </c>
      <c r="CX668" s="543" t="str">
        <f t="shared" si="2893"/>
        <v/>
      </c>
      <c r="CY668" s="543" t="str">
        <f t="shared" si="2894"/>
        <v/>
      </c>
      <c r="CZ668" s="542" t="str">
        <f t="shared" si="2895"/>
        <v/>
      </c>
      <c r="DA668" s="542" t="str">
        <f t="shared" si="2896"/>
        <v/>
      </c>
      <c r="DB668" s="542" t="str">
        <f t="shared" si="2897"/>
        <v/>
      </c>
      <c r="DC668" s="542" t="str">
        <f t="shared" si="2898"/>
        <v/>
      </c>
      <c r="DD668" s="542" t="str">
        <f t="shared" si="2899"/>
        <v/>
      </c>
      <c r="DE668" s="541" t="str">
        <f t="shared" si="2900"/>
        <v/>
      </c>
      <c r="DF668" s="540" t="str">
        <f t="shared" si="2901"/>
        <v/>
      </c>
      <c r="DG668" s="645">
        <f t="shared" si="2902"/>
        <v>0</v>
      </c>
      <c r="DH668" s="98">
        <f t="shared" si="2903"/>
        <v>0</v>
      </c>
      <c r="DI668" s="98">
        <f t="shared" si="2904"/>
        <v>0</v>
      </c>
      <c r="DJ668" s="98">
        <f t="shared" si="290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80"/>
        <v/>
      </c>
      <c r="CA669" s="589" t="str">
        <f t="shared" si="2881"/>
        <v/>
      </c>
      <c r="CB669" s="589" t="str">
        <f t="shared" si="2882"/>
        <v/>
      </c>
      <c r="CC669" s="680" t="str">
        <f t="shared" si="2883"/>
        <v/>
      </c>
      <c r="CD669" s="1328" t="str">
        <f t="shared" si="2884"/>
        <v/>
      </c>
      <c r="CE669" s="1329" t="str">
        <f t="shared" si="2875"/>
        <v/>
      </c>
      <c r="CF669" s="1329" t="str">
        <f t="shared" si="2875"/>
        <v/>
      </c>
      <c r="CG669" s="1329" t="str">
        <f t="shared" si="2875"/>
        <v/>
      </c>
      <c r="CH669" s="1329" t="str">
        <f t="shared" si="2875"/>
        <v/>
      </c>
      <c r="CI669" s="1330" t="str">
        <f t="shared" si="2875"/>
        <v/>
      </c>
      <c r="CJ669" s="1330" t="str">
        <f t="shared" si="2875"/>
        <v/>
      </c>
      <c r="CK669" s="1329" t="str">
        <f t="shared" si="2875"/>
        <v/>
      </c>
      <c r="CL669" s="1329" t="str">
        <f t="shared" si="2875"/>
        <v/>
      </c>
      <c r="CM669" s="1329" t="str">
        <f t="shared" si="2875"/>
        <v/>
      </c>
      <c r="CN669" s="1329" t="str">
        <f t="shared" si="2875"/>
        <v/>
      </c>
      <c r="CO669" s="1328" t="str">
        <f t="shared" si="2875"/>
        <v/>
      </c>
      <c r="CP669" s="540" t="str">
        <f t="shared" si="2885"/>
        <v/>
      </c>
      <c r="CQ669" s="541" t="str">
        <f t="shared" si="2886"/>
        <v/>
      </c>
      <c r="CR669" s="542" t="str">
        <f t="shared" si="2887"/>
        <v/>
      </c>
      <c r="CS669" s="542" t="str">
        <f t="shared" si="2888"/>
        <v/>
      </c>
      <c r="CT669" s="542" t="str">
        <f t="shared" si="2889"/>
        <v/>
      </c>
      <c r="CU669" s="542" t="str">
        <f t="shared" si="2890"/>
        <v/>
      </c>
      <c r="CV669" s="542" t="str">
        <f t="shared" si="2891"/>
        <v/>
      </c>
      <c r="CW669" s="543" t="str">
        <f t="shared" si="2892"/>
        <v/>
      </c>
      <c r="CX669" s="543" t="str">
        <f t="shared" si="2893"/>
        <v/>
      </c>
      <c r="CY669" s="543" t="str">
        <f t="shared" si="2894"/>
        <v/>
      </c>
      <c r="CZ669" s="542" t="str">
        <f t="shared" si="2895"/>
        <v/>
      </c>
      <c r="DA669" s="542" t="str">
        <f t="shared" si="2896"/>
        <v/>
      </c>
      <c r="DB669" s="542" t="str">
        <f t="shared" si="2897"/>
        <v/>
      </c>
      <c r="DC669" s="542" t="str">
        <f t="shared" si="2898"/>
        <v/>
      </c>
      <c r="DD669" s="542" t="str">
        <f t="shared" si="2899"/>
        <v/>
      </c>
      <c r="DE669" s="541" t="str">
        <f t="shared" si="2900"/>
        <v/>
      </c>
      <c r="DF669" s="540" t="str">
        <f t="shared" si="2901"/>
        <v/>
      </c>
      <c r="DG669" s="645">
        <f t="shared" si="2902"/>
        <v>0</v>
      </c>
      <c r="DH669" s="98">
        <f t="shared" si="2903"/>
        <v>0</v>
      </c>
      <c r="DI669" s="98">
        <f t="shared" si="2904"/>
        <v>0</v>
      </c>
      <c r="DJ669" s="98">
        <f t="shared" si="290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228</v>
      </c>
      <c r="B670" s="624" t="str">
        <f t="shared" ref="B670:M670" si="2910">IF(B668="","",B668*B669/0.6/B$46/365)</f>
        <v/>
      </c>
      <c r="C670" s="624" t="str">
        <f t="shared" si="2910"/>
        <v/>
      </c>
      <c r="D670" s="624" t="str">
        <f t="shared" si="2910"/>
        <v/>
      </c>
      <c r="E670" s="624" t="str">
        <f t="shared" si="2910"/>
        <v/>
      </c>
      <c r="F670" s="624" t="str">
        <f t="shared" si="2910"/>
        <v/>
      </c>
      <c r="G670" s="624" t="str">
        <f t="shared" si="2910"/>
        <v/>
      </c>
      <c r="H670" s="624" t="str">
        <f t="shared" si="2910"/>
        <v/>
      </c>
      <c r="I670" s="624" t="str">
        <f t="shared" si="2910"/>
        <v/>
      </c>
      <c r="J670" s="624" t="str">
        <f t="shared" si="2910"/>
        <v/>
      </c>
      <c r="K670" s="624" t="str">
        <f t="shared" si="2910"/>
        <v/>
      </c>
      <c r="L670" s="624" t="str">
        <f t="shared" si="2910"/>
        <v/>
      </c>
      <c r="M670" s="624" t="str">
        <f t="shared" si="2910"/>
        <v/>
      </c>
      <c r="N670" s="624"/>
      <c r="O670" s="624"/>
      <c r="P670" s="624"/>
      <c r="Q670" s="624"/>
      <c r="R670" s="624"/>
      <c r="S670" s="644"/>
      <c r="T670" s="624" t="str">
        <f t="shared" ref="T670:AE670" si="2911">IF(T668="","",T668*T669/0.6/T$46/365)</f>
        <v/>
      </c>
      <c r="U670" s="624" t="str">
        <f t="shared" si="2911"/>
        <v/>
      </c>
      <c r="V670" s="624" t="str">
        <f t="shared" si="2911"/>
        <v/>
      </c>
      <c r="W670" s="624" t="str">
        <f t="shared" si="2911"/>
        <v/>
      </c>
      <c r="X670" s="624" t="str">
        <f t="shared" si="2911"/>
        <v/>
      </c>
      <c r="Y670" s="624" t="str">
        <f t="shared" si="2911"/>
        <v/>
      </c>
      <c r="Z670" s="624" t="str">
        <f t="shared" si="2911"/>
        <v/>
      </c>
      <c r="AA670" s="624" t="str">
        <f t="shared" si="2911"/>
        <v/>
      </c>
      <c r="AB670" s="624" t="str">
        <f t="shared" si="2911"/>
        <v/>
      </c>
      <c r="AC670" s="624" t="str">
        <f t="shared" si="2911"/>
        <v/>
      </c>
      <c r="AD670" s="624" t="str">
        <f t="shared" si="2911"/>
        <v/>
      </c>
      <c r="AE670" s="624" t="str">
        <f t="shared" si="291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12">IF(AL668="","",AL668*AL669/0.6/AL$46/365)</f>
        <v/>
      </c>
      <c r="AM670" s="624" t="str">
        <f t="shared" si="2912"/>
        <v/>
      </c>
      <c r="AN670" s="624" t="str">
        <f t="shared" si="2912"/>
        <v/>
      </c>
      <c r="AO670" s="624" t="str">
        <f t="shared" si="2912"/>
        <v/>
      </c>
      <c r="AP670" s="624" t="str">
        <f t="shared" si="2912"/>
        <v/>
      </c>
      <c r="AQ670" s="624" t="str">
        <f t="shared" si="2912"/>
        <v/>
      </c>
      <c r="AR670" s="624" t="str">
        <f t="shared" si="2912"/>
        <v/>
      </c>
      <c r="AS670" s="624" t="str">
        <f t="shared" si="2912"/>
        <v/>
      </c>
      <c r="AT670" s="624" t="str">
        <f t="shared" si="2912"/>
        <v/>
      </c>
      <c r="AU670" s="624" t="str">
        <f t="shared" si="2912"/>
        <v/>
      </c>
      <c r="AV670" s="624" t="str">
        <f t="shared" si="2912"/>
        <v/>
      </c>
      <c r="AW670" s="624" t="str">
        <f t="shared" si="291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13">IF(BD668="","",BD668*BD669/0.6/BD$46/365)</f>
        <v/>
      </c>
      <c r="BE670" s="624" t="str">
        <f t="shared" si="2913"/>
        <v/>
      </c>
      <c r="BF670" s="624" t="str">
        <f t="shared" si="2913"/>
        <v/>
      </c>
      <c r="BG670" s="624" t="str">
        <f t="shared" si="2913"/>
        <v/>
      </c>
      <c r="BH670" s="624" t="str">
        <f t="shared" si="2913"/>
        <v/>
      </c>
      <c r="BI670" s="624" t="str">
        <f t="shared" si="2913"/>
        <v/>
      </c>
      <c r="BJ670" s="624" t="str">
        <f t="shared" si="2913"/>
        <v/>
      </c>
      <c r="BK670" s="624" t="str">
        <f t="shared" si="2913"/>
        <v/>
      </c>
      <c r="BL670" s="624" t="str">
        <f t="shared" si="2913"/>
        <v/>
      </c>
      <c r="BM670" s="624" t="str">
        <f t="shared" si="2913"/>
        <v/>
      </c>
      <c r="BN670" s="624" t="str">
        <f t="shared" si="2913"/>
        <v/>
      </c>
      <c r="BO670" s="624" t="str">
        <f t="shared" si="291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80"/>
        <v/>
      </c>
      <c r="CA670" s="614" t="str">
        <f t="shared" si="2881"/>
        <v/>
      </c>
      <c r="CB670" s="614" t="str">
        <f t="shared" si="2882"/>
        <v/>
      </c>
      <c r="CC670" s="683" t="str">
        <f t="shared" si="2883"/>
        <v/>
      </c>
      <c r="CD670" s="1331" t="str">
        <f t="shared" si="2884"/>
        <v/>
      </c>
      <c r="CE670" s="1332" t="str">
        <f t="shared" si="2875"/>
        <v/>
      </c>
      <c r="CF670" s="1332" t="str">
        <f t="shared" si="2875"/>
        <v/>
      </c>
      <c r="CG670" s="1332" t="str">
        <f t="shared" si="2875"/>
        <v/>
      </c>
      <c r="CH670" s="1332" t="str">
        <f t="shared" si="2875"/>
        <v/>
      </c>
      <c r="CI670" s="1333" t="str">
        <f t="shared" si="2875"/>
        <v/>
      </c>
      <c r="CJ670" s="1333" t="str">
        <f t="shared" si="2875"/>
        <v/>
      </c>
      <c r="CK670" s="1332" t="str">
        <f t="shared" si="2875"/>
        <v/>
      </c>
      <c r="CL670" s="1332" t="str">
        <f t="shared" si="2875"/>
        <v/>
      </c>
      <c r="CM670" s="1332" t="str">
        <f t="shared" si="2875"/>
        <v/>
      </c>
      <c r="CN670" s="1332" t="str">
        <f t="shared" si="2875"/>
        <v/>
      </c>
      <c r="CO670" s="1328" t="str">
        <f t="shared" si="2875"/>
        <v/>
      </c>
      <c r="CP670" s="528" t="str">
        <f t="shared" si="2885"/>
        <v/>
      </c>
      <c r="CQ670" s="529" t="str">
        <f t="shared" si="2886"/>
        <v/>
      </c>
      <c r="CR670" s="530" t="str">
        <f t="shared" si="2887"/>
        <v/>
      </c>
      <c r="CS670" s="530" t="str">
        <f t="shared" si="2888"/>
        <v/>
      </c>
      <c r="CT670" s="530" t="str">
        <f t="shared" si="2889"/>
        <v/>
      </c>
      <c r="CU670" s="530" t="str">
        <f t="shared" si="2890"/>
        <v/>
      </c>
      <c r="CV670" s="530" t="str">
        <f t="shared" si="2891"/>
        <v/>
      </c>
      <c r="CW670" s="531" t="str">
        <f t="shared" si="2892"/>
        <v/>
      </c>
      <c r="CX670" s="531" t="str">
        <f t="shared" si="2893"/>
        <v/>
      </c>
      <c r="CY670" s="531" t="str">
        <f t="shared" si="2894"/>
        <v/>
      </c>
      <c r="CZ670" s="530" t="str">
        <f t="shared" si="2895"/>
        <v/>
      </c>
      <c r="DA670" s="530" t="str">
        <f t="shared" si="2896"/>
        <v/>
      </c>
      <c r="DB670" s="530" t="str">
        <f t="shared" si="2897"/>
        <v/>
      </c>
      <c r="DC670" s="530" t="str">
        <f t="shared" si="2898"/>
        <v/>
      </c>
      <c r="DD670" s="530" t="str">
        <f t="shared" si="2899"/>
        <v/>
      </c>
      <c r="DE670" s="529" t="str">
        <f t="shared" si="2900"/>
        <v/>
      </c>
      <c r="DF670" s="528" t="str">
        <f t="shared" si="2901"/>
        <v/>
      </c>
      <c r="DG670" s="645">
        <f t="shared" si="2902"/>
        <v>0</v>
      </c>
      <c r="DH670" s="98">
        <f t="shared" si="2903"/>
        <v>0</v>
      </c>
      <c r="DI670" s="98">
        <f t="shared" si="2904"/>
        <v>0</v>
      </c>
      <c r="DJ670" s="98">
        <f t="shared" si="290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311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80"/>
        <v/>
      </c>
      <c r="CA671" s="589" t="str">
        <f t="shared" si="2881"/>
        <v/>
      </c>
      <c r="CB671" s="589" t="str">
        <f t="shared" si="2882"/>
        <v/>
      </c>
      <c r="CC671" s="680" t="str">
        <f t="shared" si="2883"/>
        <v/>
      </c>
      <c r="CD671" s="1328" t="str">
        <f t="shared" si="2884"/>
        <v/>
      </c>
      <c r="CE671" s="1329" t="str">
        <f t="shared" si="2875"/>
        <v/>
      </c>
      <c r="CF671" s="1329" t="str">
        <f t="shared" si="2875"/>
        <v/>
      </c>
      <c r="CG671" s="1329" t="str">
        <f t="shared" si="2875"/>
        <v/>
      </c>
      <c r="CH671" s="1329" t="str">
        <f t="shared" si="2875"/>
        <v/>
      </c>
      <c r="CI671" s="1330" t="str">
        <f t="shared" si="2875"/>
        <v/>
      </c>
      <c r="CJ671" s="1330" t="str">
        <f t="shared" si="2875"/>
        <v/>
      </c>
      <c r="CK671" s="1329" t="str">
        <f t="shared" si="2875"/>
        <v/>
      </c>
      <c r="CL671" s="1329" t="str">
        <f t="shared" si="2875"/>
        <v/>
      </c>
      <c r="CM671" s="1329" t="str">
        <f t="shared" si="2875"/>
        <v/>
      </c>
      <c r="CN671" s="1329" t="str">
        <f t="shared" si="2875"/>
        <v/>
      </c>
      <c r="CO671" s="1328" t="str">
        <f t="shared" si="2875"/>
        <v/>
      </c>
      <c r="CP671" s="540" t="str">
        <f t="shared" si="2885"/>
        <v/>
      </c>
      <c r="CQ671" s="541" t="str">
        <f t="shared" si="2886"/>
        <v/>
      </c>
      <c r="CR671" s="542" t="str">
        <f t="shared" si="2887"/>
        <v/>
      </c>
      <c r="CS671" s="542" t="str">
        <f t="shared" si="2888"/>
        <v/>
      </c>
      <c r="CT671" s="542" t="str">
        <f t="shared" si="2889"/>
        <v/>
      </c>
      <c r="CU671" s="542" t="str">
        <f t="shared" si="2890"/>
        <v/>
      </c>
      <c r="CV671" s="542" t="str">
        <f t="shared" si="2891"/>
        <v/>
      </c>
      <c r="CW671" s="543" t="str">
        <f t="shared" si="2892"/>
        <v/>
      </c>
      <c r="CX671" s="543" t="str">
        <f t="shared" si="2893"/>
        <v/>
      </c>
      <c r="CY671" s="543" t="str">
        <f t="shared" si="2894"/>
        <v/>
      </c>
      <c r="CZ671" s="542" t="str">
        <f t="shared" si="2895"/>
        <v/>
      </c>
      <c r="DA671" s="542" t="str">
        <f t="shared" si="2896"/>
        <v/>
      </c>
      <c r="DB671" s="542" t="str">
        <f t="shared" si="2897"/>
        <v/>
      </c>
      <c r="DC671" s="542" t="str">
        <f t="shared" si="2898"/>
        <v/>
      </c>
      <c r="DD671" s="542" t="str">
        <f t="shared" si="2899"/>
        <v/>
      </c>
      <c r="DE671" s="541" t="str">
        <f t="shared" si="2900"/>
        <v/>
      </c>
      <c r="DF671" s="540" t="str">
        <f t="shared" si="2901"/>
        <v/>
      </c>
      <c r="DG671" s="645">
        <f t="shared" si="2902"/>
        <v>0</v>
      </c>
      <c r="DH671" s="98">
        <f t="shared" si="2903"/>
        <v>0</v>
      </c>
      <c r="DI671" s="98">
        <f t="shared" si="2904"/>
        <v>0</v>
      </c>
      <c r="DJ671" s="98">
        <f t="shared" si="290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80"/>
        <v/>
      </c>
      <c r="CA672" s="589" t="str">
        <f t="shared" si="2881"/>
        <v/>
      </c>
      <c r="CB672" s="589" t="str">
        <f t="shared" si="2882"/>
        <v/>
      </c>
      <c r="CC672" s="680" t="str">
        <f t="shared" si="2883"/>
        <v/>
      </c>
      <c r="CD672" s="1328" t="str">
        <f t="shared" si="2884"/>
        <v/>
      </c>
      <c r="CE672" s="1329" t="str">
        <f t="shared" si="2875"/>
        <v/>
      </c>
      <c r="CF672" s="1329" t="str">
        <f t="shared" si="2875"/>
        <v/>
      </c>
      <c r="CG672" s="1329" t="str">
        <f t="shared" si="2875"/>
        <v/>
      </c>
      <c r="CH672" s="1329" t="str">
        <f t="shared" si="2875"/>
        <v/>
      </c>
      <c r="CI672" s="1330" t="str">
        <f t="shared" si="2875"/>
        <v/>
      </c>
      <c r="CJ672" s="1330" t="str">
        <f t="shared" si="2875"/>
        <v/>
      </c>
      <c r="CK672" s="1329" t="str">
        <f t="shared" si="2875"/>
        <v/>
      </c>
      <c r="CL672" s="1329" t="str">
        <f t="shared" si="2875"/>
        <v/>
      </c>
      <c r="CM672" s="1329" t="str">
        <f t="shared" si="2875"/>
        <v/>
      </c>
      <c r="CN672" s="1329" t="str">
        <f t="shared" si="2875"/>
        <v/>
      </c>
      <c r="CO672" s="1328" t="str">
        <f t="shared" si="2875"/>
        <v/>
      </c>
      <c r="CP672" s="540" t="str">
        <f t="shared" si="2885"/>
        <v/>
      </c>
      <c r="CQ672" s="541" t="str">
        <f t="shared" si="2886"/>
        <v/>
      </c>
      <c r="CR672" s="542" t="str">
        <f t="shared" si="2887"/>
        <v/>
      </c>
      <c r="CS672" s="542" t="str">
        <f t="shared" si="2888"/>
        <v/>
      </c>
      <c r="CT672" s="542" t="str">
        <f t="shared" si="2889"/>
        <v/>
      </c>
      <c r="CU672" s="542" t="str">
        <f t="shared" si="2890"/>
        <v/>
      </c>
      <c r="CV672" s="542" t="str">
        <f t="shared" si="2891"/>
        <v/>
      </c>
      <c r="CW672" s="543" t="str">
        <f t="shared" si="2892"/>
        <v/>
      </c>
      <c r="CX672" s="543" t="str">
        <f t="shared" si="2893"/>
        <v/>
      </c>
      <c r="CY672" s="543" t="str">
        <f t="shared" si="2894"/>
        <v/>
      </c>
      <c r="CZ672" s="542" t="str">
        <f t="shared" si="2895"/>
        <v/>
      </c>
      <c r="DA672" s="542" t="str">
        <f t="shared" si="2896"/>
        <v/>
      </c>
      <c r="DB672" s="542" t="str">
        <f t="shared" si="2897"/>
        <v/>
      </c>
      <c r="DC672" s="542" t="str">
        <f t="shared" si="2898"/>
        <v/>
      </c>
      <c r="DD672" s="542" t="str">
        <f t="shared" si="2899"/>
        <v/>
      </c>
      <c r="DE672" s="541" t="str">
        <f t="shared" si="2900"/>
        <v/>
      </c>
      <c r="DF672" s="540" t="str">
        <f t="shared" si="2901"/>
        <v/>
      </c>
      <c r="DG672" s="645">
        <f t="shared" si="2902"/>
        <v>0</v>
      </c>
      <c r="DH672" s="98">
        <f t="shared" si="2903"/>
        <v>0</v>
      </c>
      <c r="DI672" s="98">
        <f t="shared" si="2904"/>
        <v>0</v>
      </c>
      <c r="DJ672" s="98">
        <f t="shared" si="290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228</v>
      </c>
      <c r="B673" s="624" t="str">
        <f t="shared" ref="B673:M673" si="2914">IF(B671="","",B671*B672/0.62/B$46/365)</f>
        <v/>
      </c>
      <c r="C673" s="624" t="str">
        <f t="shared" si="2914"/>
        <v/>
      </c>
      <c r="D673" s="624" t="str">
        <f t="shared" si="2914"/>
        <v/>
      </c>
      <c r="E673" s="624" t="str">
        <f t="shared" si="2914"/>
        <v/>
      </c>
      <c r="F673" s="624" t="str">
        <f t="shared" si="2914"/>
        <v/>
      </c>
      <c r="G673" s="624" t="str">
        <f t="shared" si="2914"/>
        <v/>
      </c>
      <c r="H673" s="624" t="str">
        <f t="shared" si="2914"/>
        <v/>
      </c>
      <c r="I673" s="624" t="str">
        <f t="shared" si="2914"/>
        <v/>
      </c>
      <c r="J673" s="624" t="str">
        <f t="shared" si="2914"/>
        <v/>
      </c>
      <c r="K673" s="624" t="str">
        <f t="shared" si="2914"/>
        <v/>
      </c>
      <c r="L673" s="624" t="str">
        <f t="shared" si="2914"/>
        <v/>
      </c>
      <c r="M673" s="624" t="str">
        <f t="shared" si="2914"/>
        <v/>
      </c>
      <c r="N673" s="624"/>
      <c r="O673" s="624"/>
      <c r="P673" s="624"/>
      <c r="Q673" s="624"/>
      <c r="R673" s="624"/>
      <c r="S673" s="644"/>
      <c r="T673" s="624" t="str">
        <f t="shared" ref="T673:AE673" si="2915">IF(T671="","",T671*T672/0.62/T$46/365)</f>
        <v/>
      </c>
      <c r="U673" s="624" t="str">
        <f t="shared" si="2915"/>
        <v/>
      </c>
      <c r="V673" s="624" t="str">
        <f t="shared" si="2915"/>
        <v/>
      </c>
      <c r="W673" s="624" t="str">
        <f t="shared" si="2915"/>
        <v/>
      </c>
      <c r="X673" s="624" t="str">
        <f t="shared" si="2915"/>
        <v/>
      </c>
      <c r="Y673" s="624" t="str">
        <f t="shared" si="2915"/>
        <v/>
      </c>
      <c r="Z673" s="624" t="str">
        <f t="shared" si="2915"/>
        <v/>
      </c>
      <c r="AA673" s="624" t="str">
        <f t="shared" si="2915"/>
        <v/>
      </c>
      <c r="AB673" s="624" t="str">
        <f t="shared" si="2915"/>
        <v/>
      </c>
      <c r="AC673" s="624" t="str">
        <f t="shared" si="2915"/>
        <v/>
      </c>
      <c r="AD673" s="624" t="str">
        <f t="shared" si="2915"/>
        <v/>
      </c>
      <c r="AE673" s="624" t="str">
        <f t="shared" si="291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16">IF(AL671="","",AL671*AL672/0.62/AL$46/365)</f>
        <v/>
      </c>
      <c r="AM673" s="624" t="str">
        <f t="shared" si="2916"/>
        <v/>
      </c>
      <c r="AN673" s="624" t="str">
        <f t="shared" si="2916"/>
        <v/>
      </c>
      <c r="AO673" s="624" t="str">
        <f t="shared" si="2916"/>
        <v/>
      </c>
      <c r="AP673" s="624" t="str">
        <f t="shared" si="2916"/>
        <v/>
      </c>
      <c r="AQ673" s="624" t="str">
        <f t="shared" si="2916"/>
        <v/>
      </c>
      <c r="AR673" s="624" t="str">
        <f t="shared" si="2916"/>
        <v/>
      </c>
      <c r="AS673" s="624" t="str">
        <f t="shared" si="2916"/>
        <v/>
      </c>
      <c r="AT673" s="624" t="str">
        <f t="shared" si="2916"/>
        <v/>
      </c>
      <c r="AU673" s="624" t="str">
        <f t="shared" si="2916"/>
        <v/>
      </c>
      <c r="AV673" s="624" t="str">
        <f t="shared" si="2916"/>
        <v/>
      </c>
      <c r="AW673" s="624" t="str">
        <f t="shared" si="291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17">IF(BD671="","",BD671*BD672/0.62/BD$46/365)</f>
        <v/>
      </c>
      <c r="BE673" s="624" t="str">
        <f t="shared" si="2917"/>
        <v/>
      </c>
      <c r="BF673" s="624" t="str">
        <f t="shared" si="2917"/>
        <v/>
      </c>
      <c r="BG673" s="624" t="str">
        <f t="shared" si="2917"/>
        <v/>
      </c>
      <c r="BH673" s="624" t="str">
        <f t="shared" si="2917"/>
        <v/>
      </c>
      <c r="BI673" s="624" t="str">
        <f t="shared" si="2917"/>
        <v/>
      </c>
      <c r="BJ673" s="624" t="str">
        <f t="shared" si="2917"/>
        <v/>
      </c>
      <c r="BK673" s="624" t="str">
        <f t="shared" si="2917"/>
        <v/>
      </c>
      <c r="BL673" s="624" t="str">
        <f t="shared" si="2917"/>
        <v/>
      </c>
      <c r="BM673" s="624" t="str">
        <f t="shared" si="2917"/>
        <v/>
      </c>
      <c r="BN673" s="624" t="str">
        <f t="shared" si="2917"/>
        <v/>
      </c>
      <c r="BO673" s="624" t="str">
        <f t="shared" si="291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80"/>
        <v/>
      </c>
      <c r="CA673" s="614" t="str">
        <f t="shared" si="2881"/>
        <v/>
      </c>
      <c r="CB673" s="614" t="str">
        <f t="shared" si="2882"/>
        <v/>
      </c>
      <c r="CC673" s="683" t="str">
        <f t="shared" si="2883"/>
        <v/>
      </c>
      <c r="CD673" s="1331" t="str">
        <f t="shared" si="2884"/>
        <v/>
      </c>
      <c r="CE673" s="1332" t="str">
        <f t="shared" si="2875"/>
        <v/>
      </c>
      <c r="CF673" s="1332" t="str">
        <f t="shared" si="2875"/>
        <v/>
      </c>
      <c r="CG673" s="1332" t="str">
        <f t="shared" si="2875"/>
        <v/>
      </c>
      <c r="CH673" s="1332" t="str">
        <f t="shared" si="2875"/>
        <v/>
      </c>
      <c r="CI673" s="1333" t="str">
        <f t="shared" si="2875"/>
        <v/>
      </c>
      <c r="CJ673" s="1333" t="str">
        <f t="shared" si="2875"/>
        <v/>
      </c>
      <c r="CK673" s="1332" t="str">
        <f t="shared" si="2875"/>
        <v/>
      </c>
      <c r="CL673" s="1332" t="str">
        <f t="shared" si="2875"/>
        <v/>
      </c>
      <c r="CM673" s="1332" t="str">
        <f t="shared" si="2875"/>
        <v/>
      </c>
      <c r="CN673" s="1332" t="str">
        <f t="shared" si="2875"/>
        <v/>
      </c>
      <c r="CO673" s="1328" t="str">
        <f t="shared" si="2875"/>
        <v/>
      </c>
      <c r="CP673" s="528" t="str">
        <f t="shared" si="2885"/>
        <v/>
      </c>
      <c r="CQ673" s="529" t="str">
        <f t="shared" si="2886"/>
        <v/>
      </c>
      <c r="CR673" s="530" t="str">
        <f t="shared" si="2887"/>
        <v/>
      </c>
      <c r="CS673" s="530" t="str">
        <f t="shared" si="2888"/>
        <v/>
      </c>
      <c r="CT673" s="530" t="str">
        <f t="shared" si="2889"/>
        <v/>
      </c>
      <c r="CU673" s="530" t="str">
        <f t="shared" si="2890"/>
        <v/>
      </c>
      <c r="CV673" s="530" t="str">
        <f t="shared" si="2891"/>
        <v/>
      </c>
      <c r="CW673" s="531" t="str">
        <f t="shared" si="2892"/>
        <v/>
      </c>
      <c r="CX673" s="531" t="str">
        <f t="shared" si="2893"/>
        <v/>
      </c>
      <c r="CY673" s="531" t="str">
        <f t="shared" si="2894"/>
        <v/>
      </c>
      <c r="CZ673" s="530" t="str">
        <f t="shared" si="2895"/>
        <v/>
      </c>
      <c r="DA673" s="530" t="str">
        <f t="shared" si="2896"/>
        <v/>
      </c>
      <c r="DB673" s="530" t="str">
        <f t="shared" si="2897"/>
        <v/>
      </c>
      <c r="DC673" s="530" t="str">
        <f t="shared" si="2898"/>
        <v/>
      </c>
      <c r="DD673" s="530" t="str">
        <f t="shared" si="2899"/>
        <v/>
      </c>
      <c r="DE673" s="529" t="str">
        <f t="shared" si="2900"/>
        <v/>
      </c>
      <c r="DF673" s="528" t="str">
        <f t="shared" si="2901"/>
        <v/>
      </c>
      <c r="DG673" s="645">
        <f t="shared" si="2902"/>
        <v>0</v>
      </c>
      <c r="DH673" s="98">
        <f t="shared" si="2903"/>
        <v>0</v>
      </c>
      <c r="DI673" s="98">
        <f t="shared" si="2904"/>
        <v>0</v>
      </c>
      <c r="DJ673" s="98">
        <f t="shared" si="290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312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80"/>
        <v/>
      </c>
      <c r="CA674" s="589" t="str">
        <f t="shared" si="2881"/>
        <v/>
      </c>
      <c r="CB674" s="589" t="str">
        <f t="shared" si="2882"/>
        <v/>
      </c>
      <c r="CC674" s="680" t="str">
        <f t="shared" si="2883"/>
        <v/>
      </c>
      <c r="CD674" s="1328" t="str">
        <f t="shared" si="2884"/>
        <v/>
      </c>
      <c r="CE674" s="1329" t="str">
        <f t="shared" si="2875"/>
        <v/>
      </c>
      <c r="CF674" s="1329" t="str">
        <f t="shared" si="2875"/>
        <v/>
      </c>
      <c r="CG674" s="1329" t="str">
        <f t="shared" si="2875"/>
        <v/>
      </c>
      <c r="CH674" s="1329" t="str">
        <f t="shared" si="2875"/>
        <v/>
      </c>
      <c r="CI674" s="1330" t="str">
        <f t="shared" si="2875"/>
        <v/>
      </c>
      <c r="CJ674" s="1330" t="str">
        <f t="shared" si="2875"/>
        <v/>
      </c>
      <c r="CK674" s="1329" t="str">
        <f t="shared" si="2875"/>
        <v/>
      </c>
      <c r="CL674" s="1329" t="str">
        <f t="shared" si="2875"/>
        <v/>
      </c>
      <c r="CM674" s="1329" t="str">
        <f t="shared" si="2875"/>
        <v/>
      </c>
      <c r="CN674" s="1329" t="str">
        <f t="shared" si="2875"/>
        <v/>
      </c>
      <c r="CO674" s="1328" t="str">
        <f t="shared" si="2875"/>
        <v/>
      </c>
      <c r="CP674" s="540" t="str">
        <f t="shared" si="2885"/>
        <v/>
      </c>
      <c r="CQ674" s="541" t="str">
        <f t="shared" si="2886"/>
        <v/>
      </c>
      <c r="CR674" s="542" t="str">
        <f t="shared" si="2887"/>
        <v/>
      </c>
      <c r="CS674" s="542" t="str">
        <f t="shared" si="2888"/>
        <v/>
      </c>
      <c r="CT674" s="542" t="str">
        <f t="shared" si="2889"/>
        <v/>
      </c>
      <c r="CU674" s="542" t="str">
        <f t="shared" si="2890"/>
        <v/>
      </c>
      <c r="CV674" s="542" t="str">
        <f t="shared" si="2891"/>
        <v/>
      </c>
      <c r="CW674" s="543" t="str">
        <f t="shared" si="2892"/>
        <v/>
      </c>
      <c r="CX674" s="543" t="str">
        <f t="shared" si="2893"/>
        <v/>
      </c>
      <c r="CY674" s="543" t="str">
        <f t="shared" si="2894"/>
        <v/>
      </c>
      <c r="CZ674" s="542" t="str">
        <f t="shared" si="2895"/>
        <v/>
      </c>
      <c r="DA674" s="542" t="str">
        <f t="shared" si="2896"/>
        <v/>
      </c>
      <c r="DB674" s="542" t="str">
        <f t="shared" si="2897"/>
        <v/>
      </c>
      <c r="DC674" s="542" t="str">
        <f t="shared" si="2898"/>
        <v/>
      </c>
      <c r="DD674" s="542" t="str">
        <f t="shared" si="2899"/>
        <v/>
      </c>
      <c r="DE674" s="541" t="str">
        <f t="shared" si="2900"/>
        <v/>
      </c>
      <c r="DF674" s="540" t="str">
        <f t="shared" si="2901"/>
        <v/>
      </c>
      <c r="DG674" s="645">
        <f t="shared" si="2902"/>
        <v>0</v>
      </c>
      <c r="DH674" s="98">
        <f t="shared" si="2903"/>
        <v>0</v>
      </c>
      <c r="DI674" s="98">
        <f t="shared" si="2904"/>
        <v>0</v>
      </c>
      <c r="DJ674" s="98">
        <f t="shared" si="290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80"/>
        <v/>
      </c>
      <c r="CA675" s="589" t="str">
        <f t="shared" si="2881"/>
        <v/>
      </c>
      <c r="CB675" s="589" t="str">
        <f t="shared" si="2882"/>
        <v/>
      </c>
      <c r="CC675" s="680" t="str">
        <f t="shared" si="2883"/>
        <v/>
      </c>
      <c r="CD675" s="1328" t="str">
        <f t="shared" si="2884"/>
        <v/>
      </c>
      <c r="CE675" s="1329" t="str">
        <f t="shared" si="2875"/>
        <v/>
      </c>
      <c r="CF675" s="1329" t="str">
        <f t="shared" si="2875"/>
        <v/>
      </c>
      <c r="CG675" s="1329" t="str">
        <f t="shared" si="2875"/>
        <v/>
      </c>
      <c r="CH675" s="1329" t="str">
        <f t="shared" si="2875"/>
        <v/>
      </c>
      <c r="CI675" s="1330" t="str">
        <f t="shared" si="2875"/>
        <v/>
      </c>
      <c r="CJ675" s="1330" t="str">
        <f t="shared" si="2875"/>
        <v/>
      </c>
      <c r="CK675" s="1329" t="str">
        <f t="shared" si="2875"/>
        <v/>
      </c>
      <c r="CL675" s="1329" t="str">
        <f t="shared" si="2875"/>
        <v/>
      </c>
      <c r="CM675" s="1329" t="str">
        <f t="shared" si="2875"/>
        <v/>
      </c>
      <c r="CN675" s="1329" t="str">
        <f t="shared" si="2875"/>
        <v/>
      </c>
      <c r="CO675" s="1328" t="str">
        <f t="shared" si="2875"/>
        <v/>
      </c>
      <c r="CP675" s="540" t="str">
        <f t="shared" si="2885"/>
        <v/>
      </c>
      <c r="CQ675" s="541" t="str">
        <f t="shared" si="2886"/>
        <v/>
      </c>
      <c r="CR675" s="542" t="str">
        <f t="shared" si="2887"/>
        <v/>
      </c>
      <c r="CS675" s="542" t="str">
        <f t="shared" si="2888"/>
        <v/>
      </c>
      <c r="CT675" s="542" t="str">
        <f t="shared" si="2889"/>
        <v/>
      </c>
      <c r="CU675" s="542" t="str">
        <f t="shared" si="2890"/>
        <v/>
      </c>
      <c r="CV675" s="542" t="str">
        <f t="shared" si="2891"/>
        <v/>
      </c>
      <c r="CW675" s="543" t="str">
        <f t="shared" si="2892"/>
        <v/>
      </c>
      <c r="CX675" s="543" t="str">
        <f t="shared" si="2893"/>
        <v/>
      </c>
      <c r="CY675" s="543" t="str">
        <f t="shared" si="2894"/>
        <v/>
      </c>
      <c r="CZ675" s="542" t="str">
        <f t="shared" si="2895"/>
        <v/>
      </c>
      <c r="DA675" s="542" t="str">
        <f t="shared" si="2896"/>
        <v/>
      </c>
      <c r="DB675" s="542" t="str">
        <f t="shared" si="2897"/>
        <v/>
      </c>
      <c r="DC675" s="542" t="str">
        <f t="shared" si="2898"/>
        <v/>
      </c>
      <c r="DD675" s="542" t="str">
        <f t="shared" si="2899"/>
        <v/>
      </c>
      <c r="DE675" s="541" t="str">
        <f t="shared" si="2900"/>
        <v/>
      </c>
      <c r="DF675" s="540" t="str">
        <f t="shared" si="2901"/>
        <v/>
      </c>
      <c r="DG675" s="645">
        <f t="shared" si="2902"/>
        <v>0</v>
      </c>
      <c r="DH675" s="98">
        <f t="shared" si="2903"/>
        <v>0</v>
      </c>
      <c r="DI675" s="98">
        <f t="shared" si="2904"/>
        <v>0</v>
      </c>
      <c r="DJ675" s="98">
        <f t="shared" si="290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228</v>
      </c>
      <c r="B676" s="624" t="str">
        <f t="shared" ref="B676:M676" si="2918">IF(B674="","",B674*B675/0.23/B$46/365)</f>
        <v/>
      </c>
      <c r="C676" s="624" t="str">
        <f t="shared" si="2918"/>
        <v/>
      </c>
      <c r="D676" s="624" t="str">
        <f t="shared" si="2918"/>
        <v/>
      </c>
      <c r="E676" s="624" t="str">
        <f t="shared" si="2918"/>
        <v/>
      </c>
      <c r="F676" s="624" t="str">
        <f t="shared" si="2918"/>
        <v/>
      </c>
      <c r="G676" s="624" t="str">
        <f t="shared" si="2918"/>
        <v/>
      </c>
      <c r="H676" s="624" t="str">
        <f t="shared" si="2918"/>
        <v/>
      </c>
      <c r="I676" s="624" t="str">
        <f t="shared" si="2918"/>
        <v/>
      </c>
      <c r="J676" s="624" t="str">
        <f t="shared" si="2918"/>
        <v/>
      </c>
      <c r="K676" s="624" t="str">
        <f t="shared" si="2918"/>
        <v/>
      </c>
      <c r="L676" s="624" t="str">
        <f t="shared" si="2918"/>
        <v/>
      </c>
      <c r="M676" s="624" t="str">
        <f t="shared" si="2918"/>
        <v/>
      </c>
      <c r="N676" s="624"/>
      <c r="O676" s="624"/>
      <c r="P676" s="624"/>
      <c r="Q676" s="624"/>
      <c r="R676" s="624"/>
      <c r="S676" s="644"/>
      <c r="T676" s="624" t="str">
        <f t="shared" ref="T676:AE676" si="2919">IF(T674="","",T674*T675/0.23/T$46/365)</f>
        <v/>
      </c>
      <c r="U676" s="624" t="str">
        <f t="shared" si="2919"/>
        <v/>
      </c>
      <c r="V676" s="624" t="str">
        <f t="shared" si="2919"/>
        <v/>
      </c>
      <c r="W676" s="624" t="str">
        <f t="shared" si="2919"/>
        <v/>
      </c>
      <c r="X676" s="624" t="str">
        <f t="shared" si="2919"/>
        <v/>
      </c>
      <c r="Y676" s="624" t="str">
        <f t="shared" si="2919"/>
        <v/>
      </c>
      <c r="Z676" s="624" t="str">
        <f t="shared" si="2919"/>
        <v/>
      </c>
      <c r="AA676" s="624" t="str">
        <f t="shared" si="2919"/>
        <v/>
      </c>
      <c r="AB676" s="624" t="str">
        <f t="shared" si="2919"/>
        <v/>
      </c>
      <c r="AC676" s="624" t="str">
        <f t="shared" si="2919"/>
        <v/>
      </c>
      <c r="AD676" s="624" t="str">
        <f t="shared" si="2919"/>
        <v/>
      </c>
      <c r="AE676" s="624" t="str">
        <f t="shared" si="291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20">IF(AL674="","",AL674*AL675/0.23/AL$46/365)</f>
        <v/>
      </c>
      <c r="AM676" s="624" t="str">
        <f t="shared" si="2920"/>
        <v/>
      </c>
      <c r="AN676" s="624" t="str">
        <f t="shared" si="2920"/>
        <v/>
      </c>
      <c r="AO676" s="624" t="str">
        <f t="shared" si="2920"/>
        <v/>
      </c>
      <c r="AP676" s="624" t="str">
        <f t="shared" si="2920"/>
        <v/>
      </c>
      <c r="AQ676" s="624" t="str">
        <f t="shared" si="2920"/>
        <v/>
      </c>
      <c r="AR676" s="624" t="str">
        <f t="shared" si="2920"/>
        <v/>
      </c>
      <c r="AS676" s="624" t="str">
        <f t="shared" si="2920"/>
        <v/>
      </c>
      <c r="AT676" s="624" t="str">
        <f t="shared" si="2920"/>
        <v/>
      </c>
      <c r="AU676" s="624" t="str">
        <f t="shared" si="2920"/>
        <v/>
      </c>
      <c r="AV676" s="624" t="str">
        <f t="shared" si="2920"/>
        <v/>
      </c>
      <c r="AW676" s="624" t="str">
        <f t="shared" si="292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21">IF(BD674="","",BD674*BD675/0.23/BD$46/365)</f>
        <v/>
      </c>
      <c r="BE676" s="624" t="str">
        <f t="shared" si="2921"/>
        <v/>
      </c>
      <c r="BF676" s="624" t="str">
        <f t="shared" si="2921"/>
        <v/>
      </c>
      <c r="BG676" s="624" t="str">
        <f t="shared" si="2921"/>
        <v/>
      </c>
      <c r="BH676" s="624" t="str">
        <f t="shared" si="2921"/>
        <v/>
      </c>
      <c r="BI676" s="624" t="str">
        <f t="shared" si="2921"/>
        <v/>
      </c>
      <c r="BJ676" s="624" t="str">
        <f t="shared" si="2921"/>
        <v/>
      </c>
      <c r="BK676" s="624" t="str">
        <f t="shared" si="2921"/>
        <v/>
      </c>
      <c r="BL676" s="624" t="str">
        <f t="shared" si="2921"/>
        <v/>
      </c>
      <c r="BM676" s="624" t="str">
        <f t="shared" si="2921"/>
        <v/>
      </c>
      <c r="BN676" s="624" t="str">
        <f t="shared" si="2921"/>
        <v/>
      </c>
      <c r="BO676" s="624" t="str">
        <f t="shared" si="292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80"/>
        <v/>
      </c>
      <c r="CA676" s="614" t="str">
        <f t="shared" si="2881"/>
        <v/>
      </c>
      <c r="CB676" s="614" t="str">
        <f t="shared" si="2882"/>
        <v/>
      </c>
      <c r="CC676" s="683" t="str">
        <f t="shared" si="2883"/>
        <v/>
      </c>
      <c r="CD676" s="1331" t="str">
        <f t="shared" si="2884"/>
        <v/>
      </c>
      <c r="CE676" s="1332" t="str">
        <f t="shared" si="2875"/>
        <v/>
      </c>
      <c r="CF676" s="1332" t="str">
        <f t="shared" si="2875"/>
        <v/>
      </c>
      <c r="CG676" s="1332" t="str">
        <f t="shared" si="2875"/>
        <v/>
      </c>
      <c r="CH676" s="1332" t="str">
        <f t="shared" si="2875"/>
        <v/>
      </c>
      <c r="CI676" s="1333" t="str">
        <f t="shared" si="2875"/>
        <v/>
      </c>
      <c r="CJ676" s="1333" t="str">
        <f t="shared" si="2875"/>
        <v/>
      </c>
      <c r="CK676" s="1332" t="str">
        <f t="shared" si="2875"/>
        <v/>
      </c>
      <c r="CL676" s="1332" t="str">
        <f t="shared" si="2875"/>
        <v/>
      </c>
      <c r="CM676" s="1332" t="str">
        <f t="shared" si="2875"/>
        <v/>
      </c>
      <c r="CN676" s="1332" t="str">
        <f t="shared" si="2875"/>
        <v/>
      </c>
      <c r="CO676" s="1328" t="str">
        <f t="shared" si="2875"/>
        <v/>
      </c>
      <c r="CP676" s="528" t="str">
        <f t="shared" si="2885"/>
        <v/>
      </c>
      <c r="CQ676" s="529" t="str">
        <f t="shared" si="2886"/>
        <v/>
      </c>
      <c r="CR676" s="530" t="str">
        <f t="shared" si="2887"/>
        <v/>
      </c>
      <c r="CS676" s="530" t="str">
        <f t="shared" si="2888"/>
        <v/>
      </c>
      <c r="CT676" s="530" t="str">
        <f t="shared" si="2889"/>
        <v/>
      </c>
      <c r="CU676" s="530" t="str">
        <f t="shared" si="2890"/>
        <v/>
      </c>
      <c r="CV676" s="530" t="str">
        <f t="shared" si="2891"/>
        <v/>
      </c>
      <c r="CW676" s="531" t="str">
        <f t="shared" si="2892"/>
        <v/>
      </c>
      <c r="CX676" s="531" t="str">
        <f t="shared" si="2893"/>
        <v/>
      </c>
      <c r="CY676" s="531" t="str">
        <f t="shared" si="2894"/>
        <v/>
      </c>
      <c r="CZ676" s="530" t="str">
        <f t="shared" si="2895"/>
        <v/>
      </c>
      <c r="DA676" s="530" t="str">
        <f t="shared" si="2896"/>
        <v/>
      </c>
      <c r="DB676" s="530" t="str">
        <f t="shared" si="2897"/>
        <v/>
      </c>
      <c r="DC676" s="530" t="str">
        <f t="shared" si="2898"/>
        <v/>
      </c>
      <c r="DD676" s="530" t="str">
        <f t="shared" si="2899"/>
        <v/>
      </c>
      <c r="DE676" s="529" t="str">
        <f t="shared" si="2900"/>
        <v/>
      </c>
      <c r="DF676" s="528" t="str">
        <f t="shared" si="2901"/>
        <v/>
      </c>
      <c r="DG676" s="645">
        <f t="shared" si="2902"/>
        <v>0</v>
      </c>
      <c r="DH676" s="98">
        <f t="shared" si="2903"/>
        <v>0</v>
      </c>
      <c r="DI676" s="98">
        <f t="shared" si="2904"/>
        <v>0</v>
      </c>
      <c r="DJ676" s="98">
        <f t="shared" si="290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313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80"/>
        <v/>
      </c>
      <c r="CA677" s="581" t="str">
        <f t="shared" si="2881"/>
        <v/>
      </c>
      <c r="CB677" s="581" t="str">
        <f t="shared" si="2882"/>
        <v/>
      </c>
      <c r="CC677" s="679" t="str">
        <f t="shared" si="2883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28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80"/>
        <v/>
      </c>
      <c r="CA678" s="589" t="str">
        <f t="shared" si="2881"/>
        <v/>
      </c>
      <c r="CB678" s="589" t="str">
        <f t="shared" si="2882"/>
        <v/>
      </c>
      <c r="CC678" s="680" t="str">
        <f t="shared" si="2883"/>
        <v/>
      </c>
      <c r="CD678" s="1328" t="str">
        <f t="shared" ref="CD678:CO678" si="29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22"/>
        <v/>
      </c>
      <c r="CF678" s="1329" t="str">
        <f t="shared" si="2922"/>
        <v/>
      </c>
      <c r="CG678" s="1329" t="str">
        <f t="shared" si="2922"/>
        <v/>
      </c>
      <c r="CH678" s="1329" t="str">
        <f t="shared" si="2922"/>
        <v/>
      </c>
      <c r="CI678" s="1330" t="str">
        <f t="shared" si="2922"/>
        <v/>
      </c>
      <c r="CJ678" s="1330" t="str">
        <f t="shared" si="2922"/>
        <v/>
      </c>
      <c r="CK678" s="1329" t="str">
        <f t="shared" si="2922"/>
        <v/>
      </c>
      <c r="CL678" s="1329" t="str">
        <f t="shared" si="2922"/>
        <v/>
      </c>
      <c r="CM678" s="1329" t="str">
        <f t="shared" si="2922"/>
        <v/>
      </c>
      <c r="CN678" s="1329" t="str">
        <f t="shared" si="2922"/>
        <v/>
      </c>
      <c r="CO678" s="1328" t="str">
        <f t="shared" si="2922"/>
        <v/>
      </c>
      <c r="CP678" s="540" t="str">
        <f t="shared" ref="CP678:CY681" si="292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23"/>
        <v/>
      </c>
      <c r="CR678" s="542" t="str">
        <f t="shared" si="2923"/>
        <v/>
      </c>
      <c r="CS678" s="542" t="str">
        <f t="shared" si="2923"/>
        <v/>
      </c>
      <c r="CT678" s="542" t="str">
        <f t="shared" si="2923"/>
        <v/>
      </c>
      <c r="CU678" s="542" t="str">
        <f t="shared" si="2923"/>
        <v/>
      </c>
      <c r="CV678" s="542" t="str">
        <f t="shared" si="2923"/>
        <v/>
      </c>
      <c r="CW678" s="543" t="str">
        <f t="shared" si="2923"/>
        <v/>
      </c>
      <c r="CX678" s="543" t="str">
        <f t="shared" si="2923"/>
        <v/>
      </c>
      <c r="CY678" s="543" t="str">
        <f t="shared" si="2923"/>
        <v/>
      </c>
      <c r="CZ678" s="542" t="str">
        <f t="shared" ref="CZ678:DF681" si="292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24"/>
        <v/>
      </c>
      <c r="DB678" s="542" t="str">
        <f t="shared" si="2924"/>
        <v/>
      </c>
      <c r="DC678" s="542" t="str">
        <f t="shared" si="2924"/>
        <v/>
      </c>
      <c r="DD678" s="542" t="str">
        <f t="shared" si="2924"/>
        <v/>
      </c>
      <c r="DE678" s="541" t="str">
        <f t="shared" si="2924"/>
        <v/>
      </c>
      <c r="DF678" s="540" t="str">
        <f t="shared" si="292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80"/>
        <v/>
      </c>
      <c r="CA679" s="589" t="str">
        <f t="shared" si="2881"/>
        <v/>
      </c>
      <c r="CB679" s="589" t="str">
        <f t="shared" si="2882"/>
        <v/>
      </c>
      <c r="CC679" s="680" t="str">
        <f t="shared" si="2883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2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25"/>
        <v/>
      </c>
      <c r="CG679" s="1329" t="str">
        <f t="shared" si="2925"/>
        <v/>
      </c>
      <c r="CH679" s="1329" t="str">
        <f t="shared" si="2925"/>
        <v/>
      </c>
      <c r="CI679" s="1330" t="str">
        <f t="shared" si="2925"/>
        <v/>
      </c>
      <c r="CJ679" s="1330" t="str">
        <f t="shared" si="2925"/>
        <v/>
      </c>
      <c r="CK679" s="1329" t="str">
        <f t="shared" si="2925"/>
        <v/>
      </c>
      <c r="CL679" s="1329" t="str">
        <f t="shared" si="2925"/>
        <v/>
      </c>
      <c r="CM679" s="1329" t="str">
        <f t="shared" si="2925"/>
        <v/>
      </c>
      <c r="CN679" s="1329" t="str">
        <f t="shared" si="2925"/>
        <v/>
      </c>
      <c r="CO679" s="1328" t="str">
        <f t="shared" si="2925"/>
        <v/>
      </c>
      <c r="CP679" s="540" t="str">
        <f t="shared" si="2923"/>
        <v/>
      </c>
      <c r="CQ679" s="541" t="str">
        <f t="shared" si="2923"/>
        <v/>
      </c>
      <c r="CR679" s="542" t="str">
        <f t="shared" si="2923"/>
        <v/>
      </c>
      <c r="CS679" s="542" t="str">
        <f t="shared" si="2923"/>
        <v/>
      </c>
      <c r="CT679" s="542" t="str">
        <f t="shared" si="2923"/>
        <v/>
      </c>
      <c r="CU679" s="542" t="str">
        <f t="shared" si="2923"/>
        <v/>
      </c>
      <c r="CV679" s="542" t="str">
        <f t="shared" si="2923"/>
        <v/>
      </c>
      <c r="CW679" s="543" t="str">
        <f t="shared" si="2923"/>
        <v/>
      </c>
      <c r="CX679" s="543" t="str">
        <f t="shared" si="2923"/>
        <v/>
      </c>
      <c r="CY679" s="543" t="str">
        <f t="shared" si="2923"/>
        <v/>
      </c>
      <c r="CZ679" s="542" t="str">
        <f t="shared" si="2924"/>
        <v/>
      </c>
      <c r="DA679" s="542" t="str">
        <f t="shared" si="2924"/>
        <v/>
      </c>
      <c r="DB679" s="542" t="str">
        <f t="shared" si="2924"/>
        <v/>
      </c>
      <c r="DC679" s="542" t="str">
        <f t="shared" si="2924"/>
        <v/>
      </c>
      <c r="DD679" s="542" t="str">
        <f t="shared" si="2924"/>
        <v/>
      </c>
      <c r="DE679" s="541" t="str">
        <f t="shared" si="2924"/>
        <v/>
      </c>
      <c r="DF679" s="540" t="str">
        <f t="shared" si="292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289</v>
      </c>
      <c r="B680" s="752">
        <f>4000*$K$1</f>
        <v>16747.2</v>
      </c>
      <c r="C680" s="752">
        <f t="shared" ref="C680:M680" si="2926">4000*$K$1</f>
        <v>16747.2</v>
      </c>
      <c r="D680" s="752">
        <f t="shared" si="2926"/>
        <v>16747.2</v>
      </c>
      <c r="E680" s="752">
        <f t="shared" si="2926"/>
        <v>16747.2</v>
      </c>
      <c r="F680" s="752">
        <f t="shared" si="2926"/>
        <v>16747.2</v>
      </c>
      <c r="G680" s="752">
        <f t="shared" si="2926"/>
        <v>16747.2</v>
      </c>
      <c r="H680" s="752">
        <f t="shared" si="2926"/>
        <v>16747.2</v>
      </c>
      <c r="I680" s="752">
        <f t="shared" si="2926"/>
        <v>16747.2</v>
      </c>
      <c r="J680" s="752">
        <f t="shared" si="2926"/>
        <v>16747.2</v>
      </c>
      <c r="K680" s="752">
        <f t="shared" si="2926"/>
        <v>16747.2</v>
      </c>
      <c r="L680" s="752">
        <f t="shared" si="2926"/>
        <v>16747.2</v>
      </c>
      <c r="M680" s="752">
        <f t="shared" si="292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27">4000*$K$1</f>
        <v>16747.2</v>
      </c>
      <c r="V680" s="752">
        <f t="shared" si="2927"/>
        <v>16747.2</v>
      </c>
      <c r="W680" s="752">
        <f t="shared" si="2927"/>
        <v>16747.2</v>
      </c>
      <c r="X680" s="752">
        <f t="shared" si="2927"/>
        <v>16747.2</v>
      </c>
      <c r="Y680" s="752">
        <f t="shared" si="2927"/>
        <v>16747.2</v>
      </c>
      <c r="Z680" s="752">
        <f t="shared" si="2927"/>
        <v>16747.2</v>
      </c>
      <c r="AA680" s="752">
        <f t="shared" si="2927"/>
        <v>16747.2</v>
      </c>
      <c r="AB680" s="752">
        <f t="shared" si="2927"/>
        <v>16747.2</v>
      </c>
      <c r="AC680" s="752">
        <f t="shared" si="2927"/>
        <v>16747.2</v>
      </c>
      <c r="AD680" s="752">
        <f t="shared" si="2927"/>
        <v>16747.2</v>
      </c>
      <c r="AE680" s="752">
        <f t="shared" si="292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28">4000*$K$1</f>
        <v>16747.2</v>
      </c>
      <c r="AN680" s="752">
        <f t="shared" si="2928"/>
        <v>16747.2</v>
      </c>
      <c r="AO680" s="752">
        <f t="shared" si="2928"/>
        <v>16747.2</v>
      </c>
      <c r="AP680" s="752">
        <f t="shared" si="2928"/>
        <v>16747.2</v>
      </c>
      <c r="AQ680" s="752">
        <f t="shared" si="2928"/>
        <v>16747.2</v>
      </c>
      <c r="AR680" s="752">
        <f t="shared" si="2928"/>
        <v>16747.2</v>
      </c>
      <c r="AS680" s="752">
        <f t="shared" si="2928"/>
        <v>16747.2</v>
      </c>
      <c r="AT680" s="752">
        <f t="shared" si="2928"/>
        <v>16747.2</v>
      </c>
      <c r="AU680" s="752">
        <f t="shared" si="2928"/>
        <v>16747.2</v>
      </c>
      <c r="AV680" s="752">
        <f t="shared" si="2928"/>
        <v>16747.2</v>
      </c>
      <c r="AW680" s="752">
        <f t="shared" si="292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29">4000*$K$1</f>
        <v>16747.2</v>
      </c>
      <c r="BF680" s="752">
        <f t="shared" si="2929"/>
        <v>16747.2</v>
      </c>
      <c r="BG680" s="752">
        <f t="shared" si="2929"/>
        <v>16747.2</v>
      </c>
      <c r="BH680" s="752">
        <f t="shared" si="2929"/>
        <v>16747.2</v>
      </c>
      <c r="BI680" s="752">
        <f t="shared" si="2929"/>
        <v>16747.2</v>
      </c>
      <c r="BJ680" s="752">
        <f t="shared" si="2929"/>
        <v>16747.2</v>
      </c>
      <c r="BK680" s="752">
        <f t="shared" si="2929"/>
        <v>16747.2</v>
      </c>
      <c r="BL680" s="752">
        <f t="shared" si="2929"/>
        <v>16747.2</v>
      </c>
      <c r="BM680" s="752">
        <f t="shared" si="2929"/>
        <v>16747.2</v>
      </c>
      <c r="BN680" s="752">
        <f t="shared" si="2929"/>
        <v>16747.2</v>
      </c>
      <c r="BO680" s="752">
        <f t="shared" si="2929"/>
        <v>16747.2</v>
      </c>
      <c r="BP680" s="752"/>
      <c r="BQ680" s="752"/>
      <c r="BR680" s="752"/>
      <c r="BS680" s="752"/>
      <c r="BT680" s="752"/>
      <c r="BU680" s="762"/>
      <c r="BV680" s="752">
        <f t="shared" si="2929"/>
        <v>16747.2</v>
      </c>
      <c r="BW680" s="752">
        <f t="shared" si="2929"/>
        <v>16747.2</v>
      </c>
      <c r="BX680" s="752">
        <f t="shared" si="2929"/>
        <v>16747.2</v>
      </c>
      <c r="BY680" s="752">
        <f t="shared" si="2929"/>
        <v>16747.2</v>
      </c>
      <c r="BZ680" s="589">
        <f t="shared" si="2880"/>
        <v>16747.200000000004</v>
      </c>
      <c r="CA680" s="589">
        <f t="shared" si="2881"/>
        <v>16747.200000000004</v>
      </c>
      <c r="CB680" s="589">
        <f t="shared" si="2882"/>
        <v>16747.200000000004</v>
      </c>
      <c r="CC680" s="680">
        <f t="shared" si="2883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25"/>
        <v>16747.2</v>
      </c>
      <c r="CF680" s="1329">
        <f t="shared" si="2925"/>
        <v>16747.2</v>
      </c>
      <c r="CG680" s="1329">
        <f t="shared" si="2925"/>
        <v>16747.2</v>
      </c>
      <c r="CH680" s="1329">
        <f t="shared" si="2925"/>
        <v>16747.2</v>
      </c>
      <c r="CI680" s="1330">
        <f t="shared" si="2925"/>
        <v>16747.2</v>
      </c>
      <c r="CJ680" s="1330">
        <f t="shared" si="2925"/>
        <v>16747.2</v>
      </c>
      <c r="CK680" s="1329">
        <f t="shared" si="2925"/>
        <v>16747.2</v>
      </c>
      <c r="CL680" s="1329">
        <f t="shared" si="2925"/>
        <v>16747.2</v>
      </c>
      <c r="CM680" s="1329">
        <f t="shared" si="2925"/>
        <v>16747.2</v>
      </c>
      <c r="CN680" s="1329">
        <f t="shared" si="2925"/>
        <v>16747.2</v>
      </c>
      <c r="CO680" s="1328">
        <f t="shared" si="2925"/>
        <v>16747.2</v>
      </c>
      <c r="CP680" s="540" t="str">
        <f t="shared" si="2923"/>
        <v/>
      </c>
      <c r="CQ680" s="541" t="str">
        <f t="shared" si="2923"/>
        <v/>
      </c>
      <c r="CR680" s="542" t="str">
        <f t="shared" si="2923"/>
        <v/>
      </c>
      <c r="CS680" s="542">
        <f t="shared" si="2923"/>
        <v>16747.2</v>
      </c>
      <c r="CT680" s="542">
        <f t="shared" si="2923"/>
        <v>16747.2</v>
      </c>
      <c r="CU680" s="542">
        <f t="shared" si="2923"/>
        <v>16747.2</v>
      </c>
      <c r="CV680" s="542">
        <f t="shared" si="2923"/>
        <v>16747.2</v>
      </c>
      <c r="CW680" s="543">
        <f t="shared" si="2923"/>
        <v>16747.2</v>
      </c>
      <c r="CX680" s="543">
        <f t="shared" si="2923"/>
        <v>16747.2</v>
      </c>
      <c r="CY680" s="543">
        <f t="shared" si="2923"/>
        <v>16747.2</v>
      </c>
      <c r="CZ680" s="542">
        <f t="shared" si="2924"/>
        <v>16747.2</v>
      </c>
      <c r="DA680" s="542">
        <f t="shared" si="2924"/>
        <v>16747.2</v>
      </c>
      <c r="DB680" s="542">
        <f t="shared" si="2924"/>
        <v>16747.2</v>
      </c>
      <c r="DC680" s="542">
        <f t="shared" si="2924"/>
        <v>16747.2</v>
      </c>
      <c r="DD680" s="542">
        <f t="shared" si="2924"/>
        <v>16747.2</v>
      </c>
      <c r="DE680" s="541" t="str">
        <f t="shared" si="2924"/>
        <v/>
      </c>
      <c r="DF680" s="540" t="str">
        <f t="shared" si="292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228</v>
      </c>
      <c r="B681" s="624" t="str">
        <f t="shared" ref="B681:M681" si="2930">IF(B678="","",B678*B679*B680/B$46/365/$G$1)</f>
        <v/>
      </c>
      <c r="C681" s="624" t="str">
        <f t="shared" si="2930"/>
        <v/>
      </c>
      <c r="D681" s="624" t="str">
        <f t="shared" si="2930"/>
        <v/>
      </c>
      <c r="E681" s="624" t="str">
        <f t="shared" si="2930"/>
        <v/>
      </c>
      <c r="F681" s="624" t="str">
        <f t="shared" si="2930"/>
        <v/>
      </c>
      <c r="G681" s="624" t="str">
        <f t="shared" si="2930"/>
        <v/>
      </c>
      <c r="H681" s="624" t="str">
        <f t="shared" si="2930"/>
        <v/>
      </c>
      <c r="I681" s="624" t="str">
        <f t="shared" si="2930"/>
        <v/>
      </c>
      <c r="J681" s="624" t="str">
        <f t="shared" si="2930"/>
        <v/>
      </c>
      <c r="K681" s="624" t="str">
        <f t="shared" si="2930"/>
        <v/>
      </c>
      <c r="L681" s="624" t="str">
        <f t="shared" si="2930"/>
        <v/>
      </c>
      <c r="M681" s="624" t="str">
        <f t="shared" si="2930"/>
        <v/>
      </c>
      <c r="N681" s="624"/>
      <c r="O681" s="624"/>
      <c r="P681" s="624"/>
      <c r="Q681" s="624"/>
      <c r="R681" s="624"/>
      <c r="S681" s="644"/>
      <c r="T681" s="624" t="str">
        <f t="shared" ref="T681:AE681" si="2931">IF(T678="","",T678*T679*T680/T$46/365/$G$1)</f>
        <v/>
      </c>
      <c r="U681" s="624" t="str">
        <f t="shared" si="2931"/>
        <v/>
      </c>
      <c r="V681" s="624" t="str">
        <f t="shared" si="2931"/>
        <v/>
      </c>
      <c r="W681" s="624" t="str">
        <f t="shared" si="2931"/>
        <v/>
      </c>
      <c r="X681" s="624" t="str">
        <f t="shared" si="2931"/>
        <v/>
      </c>
      <c r="Y681" s="624" t="str">
        <f t="shared" si="2931"/>
        <v/>
      </c>
      <c r="Z681" s="624" t="str">
        <f t="shared" si="2931"/>
        <v/>
      </c>
      <c r="AA681" s="624" t="str">
        <f t="shared" si="2931"/>
        <v/>
      </c>
      <c r="AB681" s="624" t="str">
        <f t="shared" si="2931"/>
        <v/>
      </c>
      <c r="AC681" s="624" t="str">
        <f t="shared" si="2931"/>
        <v/>
      </c>
      <c r="AD681" s="624" t="str">
        <f t="shared" si="2931"/>
        <v/>
      </c>
      <c r="AE681" s="624" t="str">
        <f t="shared" si="293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32">IF(AL678="","",AL678*AL679*AL680/AL$46/365/$G$1)</f>
        <v/>
      </c>
      <c r="AM681" s="624" t="str">
        <f t="shared" si="2932"/>
        <v/>
      </c>
      <c r="AN681" s="624" t="str">
        <f t="shared" si="2932"/>
        <v/>
      </c>
      <c r="AO681" s="624" t="str">
        <f t="shared" si="2932"/>
        <v/>
      </c>
      <c r="AP681" s="624" t="str">
        <f t="shared" si="2932"/>
        <v/>
      </c>
      <c r="AQ681" s="624" t="str">
        <f t="shared" si="2932"/>
        <v/>
      </c>
      <c r="AR681" s="624" t="str">
        <f t="shared" si="2932"/>
        <v/>
      </c>
      <c r="AS681" s="624" t="str">
        <f t="shared" si="2932"/>
        <v/>
      </c>
      <c r="AT681" s="624" t="str">
        <f t="shared" si="2932"/>
        <v/>
      </c>
      <c r="AU681" s="624" t="str">
        <f t="shared" si="2932"/>
        <v/>
      </c>
      <c r="AV681" s="624" t="str">
        <f t="shared" si="2932"/>
        <v/>
      </c>
      <c r="AW681" s="624" t="str">
        <f t="shared" si="293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33">IF(BD678="","",BD678*BD679*BD680/BD$46/365/$G$1)</f>
        <v/>
      </c>
      <c r="BE681" s="624" t="str">
        <f t="shared" si="2933"/>
        <v/>
      </c>
      <c r="BF681" s="624" t="str">
        <f t="shared" si="2933"/>
        <v/>
      </c>
      <c r="BG681" s="624" t="str">
        <f t="shared" si="2933"/>
        <v/>
      </c>
      <c r="BH681" s="624" t="str">
        <f t="shared" si="2933"/>
        <v/>
      </c>
      <c r="BI681" s="624" t="str">
        <f t="shared" si="2933"/>
        <v/>
      </c>
      <c r="BJ681" s="624" t="str">
        <f t="shared" si="2933"/>
        <v/>
      </c>
      <c r="BK681" s="624" t="str">
        <f t="shared" si="2933"/>
        <v/>
      </c>
      <c r="BL681" s="624" t="str">
        <f t="shared" si="2933"/>
        <v/>
      </c>
      <c r="BM681" s="624" t="str">
        <f t="shared" si="2933"/>
        <v/>
      </c>
      <c r="BN681" s="624" t="str">
        <f t="shared" si="2933"/>
        <v/>
      </c>
      <c r="BO681" s="624" t="str">
        <f t="shared" si="293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80"/>
        <v/>
      </c>
      <c r="CA681" s="614" t="str">
        <f t="shared" si="2881"/>
        <v/>
      </c>
      <c r="CB681" s="614" t="str">
        <f t="shared" si="2882"/>
        <v/>
      </c>
      <c r="CC681" s="683" t="str">
        <f t="shared" si="2883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25"/>
        <v/>
      </c>
      <c r="CF681" s="1332" t="str">
        <f t="shared" si="2925"/>
        <v/>
      </c>
      <c r="CG681" s="1332" t="str">
        <f t="shared" si="2925"/>
        <v/>
      </c>
      <c r="CH681" s="1332" t="str">
        <f t="shared" si="2925"/>
        <v/>
      </c>
      <c r="CI681" s="1333" t="str">
        <f t="shared" si="2925"/>
        <v/>
      </c>
      <c r="CJ681" s="1333" t="str">
        <f t="shared" si="2925"/>
        <v/>
      </c>
      <c r="CK681" s="1332" t="str">
        <f t="shared" si="2925"/>
        <v/>
      </c>
      <c r="CL681" s="1332" t="str">
        <f t="shared" si="2925"/>
        <v/>
      </c>
      <c r="CM681" s="1332" t="str">
        <f t="shared" si="2925"/>
        <v/>
      </c>
      <c r="CN681" s="1332" t="str">
        <f t="shared" si="2925"/>
        <v/>
      </c>
      <c r="CO681" s="1328" t="str">
        <f t="shared" si="2925"/>
        <v/>
      </c>
      <c r="CP681" s="528" t="str">
        <f t="shared" si="2923"/>
        <v/>
      </c>
      <c r="CQ681" s="529" t="str">
        <f t="shared" si="2923"/>
        <v/>
      </c>
      <c r="CR681" s="530" t="str">
        <f t="shared" si="2923"/>
        <v/>
      </c>
      <c r="CS681" s="530" t="str">
        <f t="shared" si="2923"/>
        <v/>
      </c>
      <c r="CT681" s="530" t="str">
        <f t="shared" si="2923"/>
        <v/>
      </c>
      <c r="CU681" s="530" t="str">
        <f t="shared" si="2923"/>
        <v/>
      </c>
      <c r="CV681" s="530" t="str">
        <f t="shared" si="2923"/>
        <v/>
      </c>
      <c r="CW681" s="531" t="str">
        <f t="shared" si="2923"/>
        <v/>
      </c>
      <c r="CX681" s="531" t="str">
        <f t="shared" si="2923"/>
        <v/>
      </c>
      <c r="CY681" s="531" t="str">
        <f t="shared" si="2923"/>
        <v/>
      </c>
      <c r="CZ681" s="530" t="str">
        <f t="shared" si="2924"/>
        <v/>
      </c>
      <c r="DA681" s="530" t="str">
        <f t="shared" si="2924"/>
        <v/>
      </c>
      <c r="DB681" s="530" t="str">
        <f t="shared" si="2924"/>
        <v/>
      </c>
      <c r="DC681" s="530" t="str">
        <f t="shared" si="2924"/>
        <v/>
      </c>
      <c r="DD681" s="530" t="str">
        <f t="shared" si="2924"/>
        <v/>
      </c>
      <c r="DE681" s="529" t="str">
        <f t="shared" si="2924"/>
        <v/>
      </c>
      <c r="DF681" s="528" t="str">
        <f t="shared" si="292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314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28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8" t="str">
        <f t="shared" ref="CD683:CO683" si="293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34"/>
        <v/>
      </c>
      <c r="CF683" s="1329" t="str">
        <f t="shared" si="2934"/>
        <v/>
      </c>
      <c r="CG683" s="1329" t="str">
        <f t="shared" si="2934"/>
        <v/>
      </c>
      <c r="CH683" s="1329" t="str">
        <f t="shared" si="2934"/>
        <v/>
      </c>
      <c r="CI683" s="1330" t="str">
        <f t="shared" si="2934"/>
        <v/>
      </c>
      <c r="CJ683" s="1330" t="str">
        <f t="shared" si="2934"/>
        <v/>
      </c>
      <c r="CK683" s="1329" t="str">
        <f t="shared" si="2934"/>
        <v/>
      </c>
      <c r="CL683" s="1329" t="str">
        <f t="shared" si="2934"/>
        <v/>
      </c>
      <c r="CM683" s="1329" t="str">
        <f t="shared" si="2934"/>
        <v/>
      </c>
      <c r="CN683" s="1329" t="str">
        <f t="shared" si="2934"/>
        <v/>
      </c>
      <c r="CO683" s="1328" t="str">
        <f t="shared" si="2934"/>
        <v/>
      </c>
      <c r="CP683" s="540" t="str">
        <f t="shared" ref="CP683:CY686" si="293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35"/>
        <v/>
      </c>
      <c r="CR683" s="542" t="str">
        <f t="shared" si="2935"/>
        <v/>
      </c>
      <c r="CS683" s="542" t="str">
        <f t="shared" si="2935"/>
        <v/>
      </c>
      <c r="CT683" s="542" t="str">
        <f t="shared" si="2935"/>
        <v/>
      </c>
      <c r="CU683" s="542" t="str">
        <f t="shared" si="2935"/>
        <v/>
      </c>
      <c r="CV683" s="542" t="str">
        <f t="shared" si="2935"/>
        <v/>
      </c>
      <c r="CW683" s="543" t="str">
        <f t="shared" si="2935"/>
        <v/>
      </c>
      <c r="CX683" s="543" t="str">
        <f t="shared" si="2935"/>
        <v/>
      </c>
      <c r="CY683" s="543" t="str">
        <f t="shared" si="2935"/>
        <v/>
      </c>
      <c r="CZ683" s="542" t="str">
        <f t="shared" ref="CZ683:DF686" si="293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36"/>
        <v/>
      </c>
      <c r="DB683" s="542" t="str">
        <f t="shared" si="2936"/>
        <v/>
      </c>
      <c r="DC683" s="542" t="str">
        <f t="shared" si="2936"/>
        <v/>
      </c>
      <c r="DD683" s="542" t="str">
        <f t="shared" si="2936"/>
        <v/>
      </c>
      <c r="DE683" s="541" t="str">
        <f t="shared" si="2936"/>
        <v/>
      </c>
      <c r="DF683" s="540" t="str">
        <f t="shared" si="293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3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37"/>
        <v/>
      </c>
      <c r="CG684" s="1329" t="str">
        <f t="shared" si="2937"/>
        <v/>
      </c>
      <c r="CH684" s="1329" t="str">
        <f t="shared" si="2937"/>
        <v/>
      </c>
      <c r="CI684" s="1330" t="str">
        <f t="shared" si="2937"/>
        <v/>
      </c>
      <c r="CJ684" s="1330" t="str">
        <f t="shared" si="2937"/>
        <v/>
      </c>
      <c r="CK684" s="1329" t="str">
        <f t="shared" si="2937"/>
        <v/>
      </c>
      <c r="CL684" s="1329" t="str">
        <f t="shared" si="2937"/>
        <v/>
      </c>
      <c r="CM684" s="1329" t="str">
        <f t="shared" si="2937"/>
        <v/>
      </c>
      <c r="CN684" s="1329" t="str">
        <f t="shared" si="2937"/>
        <v/>
      </c>
      <c r="CO684" s="1345" t="str">
        <f t="shared" si="2937"/>
        <v/>
      </c>
      <c r="CP684" s="540" t="str">
        <f t="shared" si="2935"/>
        <v/>
      </c>
      <c r="CQ684" s="541" t="str">
        <f t="shared" si="2935"/>
        <v/>
      </c>
      <c r="CR684" s="542" t="str">
        <f t="shared" si="2935"/>
        <v/>
      </c>
      <c r="CS684" s="542" t="str">
        <f t="shared" si="2935"/>
        <v/>
      </c>
      <c r="CT684" s="542" t="str">
        <f t="shared" si="2935"/>
        <v/>
      </c>
      <c r="CU684" s="542" t="str">
        <f t="shared" si="2935"/>
        <v/>
      </c>
      <c r="CV684" s="542" t="str">
        <f t="shared" si="2935"/>
        <v/>
      </c>
      <c r="CW684" s="543" t="str">
        <f t="shared" si="2935"/>
        <v/>
      </c>
      <c r="CX684" s="543" t="str">
        <f t="shared" si="2935"/>
        <v/>
      </c>
      <c r="CY684" s="543" t="str">
        <f t="shared" si="2935"/>
        <v/>
      </c>
      <c r="CZ684" s="542" t="str">
        <f t="shared" si="2936"/>
        <v/>
      </c>
      <c r="DA684" s="542" t="str">
        <f t="shared" si="2936"/>
        <v/>
      </c>
      <c r="DB684" s="542" t="str">
        <f t="shared" si="2936"/>
        <v/>
      </c>
      <c r="DC684" s="542" t="str">
        <f t="shared" si="2936"/>
        <v/>
      </c>
      <c r="DD684" s="542" t="str">
        <f t="shared" si="2936"/>
        <v/>
      </c>
      <c r="DE684" s="541" t="str">
        <f t="shared" si="2936"/>
        <v/>
      </c>
      <c r="DF684" s="540" t="str">
        <f t="shared" si="293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289</v>
      </c>
      <c r="B685" s="752">
        <f>2020*$K$1</f>
        <v>8457.3359999999993</v>
      </c>
      <c r="C685" s="752">
        <f t="shared" ref="C685:M685" si="2938">2020*$K$1</f>
        <v>8457.3359999999993</v>
      </c>
      <c r="D685" s="752">
        <f t="shared" si="2938"/>
        <v>8457.3359999999993</v>
      </c>
      <c r="E685" s="752">
        <f t="shared" si="2938"/>
        <v>8457.3359999999993</v>
      </c>
      <c r="F685" s="752">
        <f t="shared" si="2938"/>
        <v>8457.3359999999993</v>
      </c>
      <c r="G685" s="752">
        <f t="shared" si="2938"/>
        <v>8457.3359999999993</v>
      </c>
      <c r="H685" s="752">
        <f t="shared" si="2938"/>
        <v>8457.3359999999993</v>
      </c>
      <c r="I685" s="752">
        <f t="shared" si="2938"/>
        <v>8457.3359999999993</v>
      </c>
      <c r="J685" s="752">
        <f t="shared" si="2938"/>
        <v>8457.3359999999993</v>
      </c>
      <c r="K685" s="752">
        <f t="shared" si="2938"/>
        <v>8457.3359999999993</v>
      </c>
      <c r="L685" s="752">
        <f t="shared" si="2938"/>
        <v>8457.3359999999993</v>
      </c>
      <c r="M685" s="752">
        <f t="shared" si="293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39">2020*$K$1</f>
        <v>8457.3359999999993</v>
      </c>
      <c r="V685" s="752">
        <f t="shared" si="2939"/>
        <v>8457.3359999999993</v>
      </c>
      <c r="W685" s="752">
        <f t="shared" si="2939"/>
        <v>8457.3359999999993</v>
      </c>
      <c r="X685" s="752">
        <f t="shared" si="2939"/>
        <v>8457.3359999999993</v>
      </c>
      <c r="Y685" s="752">
        <f t="shared" si="2939"/>
        <v>8457.3359999999993</v>
      </c>
      <c r="Z685" s="752">
        <f t="shared" si="2939"/>
        <v>8457.3359999999993</v>
      </c>
      <c r="AA685" s="752">
        <f t="shared" si="2939"/>
        <v>8457.3359999999993</v>
      </c>
      <c r="AB685" s="752">
        <f t="shared" si="2939"/>
        <v>8457.3359999999993</v>
      </c>
      <c r="AC685" s="752">
        <f t="shared" si="2939"/>
        <v>8457.3359999999993</v>
      </c>
      <c r="AD685" s="752">
        <f t="shared" si="2939"/>
        <v>8457.3359999999993</v>
      </c>
      <c r="AE685" s="752">
        <f t="shared" si="293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40">2020*$K$1</f>
        <v>8457.3359999999993</v>
      </c>
      <c r="AN685" s="752">
        <f t="shared" si="2940"/>
        <v>8457.3359999999993</v>
      </c>
      <c r="AO685" s="752">
        <f t="shared" si="2940"/>
        <v>8457.3359999999993</v>
      </c>
      <c r="AP685" s="752">
        <f t="shared" si="2940"/>
        <v>8457.3359999999993</v>
      </c>
      <c r="AQ685" s="752">
        <f t="shared" si="2940"/>
        <v>8457.3359999999993</v>
      </c>
      <c r="AR685" s="752">
        <f t="shared" si="2940"/>
        <v>8457.3359999999993</v>
      </c>
      <c r="AS685" s="752">
        <f t="shared" si="2940"/>
        <v>8457.3359999999993</v>
      </c>
      <c r="AT685" s="752">
        <f t="shared" si="2940"/>
        <v>8457.3359999999993</v>
      </c>
      <c r="AU685" s="752">
        <f t="shared" si="2940"/>
        <v>8457.3359999999993</v>
      </c>
      <c r="AV685" s="752">
        <f t="shared" si="2940"/>
        <v>8457.3359999999993</v>
      </c>
      <c r="AW685" s="752">
        <f t="shared" si="294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41">2020*$K$1</f>
        <v>8457.3359999999993</v>
      </c>
      <c r="BF685" s="752">
        <f t="shared" si="2941"/>
        <v>8457.3359999999993</v>
      </c>
      <c r="BG685" s="752">
        <f t="shared" si="2941"/>
        <v>8457.3359999999993</v>
      </c>
      <c r="BH685" s="752">
        <f t="shared" si="2941"/>
        <v>8457.3359999999993</v>
      </c>
      <c r="BI685" s="752">
        <f t="shared" si="2941"/>
        <v>8457.3359999999993</v>
      </c>
      <c r="BJ685" s="752">
        <f t="shared" si="2941"/>
        <v>8457.3359999999993</v>
      </c>
      <c r="BK685" s="752">
        <f t="shared" si="2941"/>
        <v>8457.3359999999993</v>
      </c>
      <c r="BL685" s="752">
        <f t="shared" si="2941"/>
        <v>8457.3359999999993</v>
      </c>
      <c r="BM685" s="752">
        <f t="shared" si="2941"/>
        <v>8457.3359999999993</v>
      </c>
      <c r="BN685" s="752">
        <f t="shared" si="2941"/>
        <v>8457.3359999999993</v>
      </c>
      <c r="BO685" s="752">
        <f t="shared" si="294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41"/>
        <v>8457.3359999999993</v>
      </c>
      <c r="BW685" s="752">
        <f t="shared" si="2941"/>
        <v>8457.3359999999993</v>
      </c>
      <c r="BX685" s="752">
        <f t="shared" si="2941"/>
        <v>8457.3359999999993</v>
      </c>
      <c r="BY685" s="752">
        <f t="shared" si="294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37"/>
        <v>8457.3359999999993</v>
      </c>
      <c r="CF685" s="1329">
        <f t="shared" si="2937"/>
        <v>8457.3359999999993</v>
      </c>
      <c r="CG685" s="1329">
        <f t="shared" si="2937"/>
        <v>8457.3359999999993</v>
      </c>
      <c r="CH685" s="1329">
        <f t="shared" si="2937"/>
        <v>8457.3359999999993</v>
      </c>
      <c r="CI685" s="1330">
        <f t="shared" si="2937"/>
        <v>8457.3359999999993</v>
      </c>
      <c r="CJ685" s="1330">
        <f t="shared" si="2937"/>
        <v>8457.3359999999993</v>
      </c>
      <c r="CK685" s="1329">
        <f t="shared" si="2937"/>
        <v>8457.3359999999993</v>
      </c>
      <c r="CL685" s="1329">
        <f t="shared" si="2937"/>
        <v>8457.3359999999993</v>
      </c>
      <c r="CM685" s="1329">
        <f t="shared" si="2937"/>
        <v>8457.3359999999993</v>
      </c>
      <c r="CN685" s="1329">
        <f t="shared" si="2937"/>
        <v>8457.3359999999993</v>
      </c>
      <c r="CO685" s="1328">
        <f t="shared" si="2937"/>
        <v>8457.3359999999993</v>
      </c>
      <c r="CP685" s="540" t="str">
        <f t="shared" si="2935"/>
        <v/>
      </c>
      <c r="CQ685" s="541" t="str">
        <f t="shared" si="2935"/>
        <v/>
      </c>
      <c r="CR685" s="542" t="str">
        <f t="shared" si="2935"/>
        <v/>
      </c>
      <c r="CS685" s="542">
        <f t="shared" si="2935"/>
        <v>8457.3359999999993</v>
      </c>
      <c r="CT685" s="542">
        <f t="shared" si="2935"/>
        <v>8457.3359999999993</v>
      </c>
      <c r="CU685" s="542">
        <f t="shared" si="2935"/>
        <v>8457.3359999999993</v>
      </c>
      <c r="CV685" s="542">
        <f t="shared" si="2935"/>
        <v>8457.3359999999993</v>
      </c>
      <c r="CW685" s="543">
        <f t="shared" si="2935"/>
        <v>8457.3359999999993</v>
      </c>
      <c r="CX685" s="543">
        <f t="shared" si="2935"/>
        <v>8457.3359999999993</v>
      </c>
      <c r="CY685" s="543">
        <f t="shared" si="2935"/>
        <v>8457.3359999999993</v>
      </c>
      <c r="CZ685" s="542">
        <f t="shared" si="2936"/>
        <v>8457.3359999999993</v>
      </c>
      <c r="DA685" s="542">
        <f t="shared" si="2936"/>
        <v>8457.3359999999993</v>
      </c>
      <c r="DB685" s="542">
        <f t="shared" si="2936"/>
        <v>8457.3359999999993</v>
      </c>
      <c r="DC685" s="542">
        <f t="shared" si="2936"/>
        <v>8457.3359999999993</v>
      </c>
      <c r="DD685" s="542">
        <f t="shared" si="2936"/>
        <v>8457.3359999999993</v>
      </c>
      <c r="DE685" s="541" t="str">
        <f t="shared" si="2936"/>
        <v/>
      </c>
      <c r="DF685" s="540" t="str">
        <f t="shared" si="293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228</v>
      </c>
      <c r="B686" s="624" t="str">
        <f t="shared" ref="B686:K686" si="2942">IF(B683="","",B683*B684*B685/B$46/365/$G$1)</f>
        <v/>
      </c>
      <c r="C686" s="624" t="str">
        <f t="shared" si="2942"/>
        <v/>
      </c>
      <c r="D686" s="624" t="str">
        <f t="shared" si="2942"/>
        <v/>
      </c>
      <c r="E686" s="624" t="str">
        <f t="shared" si="2942"/>
        <v/>
      </c>
      <c r="F686" s="624" t="str">
        <f t="shared" si="2942"/>
        <v/>
      </c>
      <c r="G686" s="624" t="str">
        <f t="shared" si="2942"/>
        <v/>
      </c>
      <c r="H686" s="624" t="str">
        <f t="shared" si="2942"/>
        <v/>
      </c>
      <c r="I686" s="624" t="str">
        <f t="shared" si="2942"/>
        <v/>
      </c>
      <c r="J686" s="624" t="str">
        <f t="shared" si="2942"/>
        <v/>
      </c>
      <c r="K686" s="624" t="str">
        <f t="shared" si="294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43">IF(T683="","",T683*T684*T685/T$46/365/$G$1)</f>
        <v/>
      </c>
      <c r="U686" s="624" t="str">
        <f t="shared" si="2943"/>
        <v/>
      </c>
      <c r="V686" s="624" t="str">
        <f t="shared" si="2943"/>
        <v/>
      </c>
      <c r="W686" s="624" t="str">
        <f t="shared" si="2943"/>
        <v/>
      </c>
      <c r="X686" s="624" t="str">
        <f t="shared" si="2943"/>
        <v/>
      </c>
      <c r="Y686" s="624" t="str">
        <f t="shared" si="2943"/>
        <v/>
      </c>
      <c r="Z686" s="624" t="str">
        <f t="shared" si="2943"/>
        <v/>
      </c>
      <c r="AA686" s="624" t="str">
        <f t="shared" si="2943"/>
        <v/>
      </c>
      <c r="AB686" s="624" t="str">
        <f t="shared" si="2943"/>
        <v/>
      </c>
      <c r="AC686" s="624" t="str">
        <f t="shared" si="2943"/>
        <v/>
      </c>
      <c r="AD686" s="624" t="str">
        <f t="shared" si="2943"/>
        <v/>
      </c>
      <c r="AE686" s="624" t="str">
        <f t="shared" si="294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44">IF(AL683="","",AL683*AL684*AL685/AL$46/365/$G$1)</f>
        <v/>
      </c>
      <c r="AM686" s="624" t="str">
        <f t="shared" si="2944"/>
        <v/>
      </c>
      <c r="AN686" s="624" t="str">
        <f t="shared" si="2944"/>
        <v/>
      </c>
      <c r="AO686" s="624" t="str">
        <f t="shared" si="2944"/>
        <v/>
      </c>
      <c r="AP686" s="624" t="str">
        <f t="shared" si="2944"/>
        <v/>
      </c>
      <c r="AQ686" s="624" t="str">
        <f t="shared" si="2944"/>
        <v/>
      </c>
      <c r="AR686" s="624" t="str">
        <f t="shared" si="2944"/>
        <v/>
      </c>
      <c r="AS686" s="624" t="str">
        <f t="shared" si="2944"/>
        <v/>
      </c>
      <c r="AT686" s="624" t="str">
        <f t="shared" si="2944"/>
        <v/>
      </c>
      <c r="AU686" s="624" t="str">
        <f t="shared" si="2944"/>
        <v/>
      </c>
      <c r="AV686" s="624" t="str">
        <f t="shared" si="2944"/>
        <v/>
      </c>
      <c r="AW686" s="624" t="str">
        <f t="shared" si="294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45">IF(BD683="","",BD683*BD684*BD685/BD$46/365/$G$1)</f>
        <v/>
      </c>
      <c r="BE686" s="624" t="str">
        <f t="shared" si="2945"/>
        <v/>
      </c>
      <c r="BF686" s="624" t="str">
        <f t="shared" si="2945"/>
        <v/>
      </c>
      <c r="BG686" s="624" t="str">
        <f t="shared" si="2945"/>
        <v/>
      </c>
      <c r="BH686" s="624" t="str">
        <f t="shared" si="2945"/>
        <v/>
      </c>
      <c r="BI686" s="624" t="str">
        <f t="shared" si="2945"/>
        <v/>
      </c>
      <c r="BJ686" s="624" t="str">
        <f t="shared" si="2945"/>
        <v/>
      </c>
      <c r="BK686" s="624" t="str">
        <f t="shared" si="2945"/>
        <v/>
      </c>
      <c r="BL686" s="624" t="str">
        <f t="shared" si="2945"/>
        <v/>
      </c>
      <c r="BM686" s="624" t="str">
        <f t="shared" si="2945"/>
        <v/>
      </c>
      <c r="BN686" s="624" t="str">
        <f t="shared" si="2945"/>
        <v/>
      </c>
      <c r="BO686" s="624" t="str">
        <f t="shared" si="294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37"/>
        <v/>
      </c>
      <c r="CF686" s="1332" t="str">
        <f t="shared" si="2937"/>
        <v/>
      </c>
      <c r="CG686" s="1332" t="str">
        <f t="shared" si="2937"/>
        <v/>
      </c>
      <c r="CH686" s="1332" t="str">
        <f t="shared" si="2937"/>
        <v/>
      </c>
      <c r="CI686" s="1333" t="str">
        <f t="shared" si="2937"/>
        <v/>
      </c>
      <c r="CJ686" s="1333" t="str">
        <f t="shared" si="2937"/>
        <v/>
      </c>
      <c r="CK686" s="1332" t="str">
        <f t="shared" si="2937"/>
        <v/>
      </c>
      <c r="CL686" s="1332" t="str">
        <f t="shared" si="2937"/>
        <v/>
      </c>
      <c r="CM686" s="1332" t="str">
        <f t="shared" si="2937"/>
        <v/>
      </c>
      <c r="CN686" s="1332" t="str">
        <f t="shared" si="2937"/>
        <v/>
      </c>
      <c r="CO686" s="1328" t="str">
        <f t="shared" si="2937"/>
        <v/>
      </c>
      <c r="CP686" s="528" t="str">
        <f t="shared" si="2935"/>
        <v/>
      </c>
      <c r="CQ686" s="529" t="str">
        <f t="shared" si="2935"/>
        <v/>
      </c>
      <c r="CR686" s="530" t="str">
        <f t="shared" si="2935"/>
        <v/>
      </c>
      <c r="CS686" s="530" t="str">
        <f t="shared" si="2935"/>
        <v/>
      </c>
      <c r="CT686" s="530" t="str">
        <f t="shared" si="2935"/>
        <v/>
      </c>
      <c r="CU686" s="530" t="str">
        <f t="shared" si="2935"/>
        <v/>
      </c>
      <c r="CV686" s="530" t="str">
        <f t="shared" si="2935"/>
        <v/>
      </c>
      <c r="CW686" s="531" t="str">
        <f t="shared" si="2935"/>
        <v/>
      </c>
      <c r="CX686" s="531" t="str">
        <f t="shared" si="2935"/>
        <v/>
      </c>
      <c r="CY686" s="531" t="str">
        <f t="shared" si="2935"/>
        <v/>
      </c>
      <c r="CZ686" s="530" t="str">
        <f t="shared" si="2936"/>
        <v/>
      </c>
      <c r="DA686" s="530" t="str">
        <f t="shared" si="2936"/>
        <v/>
      </c>
      <c r="DB686" s="530" t="str">
        <f t="shared" si="2936"/>
        <v/>
      </c>
      <c r="DC686" s="530" t="str">
        <f t="shared" si="2936"/>
        <v/>
      </c>
      <c r="DD686" s="530" t="str">
        <f t="shared" si="2936"/>
        <v/>
      </c>
      <c r="DE686" s="529" t="str">
        <f t="shared" si="2936"/>
        <v/>
      </c>
      <c r="DF686" s="528" t="str">
        <f t="shared" si="293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315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28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8" t="str">
        <f t="shared" ref="CD688:CO688" si="294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46"/>
        <v/>
      </c>
      <c r="CF688" s="1329" t="str">
        <f t="shared" si="2946"/>
        <v/>
      </c>
      <c r="CG688" s="1329" t="str">
        <f t="shared" si="2946"/>
        <v/>
      </c>
      <c r="CH688" s="1329" t="str">
        <f t="shared" si="2946"/>
        <v/>
      </c>
      <c r="CI688" s="1330" t="str">
        <f t="shared" si="2946"/>
        <v/>
      </c>
      <c r="CJ688" s="1330" t="str">
        <f t="shared" si="2946"/>
        <v/>
      </c>
      <c r="CK688" s="1329" t="str">
        <f t="shared" si="2946"/>
        <v/>
      </c>
      <c r="CL688" s="1329" t="str">
        <f t="shared" si="2946"/>
        <v/>
      </c>
      <c r="CM688" s="1329" t="str">
        <f t="shared" si="2946"/>
        <v/>
      </c>
      <c r="CN688" s="1329" t="str">
        <f t="shared" si="2946"/>
        <v/>
      </c>
      <c r="CO688" s="1328" t="str">
        <f t="shared" si="2946"/>
        <v/>
      </c>
      <c r="CP688" s="540" t="str">
        <f t="shared" ref="CP688:CY691" si="294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47"/>
        <v/>
      </c>
      <c r="CR688" s="542" t="str">
        <f t="shared" si="2947"/>
        <v/>
      </c>
      <c r="CS688" s="542" t="str">
        <f t="shared" si="2947"/>
        <v/>
      </c>
      <c r="CT688" s="542" t="str">
        <f t="shared" si="2947"/>
        <v/>
      </c>
      <c r="CU688" s="542" t="str">
        <f t="shared" si="2947"/>
        <v/>
      </c>
      <c r="CV688" s="542" t="str">
        <f t="shared" si="2947"/>
        <v/>
      </c>
      <c r="CW688" s="543" t="str">
        <f t="shared" si="2947"/>
        <v/>
      </c>
      <c r="CX688" s="543" t="str">
        <f t="shared" si="2947"/>
        <v/>
      </c>
      <c r="CY688" s="543" t="str">
        <f t="shared" si="2947"/>
        <v/>
      </c>
      <c r="CZ688" s="542" t="str">
        <f t="shared" ref="CZ688:DF691" si="294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48"/>
        <v/>
      </c>
      <c r="DB688" s="542" t="str">
        <f t="shared" si="2948"/>
        <v/>
      </c>
      <c r="DC688" s="542" t="str">
        <f t="shared" si="2948"/>
        <v/>
      </c>
      <c r="DD688" s="542" t="str">
        <f t="shared" si="2948"/>
        <v/>
      </c>
      <c r="DE688" s="541" t="str">
        <f t="shared" si="2948"/>
        <v/>
      </c>
      <c r="DF688" s="540" t="str">
        <f t="shared" si="294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4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49"/>
        <v/>
      </c>
      <c r="CG689" s="1329" t="str">
        <f t="shared" si="2949"/>
        <v/>
      </c>
      <c r="CH689" s="1329" t="str">
        <f t="shared" si="2949"/>
        <v/>
      </c>
      <c r="CI689" s="1330" t="str">
        <f t="shared" si="2949"/>
        <v/>
      </c>
      <c r="CJ689" s="1330" t="str">
        <f t="shared" si="2949"/>
        <v/>
      </c>
      <c r="CK689" s="1329" t="str">
        <f t="shared" si="2949"/>
        <v/>
      </c>
      <c r="CL689" s="1329" t="str">
        <f t="shared" si="2949"/>
        <v/>
      </c>
      <c r="CM689" s="1329" t="str">
        <f t="shared" si="2949"/>
        <v/>
      </c>
      <c r="CN689" s="1329" t="str">
        <f t="shared" si="2949"/>
        <v/>
      </c>
      <c r="CO689" s="1335" t="str">
        <f t="shared" si="2949"/>
        <v/>
      </c>
      <c r="CP689" s="540" t="str">
        <f t="shared" si="2947"/>
        <v/>
      </c>
      <c r="CQ689" s="541" t="str">
        <f t="shared" si="2947"/>
        <v/>
      </c>
      <c r="CR689" s="542" t="str">
        <f t="shared" si="2947"/>
        <v/>
      </c>
      <c r="CS689" s="542" t="str">
        <f t="shared" si="2947"/>
        <v/>
      </c>
      <c r="CT689" s="542" t="str">
        <f t="shared" si="2947"/>
        <v/>
      </c>
      <c r="CU689" s="542" t="str">
        <f t="shared" si="2947"/>
        <v/>
      </c>
      <c r="CV689" s="542" t="str">
        <f t="shared" si="2947"/>
        <v/>
      </c>
      <c r="CW689" s="543" t="str">
        <f t="shared" si="2947"/>
        <v/>
      </c>
      <c r="CX689" s="543" t="str">
        <f t="shared" si="2947"/>
        <v/>
      </c>
      <c r="CY689" s="543" t="str">
        <f t="shared" si="2947"/>
        <v/>
      </c>
      <c r="CZ689" s="542" t="str">
        <f t="shared" si="2948"/>
        <v/>
      </c>
      <c r="DA689" s="542" t="str">
        <f t="shared" si="2948"/>
        <v/>
      </c>
      <c r="DB689" s="542" t="str">
        <f t="shared" si="2948"/>
        <v/>
      </c>
      <c r="DC689" s="542" t="str">
        <f t="shared" si="2948"/>
        <v/>
      </c>
      <c r="DD689" s="542" t="str">
        <f t="shared" si="2948"/>
        <v/>
      </c>
      <c r="DE689" s="541" t="str">
        <f t="shared" si="2948"/>
        <v/>
      </c>
      <c r="DF689" s="540" t="str">
        <f t="shared" si="294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289</v>
      </c>
      <c r="B690" s="752">
        <f>3620*$K$1</f>
        <v>15156.216</v>
      </c>
      <c r="C690" s="752">
        <f t="shared" ref="C690:M690" si="2950">3620*$K$1</f>
        <v>15156.216</v>
      </c>
      <c r="D690" s="752">
        <f t="shared" si="2950"/>
        <v>15156.216</v>
      </c>
      <c r="E690" s="752">
        <f t="shared" si="2950"/>
        <v>15156.216</v>
      </c>
      <c r="F690" s="752">
        <f t="shared" si="2950"/>
        <v>15156.216</v>
      </c>
      <c r="G690" s="752">
        <f t="shared" si="2950"/>
        <v>15156.216</v>
      </c>
      <c r="H690" s="752">
        <f t="shared" si="2950"/>
        <v>15156.216</v>
      </c>
      <c r="I690" s="752">
        <f t="shared" si="2950"/>
        <v>15156.216</v>
      </c>
      <c r="J690" s="752">
        <f t="shared" si="2950"/>
        <v>15156.216</v>
      </c>
      <c r="K690" s="752">
        <f t="shared" si="2950"/>
        <v>15156.216</v>
      </c>
      <c r="L690" s="752">
        <f t="shared" si="2950"/>
        <v>15156.216</v>
      </c>
      <c r="M690" s="752">
        <f t="shared" si="295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51">3620*$K$1</f>
        <v>15156.216</v>
      </c>
      <c r="V690" s="752">
        <f t="shared" si="2951"/>
        <v>15156.216</v>
      </c>
      <c r="W690" s="752">
        <f t="shared" si="2951"/>
        <v>15156.216</v>
      </c>
      <c r="X690" s="752">
        <f t="shared" si="2951"/>
        <v>15156.216</v>
      </c>
      <c r="Y690" s="752">
        <f t="shared" si="2951"/>
        <v>15156.216</v>
      </c>
      <c r="Z690" s="752">
        <f t="shared" si="2951"/>
        <v>15156.216</v>
      </c>
      <c r="AA690" s="752">
        <f t="shared" si="2951"/>
        <v>15156.216</v>
      </c>
      <c r="AB690" s="752">
        <f t="shared" si="2951"/>
        <v>15156.216</v>
      </c>
      <c r="AC690" s="752">
        <f t="shared" si="2951"/>
        <v>15156.216</v>
      </c>
      <c r="AD690" s="752">
        <f t="shared" si="2951"/>
        <v>15156.216</v>
      </c>
      <c r="AE690" s="752">
        <f t="shared" si="295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52">3620*$K$1</f>
        <v>15156.216</v>
      </c>
      <c r="AN690" s="752">
        <f t="shared" si="2952"/>
        <v>15156.216</v>
      </c>
      <c r="AO690" s="752">
        <f t="shared" si="2952"/>
        <v>15156.216</v>
      </c>
      <c r="AP690" s="752">
        <f t="shared" si="2952"/>
        <v>15156.216</v>
      </c>
      <c r="AQ690" s="752">
        <f t="shared" si="2952"/>
        <v>15156.216</v>
      </c>
      <c r="AR690" s="752">
        <f t="shared" si="2952"/>
        <v>15156.216</v>
      </c>
      <c r="AS690" s="752">
        <f t="shared" si="2952"/>
        <v>15156.216</v>
      </c>
      <c r="AT690" s="752">
        <f t="shared" si="2952"/>
        <v>15156.216</v>
      </c>
      <c r="AU690" s="752">
        <f t="shared" si="2952"/>
        <v>15156.216</v>
      </c>
      <c r="AV690" s="752">
        <f t="shared" si="2952"/>
        <v>15156.216</v>
      </c>
      <c r="AW690" s="752">
        <f t="shared" si="295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53">3620*$K$1</f>
        <v>15156.216</v>
      </c>
      <c r="BF690" s="752">
        <f t="shared" si="2953"/>
        <v>15156.216</v>
      </c>
      <c r="BG690" s="752">
        <f t="shared" si="2953"/>
        <v>15156.216</v>
      </c>
      <c r="BH690" s="752">
        <f t="shared" si="2953"/>
        <v>15156.216</v>
      </c>
      <c r="BI690" s="752">
        <f t="shared" si="2953"/>
        <v>15156.216</v>
      </c>
      <c r="BJ690" s="752">
        <f t="shared" si="2953"/>
        <v>15156.216</v>
      </c>
      <c r="BK690" s="752">
        <f t="shared" si="2953"/>
        <v>15156.216</v>
      </c>
      <c r="BL690" s="752">
        <f t="shared" si="2953"/>
        <v>15156.216</v>
      </c>
      <c r="BM690" s="752">
        <f t="shared" si="2953"/>
        <v>15156.216</v>
      </c>
      <c r="BN690" s="752">
        <f t="shared" si="2953"/>
        <v>15156.216</v>
      </c>
      <c r="BO690" s="752">
        <f t="shared" si="2953"/>
        <v>15156.216</v>
      </c>
      <c r="BP690" s="752"/>
      <c r="BQ690" s="752"/>
      <c r="BR690" s="752"/>
      <c r="BS690" s="752"/>
      <c r="BT690" s="752"/>
      <c r="BU690" s="763"/>
      <c r="BV690" s="752">
        <f t="shared" si="2953"/>
        <v>15156.216</v>
      </c>
      <c r="BW690" s="752">
        <f t="shared" si="2953"/>
        <v>15156.216</v>
      </c>
      <c r="BX690" s="752">
        <f t="shared" si="2953"/>
        <v>15156.216</v>
      </c>
      <c r="BY690" s="752">
        <f t="shared" si="295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49"/>
        <v>15156.216</v>
      </c>
      <c r="CF690" s="1329">
        <f t="shared" si="2949"/>
        <v>15156.216</v>
      </c>
      <c r="CG690" s="1329">
        <f t="shared" si="2949"/>
        <v>15156.216</v>
      </c>
      <c r="CH690" s="1329">
        <f t="shared" si="2949"/>
        <v>15156.216</v>
      </c>
      <c r="CI690" s="1330">
        <f t="shared" si="2949"/>
        <v>15156.216</v>
      </c>
      <c r="CJ690" s="1330">
        <f t="shared" si="2949"/>
        <v>15156.216</v>
      </c>
      <c r="CK690" s="1329">
        <f t="shared" si="2949"/>
        <v>15156.216</v>
      </c>
      <c r="CL690" s="1329">
        <f t="shared" si="2949"/>
        <v>15156.216</v>
      </c>
      <c r="CM690" s="1329">
        <f t="shared" si="2949"/>
        <v>15156.216</v>
      </c>
      <c r="CN690" s="1329">
        <f t="shared" si="2949"/>
        <v>15156.216</v>
      </c>
      <c r="CO690" s="1328">
        <f t="shared" si="2949"/>
        <v>15156.216</v>
      </c>
      <c r="CP690" s="540" t="str">
        <f t="shared" si="2947"/>
        <v/>
      </c>
      <c r="CQ690" s="541" t="str">
        <f t="shared" si="2947"/>
        <v/>
      </c>
      <c r="CR690" s="542" t="str">
        <f t="shared" si="2947"/>
        <v/>
      </c>
      <c r="CS690" s="542">
        <f t="shared" si="2947"/>
        <v>15156.216</v>
      </c>
      <c r="CT690" s="542">
        <f t="shared" si="2947"/>
        <v>15156.216</v>
      </c>
      <c r="CU690" s="542">
        <f t="shared" si="2947"/>
        <v>15156.216</v>
      </c>
      <c r="CV690" s="542">
        <f t="shared" si="2947"/>
        <v>15156.216</v>
      </c>
      <c r="CW690" s="543">
        <f t="shared" si="2947"/>
        <v>15156.216</v>
      </c>
      <c r="CX690" s="543">
        <f t="shared" si="2947"/>
        <v>15156.216</v>
      </c>
      <c r="CY690" s="543">
        <f t="shared" si="2947"/>
        <v>15156.216</v>
      </c>
      <c r="CZ690" s="542">
        <f t="shared" si="2948"/>
        <v>15156.216</v>
      </c>
      <c r="DA690" s="542">
        <f t="shared" si="2948"/>
        <v>15156.216</v>
      </c>
      <c r="DB690" s="542">
        <f t="shared" si="2948"/>
        <v>15156.216</v>
      </c>
      <c r="DC690" s="542">
        <f t="shared" si="2948"/>
        <v>15156.216</v>
      </c>
      <c r="DD690" s="542">
        <f t="shared" si="2948"/>
        <v>15156.216</v>
      </c>
      <c r="DE690" s="541" t="str">
        <f t="shared" si="2948"/>
        <v/>
      </c>
      <c r="DF690" s="540" t="str">
        <f t="shared" si="294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228</v>
      </c>
      <c r="B691" s="624" t="str">
        <f t="shared" ref="B691:M691" si="2954">IF(B688="","",B688*B689*B690/B$46/365/$G$1)</f>
        <v/>
      </c>
      <c r="C691" s="624" t="str">
        <f t="shared" si="2954"/>
        <v/>
      </c>
      <c r="D691" s="624" t="str">
        <f t="shared" si="2954"/>
        <v/>
      </c>
      <c r="E691" s="624" t="str">
        <f t="shared" si="2954"/>
        <v/>
      </c>
      <c r="F691" s="624" t="str">
        <f t="shared" si="2954"/>
        <v/>
      </c>
      <c r="G691" s="624" t="str">
        <f t="shared" si="2954"/>
        <v/>
      </c>
      <c r="H691" s="624" t="str">
        <f t="shared" si="2954"/>
        <v/>
      </c>
      <c r="I691" s="624" t="str">
        <f t="shared" si="2954"/>
        <v/>
      </c>
      <c r="J691" s="624" t="str">
        <f t="shared" si="2954"/>
        <v/>
      </c>
      <c r="K691" s="624" t="str">
        <f t="shared" si="2954"/>
        <v/>
      </c>
      <c r="L691" s="624" t="str">
        <f t="shared" si="2954"/>
        <v/>
      </c>
      <c r="M691" s="624" t="str">
        <f t="shared" si="2954"/>
        <v/>
      </c>
      <c r="N691" s="624"/>
      <c r="O691" s="624"/>
      <c r="P691" s="624"/>
      <c r="Q691" s="624"/>
      <c r="R691" s="624"/>
      <c r="S691" s="644"/>
      <c r="T691" s="624" t="str">
        <f t="shared" ref="T691:AE691" si="2955">IF(T688="","",T688*T689*T690/T$46/365/$G$1)</f>
        <v/>
      </c>
      <c r="U691" s="624" t="str">
        <f t="shared" si="2955"/>
        <v/>
      </c>
      <c r="V691" s="624" t="str">
        <f t="shared" si="2955"/>
        <v/>
      </c>
      <c r="W691" s="624" t="str">
        <f t="shared" si="2955"/>
        <v/>
      </c>
      <c r="X691" s="624" t="str">
        <f t="shared" si="2955"/>
        <v/>
      </c>
      <c r="Y691" s="624" t="str">
        <f t="shared" si="2955"/>
        <v/>
      </c>
      <c r="Z691" s="624" t="str">
        <f t="shared" si="2955"/>
        <v/>
      </c>
      <c r="AA691" s="624" t="str">
        <f t="shared" si="2955"/>
        <v/>
      </c>
      <c r="AB691" s="624" t="str">
        <f t="shared" si="2955"/>
        <v/>
      </c>
      <c r="AC691" s="624" t="str">
        <f t="shared" si="2955"/>
        <v/>
      </c>
      <c r="AD691" s="624" t="str">
        <f t="shared" si="2955"/>
        <v/>
      </c>
      <c r="AE691" s="624" t="str">
        <f t="shared" si="295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56">IF(AL688="","",AL688*AL689*AL690/AL$46/365/$G$1)</f>
        <v/>
      </c>
      <c r="AM691" s="624" t="str">
        <f t="shared" si="2956"/>
        <v/>
      </c>
      <c r="AN691" s="624" t="str">
        <f t="shared" si="2956"/>
        <v/>
      </c>
      <c r="AO691" s="624" t="str">
        <f t="shared" si="2956"/>
        <v/>
      </c>
      <c r="AP691" s="624" t="str">
        <f t="shared" si="2956"/>
        <v/>
      </c>
      <c r="AQ691" s="624" t="str">
        <f t="shared" si="2956"/>
        <v/>
      </c>
      <c r="AR691" s="624" t="str">
        <f t="shared" si="2956"/>
        <v/>
      </c>
      <c r="AS691" s="624" t="str">
        <f t="shared" si="2956"/>
        <v/>
      </c>
      <c r="AT691" s="624" t="str">
        <f t="shared" si="2956"/>
        <v/>
      </c>
      <c r="AU691" s="624" t="str">
        <f t="shared" si="2956"/>
        <v/>
      </c>
      <c r="AV691" s="624" t="str">
        <f t="shared" si="2956"/>
        <v/>
      </c>
      <c r="AW691" s="624" t="str">
        <f t="shared" si="295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57">IF(BD688="","",BD688*BD689*BD690/BD$46/365/$G$1)</f>
        <v/>
      </c>
      <c r="BE691" s="624" t="str">
        <f t="shared" si="2957"/>
        <v/>
      </c>
      <c r="BF691" s="624" t="str">
        <f t="shared" si="2957"/>
        <v/>
      </c>
      <c r="BG691" s="624" t="str">
        <f t="shared" si="2957"/>
        <v/>
      </c>
      <c r="BH691" s="624" t="str">
        <f t="shared" si="2957"/>
        <v/>
      </c>
      <c r="BI691" s="624" t="str">
        <f t="shared" si="2957"/>
        <v/>
      </c>
      <c r="BJ691" s="624" t="str">
        <f t="shared" si="2957"/>
        <v/>
      </c>
      <c r="BK691" s="624" t="str">
        <f t="shared" si="2957"/>
        <v/>
      </c>
      <c r="BL691" s="624" t="str">
        <f t="shared" si="2957"/>
        <v/>
      </c>
      <c r="BM691" s="624" t="str">
        <f t="shared" si="2957"/>
        <v/>
      </c>
      <c r="BN691" s="624" t="str">
        <f t="shared" si="2957"/>
        <v/>
      </c>
      <c r="BO691" s="624" t="str">
        <f t="shared" si="295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49"/>
        <v/>
      </c>
      <c r="CF691" s="1332" t="str">
        <f t="shared" si="2949"/>
        <v/>
      </c>
      <c r="CG691" s="1332" t="str">
        <f t="shared" si="2949"/>
        <v/>
      </c>
      <c r="CH691" s="1332" t="str">
        <f t="shared" si="2949"/>
        <v/>
      </c>
      <c r="CI691" s="1333" t="str">
        <f t="shared" si="2949"/>
        <v/>
      </c>
      <c r="CJ691" s="1333" t="str">
        <f t="shared" si="2949"/>
        <v/>
      </c>
      <c r="CK691" s="1332" t="str">
        <f t="shared" si="2949"/>
        <v/>
      </c>
      <c r="CL691" s="1332" t="str">
        <f t="shared" si="2949"/>
        <v/>
      </c>
      <c r="CM691" s="1332" t="str">
        <f t="shared" si="2949"/>
        <v/>
      </c>
      <c r="CN691" s="1332" t="str">
        <f t="shared" si="2949"/>
        <v/>
      </c>
      <c r="CO691" s="1328" t="str">
        <f t="shared" si="2949"/>
        <v/>
      </c>
      <c r="CP691" s="528" t="str">
        <f t="shared" si="2947"/>
        <v/>
      </c>
      <c r="CQ691" s="529" t="str">
        <f t="shared" si="2947"/>
        <v/>
      </c>
      <c r="CR691" s="530" t="str">
        <f t="shared" si="2947"/>
        <v/>
      </c>
      <c r="CS691" s="530" t="str">
        <f t="shared" si="2947"/>
        <v/>
      </c>
      <c r="CT691" s="530" t="str">
        <f t="shared" si="2947"/>
        <v/>
      </c>
      <c r="CU691" s="530" t="str">
        <f t="shared" si="2947"/>
        <v/>
      </c>
      <c r="CV691" s="530" t="str">
        <f t="shared" si="2947"/>
        <v/>
      </c>
      <c r="CW691" s="531" t="str">
        <f t="shared" si="2947"/>
        <v/>
      </c>
      <c r="CX691" s="531" t="str">
        <f t="shared" si="2947"/>
        <v/>
      </c>
      <c r="CY691" s="531" t="str">
        <f t="shared" si="2947"/>
        <v/>
      </c>
      <c r="CZ691" s="530" t="str">
        <f t="shared" si="2948"/>
        <v/>
      </c>
      <c r="DA691" s="530" t="str">
        <f t="shared" si="2948"/>
        <v/>
      </c>
      <c r="DB691" s="530" t="str">
        <f t="shared" si="2948"/>
        <v/>
      </c>
      <c r="DC691" s="530" t="str">
        <f t="shared" si="2948"/>
        <v/>
      </c>
      <c r="DD691" s="530" t="str">
        <f t="shared" si="2948"/>
        <v/>
      </c>
      <c r="DE691" s="529" t="str">
        <f t="shared" si="2948"/>
        <v/>
      </c>
      <c r="DF691" s="528" t="str">
        <f t="shared" si="294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316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28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58">IF(DG693&lt;3,"",(SUM(B693:R693)-MIN(B693:R693)-MAX(B693:R693))/(DG693-2))</f>
        <v/>
      </c>
      <c r="CA693" s="589" t="str">
        <f t="shared" ref="CA693:CA701" si="2959">IF(DH693&lt;3,"",(SUM(T693:AJ693)-MIN(T693:AJ693)-MAX(T693:AJ693))/(DH693-2))</f>
        <v/>
      </c>
      <c r="CB693" s="589" t="str">
        <f t="shared" ref="CB693:CB701" si="2960">IF(DI693&lt;3,"",(SUM(AL693:BB693)-MIN(AL693:BB693)-MAX(AL693:BB693))/(DI693-2))</f>
        <v/>
      </c>
      <c r="CC693" s="680" t="str">
        <f t="shared" ref="CC693:CC701" si="2961">IF(DJ693&lt;3,"",(SUM(BD693:BT693)-MIN(BD693:BT693)-MAX(BD693:BT693))/(DJ693-2))</f>
        <v/>
      </c>
      <c r="CD693" s="1328" t="str">
        <f t="shared" ref="CD693:CO693" si="296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62"/>
        <v/>
      </c>
      <c r="CF693" s="1329" t="str">
        <f t="shared" si="2962"/>
        <v/>
      </c>
      <c r="CG693" s="1329" t="str">
        <f t="shared" si="2962"/>
        <v/>
      </c>
      <c r="CH693" s="1329" t="str">
        <f t="shared" si="2962"/>
        <v/>
      </c>
      <c r="CI693" s="1330" t="str">
        <f t="shared" si="2962"/>
        <v/>
      </c>
      <c r="CJ693" s="1330" t="str">
        <f t="shared" si="2962"/>
        <v/>
      </c>
      <c r="CK693" s="1329" t="str">
        <f t="shared" si="2962"/>
        <v/>
      </c>
      <c r="CL693" s="1329" t="str">
        <f t="shared" si="2962"/>
        <v/>
      </c>
      <c r="CM693" s="1329" t="str">
        <f t="shared" si="2962"/>
        <v/>
      </c>
      <c r="CN693" s="1329" t="str">
        <f t="shared" si="2962"/>
        <v/>
      </c>
      <c r="CO693" s="1328" t="str">
        <f t="shared" si="2962"/>
        <v/>
      </c>
      <c r="CP693" s="540" t="str">
        <f t="shared" ref="CP693:CY696" si="296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63"/>
        <v/>
      </c>
      <c r="CR693" s="542" t="str">
        <f t="shared" si="2963"/>
        <v/>
      </c>
      <c r="CS693" s="542" t="str">
        <f t="shared" si="2963"/>
        <v/>
      </c>
      <c r="CT693" s="542" t="str">
        <f t="shared" si="2963"/>
        <v/>
      </c>
      <c r="CU693" s="542" t="str">
        <f t="shared" si="2963"/>
        <v/>
      </c>
      <c r="CV693" s="542" t="str">
        <f t="shared" si="2963"/>
        <v/>
      </c>
      <c r="CW693" s="543" t="str">
        <f t="shared" si="2963"/>
        <v/>
      </c>
      <c r="CX693" s="543" t="str">
        <f t="shared" si="2963"/>
        <v/>
      </c>
      <c r="CY693" s="543" t="str">
        <f t="shared" si="2963"/>
        <v/>
      </c>
      <c r="CZ693" s="542" t="str">
        <f t="shared" ref="CZ693:DF696" si="296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64"/>
        <v/>
      </c>
      <c r="DB693" s="542" t="str">
        <f t="shared" si="2964"/>
        <v/>
      </c>
      <c r="DC693" s="542" t="str">
        <f t="shared" si="2964"/>
        <v/>
      </c>
      <c r="DD693" s="542" t="str">
        <f t="shared" si="2964"/>
        <v/>
      </c>
      <c r="DE693" s="541" t="str">
        <f t="shared" si="2964"/>
        <v/>
      </c>
      <c r="DF693" s="540" t="str">
        <f t="shared" si="296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58"/>
        <v/>
      </c>
      <c r="CA694" s="589" t="str">
        <f t="shared" si="2959"/>
        <v/>
      </c>
      <c r="CB694" s="589" t="str">
        <f t="shared" si="2960"/>
        <v/>
      </c>
      <c r="CC694" s="680" t="str">
        <f t="shared" si="2961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6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65"/>
        <v/>
      </c>
      <c r="CG694" s="1329" t="str">
        <f t="shared" si="2965"/>
        <v/>
      </c>
      <c r="CH694" s="1329" t="str">
        <f t="shared" si="2965"/>
        <v/>
      </c>
      <c r="CI694" s="1330" t="str">
        <f t="shared" si="2965"/>
        <v/>
      </c>
      <c r="CJ694" s="1330" t="str">
        <f t="shared" si="2965"/>
        <v/>
      </c>
      <c r="CK694" s="1329" t="str">
        <f t="shared" si="2965"/>
        <v/>
      </c>
      <c r="CL694" s="1329" t="str">
        <f t="shared" si="2965"/>
        <v/>
      </c>
      <c r="CM694" s="1329" t="str">
        <f t="shared" si="2965"/>
        <v/>
      </c>
      <c r="CN694" s="1329" t="str">
        <f t="shared" si="2965"/>
        <v/>
      </c>
      <c r="CO694" s="1328" t="str">
        <f t="shared" si="2965"/>
        <v/>
      </c>
      <c r="CP694" s="540" t="str">
        <f t="shared" si="2963"/>
        <v/>
      </c>
      <c r="CQ694" s="541" t="str">
        <f t="shared" si="2963"/>
        <v/>
      </c>
      <c r="CR694" s="542" t="str">
        <f t="shared" si="2963"/>
        <v/>
      </c>
      <c r="CS694" s="542" t="str">
        <f t="shared" si="2963"/>
        <v/>
      </c>
      <c r="CT694" s="542" t="str">
        <f t="shared" si="2963"/>
        <v/>
      </c>
      <c r="CU694" s="542" t="str">
        <f t="shared" si="2963"/>
        <v/>
      </c>
      <c r="CV694" s="542" t="str">
        <f t="shared" si="2963"/>
        <v/>
      </c>
      <c r="CW694" s="543" t="str">
        <f t="shared" si="2963"/>
        <v/>
      </c>
      <c r="CX694" s="543" t="str">
        <f t="shared" si="2963"/>
        <v/>
      </c>
      <c r="CY694" s="543" t="str">
        <f t="shared" si="2963"/>
        <v/>
      </c>
      <c r="CZ694" s="542" t="str">
        <f t="shared" si="2964"/>
        <v/>
      </c>
      <c r="DA694" s="542" t="str">
        <f t="shared" si="2964"/>
        <v/>
      </c>
      <c r="DB694" s="542" t="str">
        <f t="shared" si="2964"/>
        <v/>
      </c>
      <c r="DC694" s="542" t="str">
        <f t="shared" si="2964"/>
        <v/>
      </c>
      <c r="DD694" s="542" t="str">
        <f t="shared" si="2964"/>
        <v/>
      </c>
      <c r="DE694" s="541" t="str">
        <f t="shared" si="2964"/>
        <v/>
      </c>
      <c r="DF694" s="540" t="str">
        <f t="shared" si="296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289</v>
      </c>
      <c r="B695" s="752">
        <f>4000*$K$1</f>
        <v>16747.2</v>
      </c>
      <c r="C695" s="752">
        <f t="shared" ref="C695:M695" si="2966">4000*$K$1</f>
        <v>16747.2</v>
      </c>
      <c r="D695" s="752">
        <f t="shared" si="2966"/>
        <v>16747.2</v>
      </c>
      <c r="E695" s="752">
        <f t="shared" si="2966"/>
        <v>16747.2</v>
      </c>
      <c r="F695" s="752">
        <f t="shared" si="2966"/>
        <v>16747.2</v>
      </c>
      <c r="G695" s="752">
        <f t="shared" si="2966"/>
        <v>16747.2</v>
      </c>
      <c r="H695" s="752">
        <f t="shared" si="2966"/>
        <v>16747.2</v>
      </c>
      <c r="I695" s="752">
        <f t="shared" si="2966"/>
        <v>16747.2</v>
      </c>
      <c r="J695" s="752">
        <f t="shared" si="2966"/>
        <v>16747.2</v>
      </c>
      <c r="K695" s="752">
        <f t="shared" si="2966"/>
        <v>16747.2</v>
      </c>
      <c r="L695" s="752">
        <f t="shared" si="2966"/>
        <v>16747.2</v>
      </c>
      <c r="M695" s="752">
        <f t="shared" si="296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67">4000*$K$1</f>
        <v>16747.2</v>
      </c>
      <c r="V695" s="752">
        <f t="shared" si="2967"/>
        <v>16747.2</v>
      </c>
      <c r="W695" s="752">
        <f t="shared" si="2967"/>
        <v>16747.2</v>
      </c>
      <c r="X695" s="752">
        <f t="shared" si="2967"/>
        <v>16747.2</v>
      </c>
      <c r="Y695" s="752">
        <f t="shared" si="2967"/>
        <v>16747.2</v>
      </c>
      <c r="Z695" s="752">
        <f t="shared" si="2967"/>
        <v>16747.2</v>
      </c>
      <c r="AA695" s="752">
        <f t="shared" si="2967"/>
        <v>16747.2</v>
      </c>
      <c r="AB695" s="752">
        <f t="shared" si="2967"/>
        <v>16747.2</v>
      </c>
      <c r="AC695" s="752">
        <f t="shared" si="2967"/>
        <v>16747.2</v>
      </c>
      <c r="AD695" s="752">
        <f t="shared" si="2967"/>
        <v>16747.2</v>
      </c>
      <c r="AE695" s="752">
        <f t="shared" si="296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68">4000*$K$1</f>
        <v>16747.2</v>
      </c>
      <c r="AN695" s="752">
        <f t="shared" si="2968"/>
        <v>16747.2</v>
      </c>
      <c r="AO695" s="752">
        <f t="shared" si="2968"/>
        <v>16747.2</v>
      </c>
      <c r="AP695" s="752">
        <f t="shared" si="2968"/>
        <v>16747.2</v>
      </c>
      <c r="AQ695" s="752">
        <f t="shared" si="2968"/>
        <v>16747.2</v>
      </c>
      <c r="AR695" s="752">
        <f t="shared" si="2968"/>
        <v>16747.2</v>
      </c>
      <c r="AS695" s="752">
        <f t="shared" si="2968"/>
        <v>16747.2</v>
      </c>
      <c r="AT695" s="752">
        <f t="shared" si="2968"/>
        <v>16747.2</v>
      </c>
      <c r="AU695" s="752">
        <f t="shared" si="2968"/>
        <v>16747.2</v>
      </c>
      <c r="AV695" s="752">
        <f t="shared" si="2968"/>
        <v>16747.2</v>
      </c>
      <c r="AW695" s="752">
        <f t="shared" si="296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69">4000*$K$1</f>
        <v>16747.2</v>
      </c>
      <c r="BF695" s="752">
        <f t="shared" si="2969"/>
        <v>16747.2</v>
      </c>
      <c r="BG695" s="752">
        <f t="shared" si="2969"/>
        <v>16747.2</v>
      </c>
      <c r="BH695" s="752">
        <f t="shared" si="2969"/>
        <v>16747.2</v>
      </c>
      <c r="BI695" s="752">
        <f t="shared" si="2969"/>
        <v>16747.2</v>
      </c>
      <c r="BJ695" s="752">
        <f t="shared" si="2969"/>
        <v>16747.2</v>
      </c>
      <c r="BK695" s="752">
        <f t="shared" si="2969"/>
        <v>16747.2</v>
      </c>
      <c r="BL695" s="752">
        <f t="shared" si="2969"/>
        <v>16747.2</v>
      </c>
      <c r="BM695" s="752">
        <f t="shared" si="2969"/>
        <v>16747.2</v>
      </c>
      <c r="BN695" s="752">
        <f t="shared" si="2969"/>
        <v>16747.2</v>
      </c>
      <c r="BO695" s="752">
        <f t="shared" si="2969"/>
        <v>16747.2</v>
      </c>
      <c r="BP695" s="752"/>
      <c r="BQ695" s="752"/>
      <c r="BR695" s="752"/>
      <c r="BS695" s="752"/>
      <c r="BT695" s="752"/>
      <c r="BU695" s="762"/>
      <c r="BV695" s="752">
        <f t="shared" si="2969"/>
        <v>16747.2</v>
      </c>
      <c r="BW695" s="752">
        <f t="shared" si="2969"/>
        <v>16747.2</v>
      </c>
      <c r="BX695" s="752">
        <f t="shared" si="2969"/>
        <v>16747.2</v>
      </c>
      <c r="BY695" s="752">
        <f t="shared" si="2969"/>
        <v>16747.2</v>
      </c>
      <c r="BZ695" s="589">
        <f t="shared" si="2958"/>
        <v>16747.200000000004</v>
      </c>
      <c r="CA695" s="589">
        <f t="shared" si="2959"/>
        <v>16747.200000000004</v>
      </c>
      <c r="CB695" s="589">
        <f t="shared" si="2960"/>
        <v>16747.200000000004</v>
      </c>
      <c r="CC695" s="680">
        <f t="shared" si="2961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65"/>
        <v>16747.2</v>
      </c>
      <c r="CF695" s="1329">
        <f t="shared" si="2965"/>
        <v>16747.2</v>
      </c>
      <c r="CG695" s="1329">
        <f t="shared" si="2965"/>
        <v>16747.2</v>
      </c>
      <c r="CH695" s="1329">
        <f t="shared" si="2965"/>
        <v>16747.2</v>
      </c>
      <c r="CI695" s="1330">
        <f t="shared" si="2965"/>
        <v>16747.2</v>
      </c>
      <c r="CJ695" s="1330">
        <f t="shared" si="2965"/>
        <v>16747.2</v>
      </c>
      <c r="CK695" s="1329">
        <f t="shared" si="2965"/>
        <v>16747.2</v>
      </c>
      <c r="CL695" s="1329">
        <f t="shared" si="2965"/>
        <v>16747.2</v>
      </c>
      <c r="CM695" s="1329">
        <f t="shared" si="2965"/>
        <v>16747.2</v>
      </c>
      <c r="CN695" s="1329">
        <f t="shared" si="2965"/>
        <v>16747.2</v>
      </c>
      <c r="CO695" s="1335">
        <f t="shared" si="2965"/>
        <v>16747.2</v>
      </c>
      <c r="CP695" s="540" t="str">
        <f t="shared" si="2963"/>
        <v/>
      </c>
      <c r="CQ695" s="541" t="str">
        <f t="shared" si="2963"/>
        <v/>
      </c>
      <c r="CR695" s="542" t="str">
        <f t="shared" si="2963"/>
        <v/>
      </c>
      <c r="CS695" s="542">
        <f t="shared" si="2963"/>
        <v>16747.2</v>
      </c>
      <c r="CT695" s="542">
        <f t="shared" si="2963"/>
        <v>16747.2</v>
      </c>
      <c r="CU695" s="542">
        <f t="shared" si="2963"/>
        <v>16747.2</v>
      </c>
      <c r="CV695" s="542">
        <f t="shared" si="2963"/>
        <v>16747.2</v>
      </c>
      <c r="CW695" s="543">
        <f t="shared" si="2963"/>
        <v>16747.2</v>
      </c>
      <c r="CX695" s="543">
        <f t="shared" si="2963"/>
        <v>16747.2</v>
      </c>
      <c r="CY695" s="543">
        <f t="shared" si="2963"/>
        <v>16747.2</v>
      </c>
      <c r="CZ695" s="542">
        <f t="shared" si="2964"/>
        <v>16747.2</v>
      </c>
      <c r="DA695" s="542">
        <f t="shared" si="2964"/>
        <v>16747.2</v>
      </c>
      <c r="DB695" s="542">
        <f t="shared" si="2964"/>
        <v>16747.2</v>
      </c>
      <c r="DC695" s="542">
        <f t="shared" si="2964"/>
        <v>16747.2</v>
      </c>
      <c r="DD695" s="542">
        <f t="shared" si="2964"/>
        <v>16747.2</v>
      </c>
      <c r="DE695" s="541" t="str">
        <f t="shared" si="2964"/>
        <v/>
      </c>
      <c r="DF695" s="540" t="str">
        <f t="shared" si="296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228</v>
      </c>
      <c r="B696" s="624" t="str">
        <f t="shared" ref="B696:M696" si="2970">IF(B693="","",B693*B694*B695/B$46/365/$G$1)</f>
        <v/>
      </c>
      <c r="C696" s="624" t="str">
        <f t="shared" si="2970"/>
        <v/>
      </c>
      <c r="D696" s="624" t="str">
        <f t="shared" si="2970"/>
        <v/>
      </c>
      <c r="E696" s="624" t="str">
        <f t="shared" si="2970"/>
        <v/>
      </c>
      <c r="F696" s="624" t="str">
        <f t="shared" si="2970"/>
        <v/>
      </c>
      <c r="G696" s="624" t="str">
        <f t="shared" si="2970"/>
        <v/>
      </c>
      <c r="H696" s="624" t="str">
        <f t="shared" si="2970"/>
        <v/>
      </c>
      <c r="I696" s="624" t="str">
        <f t="shared" si="2970"/>
        <v/>
      </c>
      <c r="J696" s="624" t="str">
        <f t="shared" si="2970"/>
        <v/>
      </c>
      <c r="K696" s="624" t="str">
        <f t="shared" si="2970"/>
        <v/>
      </c>
      <c r="L696" s="624" t="str">
        <f t="shared" si="2970"/>
        <v/>
      </c>
      <c r="M696" s="624" t="str">
        <f t="shared" si="2970"/>
        <v/>
      </c>
      <c r="N696" s="624"/>
      <c r="O696" s="624"/>
      <c r="P696" s="624"/>
      <c r="Q696" s="624"/>
      <c r="R696" s="624"/>
      <c r="S696" s="644"/>
      <c r="T696" s="624" t="str">
        <f t="shared" ref="T696:AE696" si="2971">IF(T693="","",T693*T694*T695/T$46/365/$G$1)</f>
        <v/>
      </c>
      <c r="U696" s="624" t="str">
        <f t="shared" si="2971"/>
        <v/>
      </c>
      <c r="V696" s="624" t="str">
        <f t="shared" si="2971"/>
        <v/>
      </c>
      <c r="W696" s="624" t="str">
        <f t="shared" si="2971"/>
        <v/>
      </c>
      <c r="X696" s="624" t="str">
        <f t="shared" si="2971"/>
        <v/>
      </c>
      <c r="Y696" s="624" t="str">
        <f t="shared" si="2971"/>
        <v/>
      </c>
      <c r="Z696" s="624" t="str">
        <f t="shared" si="2971"/>
        <v/>
      </c>
      <c r="AA696" s="624" t="str">
        <f t="shared" si="2971"/>
        <v/>
      </c>
      <c r="AB696" s="624" t="str">
        <f t="shared" si="2971"/>
        <v/>
      </c>
      <c r="AC696" s="624" t="str">
        <f t="shared" si="2971"/>
        <v/>
      </c>
      <c r="AD696" s="624" t="str">
        <f t="shared" si="2971"/>
        <v/>
      </c>
      <c r="AE696" s="624" t="str">
        <f t="shared" si="297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72">IF(AL693="","",AL693*AL694*AL695/AL$46/365/$G$1)</f>
        <v/>
      </c>
      <c r="AM696" s="624" t="str">
        <f t="shared" si="2972"/>
        <v/>
      </c>
      <c r="AN696" s="624" t="str">
        <f t="shared" si="2972"/>
        <v/>
      </c>
      <c r="AO696" s="624" t="str">
        <f t="shared" si="2972"/>
        <v/>
      </c>
      <c r="AP696" s="624" t="str">
        <f t="shared" si="2972"/>
        <v/>
      </c>
      <c r="AQ696" s="624" t="str">
        <f t="shared" si="2972"/>
        <v/>
      </c>
      <c r="AR696" s="624" t="str">
        <f t="shared" si="2972"/>
        <v/>
      </c>
      <c r="AS696" s="624" t="str">
        <f t="shared" si="2972"/>
        <v/>
      </c>
      <c r="AT696" s="624" t="str">
        <f t="shared" si="2972"/>
        <v/>
      </c>
      <c r="AU696" s="624" t="str">
        <f t="shared" si="2972"/>
        <v/>
      </c>
      <c r="AV696" s="624" t="str">
        <f t="shared" si="2972"/>
        <v/>
      </c>
      <c r="AW696" s="624" t="str">
        <f t="shared" si="297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73">IF(BD693="","",BD693*BD694*BD695/BD$46/365/$G$1)</f>
        <v/>
      </c>
      <c r="BE696" s="624" t="str">
        <f t="shared" si="2973"/>
        <v/>
      </c>
      <c r="BF696" s="624" t="str">
        <f t="shared" si="2973"/>
        <v/>
      </c>
      <c r="BG696" s="624" t="str">
        <f t="shared" si="2973"/>
        <v/>
      </c>
      <c r="BH696" s="624" t="str">
        <f t="shared" si="2973"/>
        <v/>
      </c>
      <c r="BI696" s="624" t="str">
        <f t="shared" si="2973"/>
        <v/>
      </c>
      <c r="BJ696" s="624" t="str">
        <f t="shared" si="2973"/>
        <v/>
      </c>
      <c r="BK696" s="624" t="str">
        <f t="shared" si="2973"/>
        <v/>
      </c>
      <c r="BL696" s="624" t="str">
        <f t="shared" si="2973"/>
        <v/>
      </c>
      <c r="BM696" s="624" t="str">
        <f t="shared" si="2973"/>
        <v/>
      </c>
      <c r="BN696" s="624" t="str">
        <f t="shared" si="2973"/>
        <v/>
      </c>
      <c r="BO696" s="624" t="str">
        <f t="shared" si="297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58"/>
        <v/>
      </c>
      <c r="CA696" s="614" t="str">
        <f t="shared" si="2959"/>
        <v/>
      </c>
      <c r="CB696" s="614" t="str">
        <f t="shared" si="2960"/>
        <v/>
      </c>
      <c r="CC696" s="683" t="str">
        <f t="shared" si="2961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65"/>
        <v/>
      </c>
      <c r="CF696" s="1332" t="str">
        <f t="shared" si="2965"/>
        <v/>
      </c>
      <c r="CG696" s="1332" t="str">
        <f t="shared" si="2965"/>
        <v/>
      </c>
      <c r="CH696" s="1332" t="str">
        <f t="shared" si="2965"/>
        <v/>
      </c>
      <c r="CI696" s="1333" t="str">
        <f t="shared" si="2965"/>
        <v/>
      </c>
      <c r="CJ696" s="1333" t="str">
        <f t="shared" si="2965"/>
        <v/>
      </c>
      <c r="CK696" s="1332" t="str">
        <f t="shared" si="2965"/>
        <v/>
      </c>
      <c r="CL696" s="1332" t="str">
        <f t="shared" si="2965"/>
        <v/>
      </c>
      <c r="CM696" s="1332" t="str">
        <f t="shared" si="2965"/>
        <v/>
      </c>
      <c r="CN696" s="1332" t="str">
        <f t="shared" si="2965"/>
        <v/>
      </c>
      <c r="CO696" s="1328" t="str">
        <f t="shared" si="2965"/>
        <v/>
      </c>
      <c r="CP696" s="528" t="str">
        <f t="shared" si="2963"/>
        <v/>
      </c>
      <c r="CQ696" s="529" t="str">
        <f t="shared" si="2963"/>
        <v/>
      </c>
      <c r="CR696" s="530" t="str">
        <f t="shared" si="2963"/>
        <v/>
      </c>
      <c r="CS696" s="530" t="str">
        <f t="shared" si="2963"/>
        <v/>
      </c>
      <c r="CT696" s="530" t="str">
        <f t="shared" si="2963"/>
        <v/>
      </c>
      <c r="CU696" s="530" t="str">
        <f t="shared" si="2963"/>
        <v/>
      </c>
      <c r="CV696" s="530" t="str">
        <f t="shared" si="2963"/>
        <v/>
      </c>
      <c r="CW696" s="531" t="str">
        <f t="shared" si="2963"/>
        <v/>
      </c>
      <c r="CX696" s="531" t="str">
        <f t="shared" si="2963"/>
        <v/>
      </c>
      <c r="CY696" s="531" t="str">
        <f t="shared" si="2963"/>
        <v/>
      </c>
      <c r="CZ696" s="530" t="str">
        <f t="shared" si="2964"/>
        <v/>
      </c>
      <c r="DA696" s="530" t="str">
        <f t="shared" si="2964"/>
        <v/>
      </c>
      <c r="DB696" s="530" t="str">
        <f t="shared" si="2964"/>
        <v/>
      </c>
      <c r="DC696" s="530" t="str">
        <f t="shared" si="2964"/>
        <v/>
      </c>
      <c r="DD696" s="530" t="str">
        <f t="shared" si="2964"/>
        <v/>
      </c>
      <c r="DE696" s="529" t="str">
        <f t="shared" si="2964"/>
        <v/>
      </c>
      <c r="DF696" s="528" t="str">
        <f t="shared" si="296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317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58"/>
        <v/>
      </c>
      <c r="CA697" s="581" t="str">
        <f t="shared" si="2959"/>
        <v/>
      </c>
      <c r="CB697" s="581" t="str">
        <f t="shared" si="2960"/>
        <v/>
      </c>
      <c r="CC697" s="679" t="str">
        <f t="shared" si="2961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28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58"/>
        <v/>
      </c>
      <c r="CA698" s="589" t="str">
        <f t="shared" si="2959"/>
        <v/>
      </c>
      <c r="CB698" s="589" t="str">
        <f t="shared" si="2960"/>
        <v/>
      </c>
      <c r="CC698" s="680" t="str">
        <f t="shared" si="2961"/>
        <v/>
      </c>
      <c r="CD698" s="1328" t="str">
        <f t="shared" ref="CD698:CO698" si="297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974"/>
        <v/>
      </c>
      <c r="CF698" s="1329" t="str">
        <f t="shared" si="2974"/>
        <v/>
      </c>
      <c r="CG698" s="1329" t="str">
        <f t="shared" si="2974"/>
        <v/>
      </c>
      <c r="CH698" s="1329" t="str">
        <f t="shared" si="2974"/>
        <v/>
      </c>
      <c r="CI698" s="1330" t="str">
        <f t="shared" si="2974"/>
        <v/>
      </c>
      <c r="CJ698" s="1330" t="str">
        <f t="shared" si="2974"/>
        <v/>
      </c>
      <c r="CK698" s="1329" t="str">
        <f t="shared" si="2974"/>
        <v/>
      </c>
      <c r="CL698" s="1329" t="str">
        <f t="shared" si="2974"/>
        <v/>
      </c>
      <c r="CM698" s="1329" t="str">
        <f t="shared" si="2974"/>
        <v/>
      </c>
      <c r="CN698" s="1329" t="str">
        <f t="shared" si="2974"/>
        <v/>
      </c>
      <c r="CO698" s="1328" t="str">
        <f t="shared" si="2974"/>
        <v/>
      </c>
      <c r="CP698" s="540" t="str">
        <f t="shared" ref="CP698:CY701" si="297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75"/>
        <v/>
      </c>
      <c r="CR698" s="542" t="str">
        <f t="shared" si="2975"/>
        <v/>
      </c>
      <c r="CS698" s="542" t="str">
        <f t="shared" si="2975"/>
        <v/>
      </c>
      <c r="CT698" s="542" t="str">
        <f t="shared" si="2975"/>
        <v/>
      </c>
      <c r="CU698" s="542" t="str">
        <f t="shared" si="2975"/>
        <v/>
      </c>
      <c r="CV698" s="542" t="str">
        <f t="shared" si="2975"/>
        <v/>
      </c>
      <c r="CW698" s="543" t="str">
        <f t="shared" si="2975"/>
        <v/>
      </c>
      <c r="CX698" s="543" t="str">
        <f t="shared" si="2975"/>
        <v/>
      </c>
      <c r="CY698" s="543" t="str">
        <f t="shared" si="2975"/>
        <v/>
      </c>
      <c r="CZ698" s="542" t="str">
        <f t="shared" ref="CZ698:DF701" si="297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76"/>
        <v/>
      </c>
      <c r="DB698" s="542" t="str">
        <f t="shared" si="2976"/>
        <v/>
      </c>
      <c r="DC698" s="542" t="str">
        <f t="shared" si="2976"/>
        <v/>
      </c>
      <c r="DD698" s="542" t="str">
        <f t="shared" si="2976"/>
        <v/>
      </c>
      <c r="DE698" s="541" t="str">
        <f t="shared" si="2976"/>
        <v/>
      </c>
      <c r="DF698" s="540" t="str">
        <f t="shared" si="297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58"/>
        <v/>
      </c>
      <c r="CA699" s="589" t="str">
        <f t="shared" si="2959"/>
        <v/>
      </c>
      <c r="CB699" s="589" t="str">
        <f t="shared" si="2960"/>
        <v/>
      </c>
      <c r="CC699" s="680" t="str">
        <f t="shared" si="296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297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2977"/>
        <v/>
      </c>
      <c r="CG699" s="1329" t="str">
        <f t="shared" si="2977"/>
        <v/>
      </c>
      <c r="CH699" s="1329" t="str">
        <f t="shared" si="2977"/>
        <v/>
      </c>
      <c r="CI699" s="1330" t="str">
        <f t="shared" si="2977"/>
        <v/>
      </c>
      <c r="CJ699" s="1330" t="str">
        <f t="shared" si="2977"/>
        <v/>
      </c>
      <c r="CK699" s="1329" t="str">
        <f t="shared" si="2977"/>
        <v/>
      </c>
      <c r="CL699" s="1329" t="str">
        <f t="shared" si="2977"/>
        <v/>
      </c>
      <c r="CM699" s="1329" t="str">
        <f t="shared" si="2977"/>
        <v/>
      </c>
      <c r="CN699" s="1329" t="str">
        <f t="shared" si="2977"/>
        <v/>
      </c>
      <c r="CO699" s="1328" t="str">
        <f t="shared" si="2977"/>
        <v/>
      </c>
      <c r="CP699" s="540" t="str">
        <f t="shared" si="2975"/>
        <v/>
      </c>
      <c r="CQ699" s="541" t="str">
        <f t="shared" si="2975"/>
        <v/>
      </c>
      <c r="CR699" s="542" t="str">
        <f t="shared" si="2975"/>
        <v/>
      </c>
      <c r="CS699" s="542" t="str">
        <f t="shared" si="2975"/>
        <v/>
      </c>
      <c r="CT699" s="542" t="str">
        <f t="shared" si="2975"/>
        <v/>
      </c>
      <c r="CU699" s="542" t="str">
        <f t="shared" si="2975"/>
        <v/>
      </c>
      <c r="CV699" s="542" t="str">
        <f t="shared" si="2975"/>
        <v/>
      </c>
      <c r="CW699" s="543" t="str">
        <f t="shared" si="2975"/>
        <v/>
      </c>
      <c r="CX699" s="543" t="str">
        <f t="shared" si="2975"/>
        <v/>
      </c>
      <c r="CY699" s="543" t="str">
        <f t="shared" si="2975"/>
        <v/>
      </c>
      <c r="CZ699" s="542" t="str">
        <f t="shared" si="2976"/>
        <v/>
      </c>
      <c r="DA699" s="542" t="str">
        <f t="shared" si="2976"/>
        <v/>
      </c>
      <c r="DB699" s="542" t="str">
        <f t="shared" si="2976"/>
        <v/>
      </c>
      <c r="DC699" s="542" t="str">
        <f t="shared" si="2976"/>
        <v/>
      </c>
      <c r="DD699" s="542" t="str">
        <f t="shared" si="2976"/>
        <v/>
      </c>
      <c r="DE699" s="541" t="str">
        <f t="shared" si="2976"/>
        <v/>
      </c>
      <c r="DF699" s="540" t="str">
        <f t="shared" si="297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289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58"/>
        <v/>
      </c>
      <c r="CA700" s="589" t="str">
        <f t="shared" si="2959"/>
        <v/>
      </c>
      <c r="CB700" s="589" t="str">
        <f t="shared" si="2960"/>
        <v/>
      </c>
      <c r="CC700" s="680" t="str">
        <f t="shared" si="2961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977"/>
        <v/>
      </c>
      <c r="CF700" s="1329" t="str">
        <f t="shared" si="2977"/>
        <v/>
      </c>
      <c r="CG700" s="1329" t="str">
        <f t="shared" si="2977"/>
        <v/>
      </c>
      <c r="CH700" s="1329" t="str">
        <f t="shared" si="2977"/>
        <v/>
      </c>
      <c r="CI700" s="1330" t="str">
        <f t="shared" si="2977"/>
        <v/>
      </c>
      <c r="CJ700" s="1330" t="str">
        <f t="shared" si="2977"/>
        <v/>
      </c>
      <c r="CK700" s="1329" t="str">
        <f t="shared" si="2977"/>
        <v/>
      </c>
      <c r="CL700" s="1329" t="str">
        <f t="shared" si="2977"/>
        <v/>
      </c>
      <c r="CM700" s="1329" t="str">
        <f t="shared" si="2977"/>
        <v/>
      </c>
      <c r="CN700" s="1329" t="str">
        <f t="shared" si="2977"/>
        <v/>
      </c>
      <c r="CO700" s="1328" t="str">
        <f t="shared" si="2977"/>
        <v/>
      </c>
      <c r="CP700" s="540" t="str">
        <f t="shared" si="2975"/>
        <v/>
      </c>
      <c r="CQ700" s="541" t="str">
        <f t="shared" si="2975"/>
        <v/>
      </c>
      <c r="CR700" s="542" t="str">
        <f t="shared" si="2975"/>
        <v/>
      </c>
      <c r="CS700" s="542" t="str">
        <f t="shared" si="2975"/>
        <v/>
      </c>
      <c r="CT700" s="542" t="str">
        <f t="shared" si="2975"/>
        <v/>
      </c>
      <c r="CU700" s="542" t="str">
        <f t="shared" si="2975"/>
        <v/>
      </c>
      <c r="CV700" s="542" t="str">
        <f t="shared" si="2975"/>
        <v/>
      </c>
      <c r="CW700" s="543" t="str">
        <f t="shared" si="2975"/>
        <v/>
      </c>
      <c r="CX700" s="543" t="str">
        <f t="shared" si="2975"/>
        <v/>
      </c>
      <c r="CY700" s="543" t="str">
        <f t="shared" si="2975"/>
        <v/>
      </c>
      <c r="CZ700" s="542" t="str">
        <f t="shared" si="2976"/>
        <v/>
      </c>
      <c r="DA700" s="542" t="str">
        <f t="shared" si="2976"/>
        <v/>
      </c>
      <c r="DB700" s="542" t="str">
        <f t="shared" si="2976"/>
        <v/>
      </c>
      <c r="DC700" s="542" t="str">
        <f t="shared" si="2976"/>
        <v/>
      </c>
      <c r="DD700" s="542" t="str">
        <f t="shared" si="2976"/>
        <v/>
      </c>
      <c r="DE700" s="541" t="str">
        <f t="shared" si="2976"/>
        <v/>
      </c>
      <c r="DF700" s="540" t="str">
        <f t="shared" si="297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228</v>
      </c>
      <c r="B701" s="624" t="str">
        <f t="shared" ref="B701:M701" si="2978">IF(B698="","",B698*B699*B700/B$46/365/$G$1)</f>
        <v/>
      </c>
      <c r="C701" s="624" t="str">
        <f t="shared" si="2978"/>
        <v/>
      </c>
      <c r="D701" s="624" t="str">
        <f t="shared" si="2978"/>
        <v/>
      </c>
      <c r="E701" s="624" t="str">
        <f t="shared" si="2978"/>
        <v/>
      </c>
      <c r="F701" s="624" t="str">
        <f t="shared" si="2978"/>
        <v/>
      </c>
      <c r="G701" s="624" t="str">
        <f t="shared" si="2978"/>
        <v/>
      </c>
      <c r="H701" s="624" t="str">
        <f t="shared" si="2978"/>
        <v/>
      </c>
      <c r="I701" s="624" t="str">
        <f t="shared" si="2978"/>
        <v/>
      </c>
      <c r="J701" s="624" t="str">
        <f t="shared" si="2978"/>
        <v/>
      </c>
      <c r="K701" s="624" t="str">
        <f t="shared" si="2978"/>
        <v/>
      </c>
      <c r="L701" s="624" t="str">
        <f t="shared" si="2978"/>
        <v/>
      </c>
      <c r="M701" s="624" t="str">
        <f t="shared" si="2978"/>
        <v/>
      </c>
      <c r="N701" s="624"/>
      <c r="O701" s="624"/>
      <c r="P701" s="624"/>
      <c r="Q701" s="624"/>
      <c r="R701" s="624"/>
      <c r="S701" s="644"/>
      <c r="T701" s="624" t="str">
        <f t="shared" ref="T701:AE701" si="2979">IF(T698="","",T698*T699*T700/T$46/365/$G$1)</f>
        <v/>
      </c>
      <c r="U701" s="624" t="str">
        <f t="shared" si="2979"/>
        <v/>
      </c>
      <c r="V701" s="624" t="str">
        <f t="shared" si="2979"/>
        <v/>
      </c>
      <c r="W701" s="624" t="str">
        <f t="shared" si="2979"/>
        <v/>
      </c>
      <c r="X701" s="624" t="str">
        <f t="shared" si="2979"/>
        <v/>
      </c>
      <c r="Y701" s="624" t="str">
        <f t="shared" si="2979"/>
        <v/>
      </c>
      <c r="Z701" s="624" t="str">
        <f t="shared" si="2979"/>
        <v/>
      </c>
      <c r="AA701" s="624" t="str">
        <f t="shared" si="2979"/>
        <v/>
      </c>
      <c r="AB701" s="624" t="str">
        <f t="shared" si="2979"/>
        <v/>
      </c>
      <c r="AC701" s="624" t="str">
        <f t="shared" si="2979"/>
        <v/>
      </c>
      <c r="AD701" s="624" t="str">
        <f t="shared" si="2979"/>
        <v/>
      </c>
      <c r="AE701" s="624" t="str">
        <f t="shared" si="297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80">IF(AL698="","",AL698*AL699*AL700/AL$46/365/$G$1)</f>
        <v/>
      </c>
      <c r="AM701" s="624" t="str">
        <f t="shared" si="2980"/>
        <v/>
      </c>
      <c r="AN701" s="624" t="str">
        <f t="shared" si="2980"/>
        <v/>
      </c>
      <c r="AO701" s="624" t="str">
        <f t="shared" si="2980"/>
        <v/>
      </c>
      <c r="AP701" s="624" t="str">
        <f t="shared" si="2980"/>
        <v/>
      </c>
      <c r="AQ701" s="624" t="str">
        <f t="shared" si="2980"/>
        <v/>
      </c>
      <c r="AR701" s="624" t="str">
        <f t="shared" si="2980"/>
        <v/>
      </c>
      <c r="AS701" s="624" t="str">
        <f t="shared" si="2980"/>
        <v/>
      </c>
      <c r="AT701" s="624" t="str">
        <f t="shared" si="2980"/>
        <v/>
      </c>
      <c r="AU701" s="624" t="str">
        <f t="shared" si="2980"/>
        <v/>
      </c>
      <c r="AV701" s="624" t="str">
        <f t="shared" si="2980"/>
        <v/>
      </c>
      <c r="AW701" s="624" t="str">
        <f t="shared" si="298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81">IF(BD698="","",BD698*BD699*BD700/BD$46/365/$G$1)</f>
        <v/>
      </c>
      <c r="BE701" s="624" t="str">
        <f t="shared" si="2981"/>
        <v/>
      </c>
      <c r="BF701" s="624" t="str">
        <f t="shared" si="2981"/>
        <v/>
      </c>
      <c r="BG701" s="624" t="str">
        <f t="shared" si="2981"/>
        <v/>
      </c>
      <c r="BH701" s="624" t="str">
        <f t="shared" si="2981"/>
        <v/>
      </c>
      <c r="BI701" s="624" t="str">
        <f t="shared" si="2981"/>
        <v/>
      </c>
      <c r="BJ701" s="624" t="str">
        <f t="shared" si="2981"/>
        <v/>
      </c>
      <c r="BK701" s="624" t="str">
        <f t="shared" si="2981"/>
        <v/>
      </c>
      <c r="BL701" s="624" t="str">
        <f t="shared" si="2981"/>
        <v/>
      </c>
      <c r="BM701" s="624" t="str">
        <f t="shared" si="2981"/>
        <v/>
      </c>
      <c r="BN701" s="624" t="str">
        <f t="shared" si="2981"/>
        <v/>
      </c>
      <c r="BO701" s="624" t="str">
        <f t="shared" si="298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58"/>
        <v/>
      </c>
      <c r="CA701" s="614" t="str">
        <f t="shared" si="2959"/>
        <v/>
      </c>
      <c r="CB701" s="614" t="str">
        <f t="shared" si="2960"/>
        <v/>
      </c>
      <c r="CC701" s="683" t="str">
        <f t="shared" si="2961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2977"/>
        <v/>
      </c>
      <c r="CF701" s="1332" t="str">
        <f t="shared" si="2977"/>
        <v/>
      </c>
      <c r="CG701" s="1332" t="str">
        <f t="shared" si="2977"/>
        <v/>
      </c>
      <c r="CH701" s="1332" t="str">
        <f t="shared" si="2977"/>
        <v/>
      </c>
      <c r="CI701" s="1333" t="str">
        <f t="shared" si="2977"/>
        <v/>
      </c>
      <c r="CJ701" s="1333" t="str">
        <f t="shared" si="2977"/>
        <v/>
      </c>
      <c r="CK701" s="1332" t="str">
        <f t="shared" si="2977"/>
        <v/>
      </c>
      <c r="CL701" s="1332" t="str">
        <f t="shared" si="2977"/>
        <v/>
      </c>
      <c r="CM701" s="1332" t="str">
        <f t="shared" si="2977"/>
        <v/>
      </c>
      <c r="CN701" s="1332" t="str">
        <f t="shared" si="2977"/>
        <v/>
      </c>
      <c r="CO701" s="1335" t="str">
        <f t="shared" si="2977"/>
        <v/>
      </c>
      <c r="CP701" s="528" t="str">
        <f t="shared" si="2975"/>
        <v/>
      </c>
      <c r="CQ701" s="529" t="str">
        <f t="shared" si="2975"/>
        <v/>
      </c>
      <c r="CR701" s="530" t="str">
        <f t="shared" si="2975"/>
        <v/>
      </c>
      <c r="CS701" s="530" t="str">
        <f t="shared" si="2975"/>
        <v/>
      </c>
      <c r="CT701" s="530" t="str">
        <f t="shared" si="2975"/>
        <v/>
      </c>
      <c r="CU701" s="530" t="str">
        <f t="shared" si="2975"/>
        <v/>
      </c>
      <c r="CV701" s="530" t="str">
        <f t="shared" si="2975"/>
        <v/>
      </c>
      <c r="CW701" s="531" t="str">
        <f t="shared" si="2975"/>
        <v/>
      </c>
      <c r="CX701" s="531" t="str">
        <f t="shared" si="2975"/>
        <v/>
      </c>
      <c r="CY701" s="531" t="str">
        <f t="shared" si="2975"/>
        <v/>
      </c>
      <c r="CZ701" s="530" t="str">
        <f t="shared" si="2976"/>
        <v/>
      </c>
      <c r="DA701" s="530" t="str">
        <f t="shared" si="2976"/>
        <v/>
      </c>
      <c r="DB701" s="530" t="str">
        <f t="shared" si="2976"/>
        <v/>
      </c>
      <c r="DC701" s="530" t="str">
        <f t="shared" si="2976"/>
        <v/>
      </c>
      <c r="DD701" s="530" t="str">
        <f t="shared" si="2976"/>
        <v/>
      </c>
      <c r="DE701" s="529" t="str">
        <f t="shared" si="2976"/>
        <v/>
      </c>
      <c r="DF701" s="528" t="str">
        <f t="shared" si="297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318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28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319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28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82">IF(DG704&lt;3,"",(SUM(B704:R704)-MIN(B704:R704)-MAX(B704:R704))/(DG704-2))</f>
        <v/>
      </c>
      <c r="CA704" s="589" t="str">
        <f t="shared" ref="CA704:CA732" si="2983">IF(DH704&lt;3,"",(SUM(T704:AJ704)-MIN(T704:AJ704)-MAX(T704:AJ704))/(DH704-2))</f>
        <v/>
      </c>
      <c r="CB704" s="589" t="str">
        <f t="shared" ref="CB704:CB732" si="2984">IF(DI704&lt;3,"",(SUM(AL704:BB704)-MIN(AL704:BB704)-MAX(AL704:BB704))/(DI704-2))</f>
        <v/>
      </c>
      <c r="CC704" s="680" t="str">
        <f t="shared" ref="CC704:CC732" si="2985">IF(DJ704&lt;3,"",(SUM(BD704:BT704)-MIN(BD704:BT704)-MAX(BD704:BT704))/(DJ704-2))</f>
        <v/>
      </c>
      <c r="CD704" s="1328" t="str">
        <f t="shared" ref="CD704:CJ707" si="298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2986"/>
        <v/>
      </c>
      <c r="CF704" s="1329" t="str">
        <f t="shared" si="2986"/>
        <v/>
      </c>
      <c r="CG704" s="1329" t="str">
        <f t="shared" si="2986"/>
        <v/>
      </c>
      <c r="CH704" s="1329" t="str">
        <f t="shared" si="2986"/>
        <v/>
      </c>
      <c r="CI704" s="1330" t="str">
        <f t="shared" si="2986"/>
        <v/>
      </c>
      <c r="CJ704" s="1330" t="str">
        <f t="shared" si="2986"/>
        <v/>
      </c>
      <c r="CK704" s="1329" t="str">
        <f t="shared" ref="CK704:CO707" si="298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2987"/>
        <v/>
      </c>
      <c r="CM704" s="1329" t="str">
        <f t="shared" si="2987"/>
        <v/>
      </c>
      <c r="CN704" s="1329" t="str">
        <f t="shared" si="2987"/>
        <v/>
      </c>
      <c r="CO704" s="1328" t="str">
        <f t="shared" si="2987"/>
        <v/>
      </c>
      <c r="CP704" s="540" t="str">
        <f t="shared" ref="CP704:CY708" si="298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88"/>
        <v/>
      </c>
      <c r="CR704" s="542" t="str">
        <f t="shared" si="2988"/>
        <v/>
      </c>
      <c r="CS704" s="542" t="str">
        <f t="shared" si="2988"/>
        <v/>
      </c>
      <c r="CT704" s="542" t="str">
        <f t="shared" si="2988"/>
        <v/>
      </c>
      <c r="CU704" s="542" t="str">
        <f t="shared" si="2988"/>
        <v/>
      </c>
      <c r="CV704" s="542" t="str">
        <f t="shared" si="2988"/>
        <v/>
      </c>
      <c r="CW704" s="543" t="str">
        <f t="shared" si="2988"/>
        <v/>
      </c>
      <c r="CX704" s="543" t="str">
        <f t="shared" si="2988"/>
        <v/>
      </c>
      <c r="CY704" s="543" t="str">
        <f t="shared" si="2988"/>
        <v/>
      </c>
      <c r="CZ704" s="542" t="str">
        <f t="shared" ref="CZ704:DF708" si="298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89"/>
        <v/>
      </c>
      <c r="DB704" s="542" t="str">
        <f t="shared" si="2989"/>
        <v/>
      </c>
      <c r="DC704" s="542" t="str">
        <f t="shared" si="2989"/>
        <v/>
      </c>
      <c r="DD704" s="542" t="str">
        <f t="shared" si="2989"/>
        <v/>
      </c>
      <c r="DE704" s="541" t="str">
        <f t="shared" si="2989"/>
        <v/>
      </c>
      <c r="DF704" s="540" t="str">
        <f t="shared" si="298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82"/>
        <v/>
      </c>
      <c r="CA705" s="589" t="str">
        <f t="shared" si="2983"/>
        <v/>
      </c>
      <c r="CB705" s="589" t="str">
        <f t="shared" si="2984"/>
        <v/>
      </c>
      <c r="CC705" s="680" t="str">
        <f t="shared" si="2985"/>
        <v/>
      </c>
      <c r="CD705" s="1328" t="str">
        <f t="shared" si="2986"/>
        <v/>
      </c>
      <c r="CE705" s="1329" t="str">
        <f t="shared" si="2986"/>
        <v/>
      </c>
      <c r="CF705" s="1329" t="str">
        <f t="shared" si="2986"/>
        <v/>
      </c>
      <c r="CG705" s="1329" t="str">
        <f t="shared" si="2986"/>
        <v/>
      </c>
      <c r="CH705" s="1329" t="str">
        <f t="shared" si="2986"/>
        <v/>
      </c>
      <c r="CI705" s="1330" t="str">
        <f t="shared" si="2986"/>
        <v/>
      </c>
      <c r="CJ705" s="1330" t="str">
        <f t="shared" si="2986"/>
        <v/>
      </c>
      <c r="CK705" s="1329" t="str">
        <f t="shared" si="2987"/>
        <v/>
      </c>
      <c r="CL705" s="1329" t="str">
        <f t="shared" si="2987"/>
        <v/>
      </c>
      <c r="CM705" s="1329" t="str">
        <f t="shared" si="2987"/>
        <v/>
      </c>
      <c r="CN705" s="1329" t="str">
        <f t="shared" si="2987"/>
        <v/>
      </c>
      <c r="CO705" s="1328" t="str">
        <f t="shared" si="2987"/>
        <v/>
      </c>
      <c r="CP705" s="540" t="str">
        <f t="shared" si="2988"/>
        <v/>
      </c>
      <c r="CQ705" s="541" t="str">
        <f t="shared" si="2988"/>
        <v/>
      </c>
      <c r="CR705" s="542" t="str">
        <f t="shared" si="2988"/>
        <v/>
      </c>
      <c r="CS705" s="542" t="str">
        <f t="shared" si="2988"/>
        <v/>
      </c>
      <c r="CT705" s="542" t="str">
        <f t="shared" si="2988"/>
        <v/>
      </c>
      <c r="CU705" s="542" t="str">
        <f t="shared" si="2988"/>
        <v/>
      </c>
      <c r="CV705" s="542" t="str">
        <f t="shared" si="2988"/>
        <v/>
      </c>
      <c r="CW705" s="543" t="str">
        <f t="shared" si="2988"/>
        <v/>
      </c>
      <c r="CX705" s="543" t="str">
        <f t="shared" si="2988"/>
        <v/>
      </c>
      <c r="CY705" s="543" t="str">
        <f t="shared" si="2988"/>
        <v/>
      </c>
      <c r="CZ705" s="542" t="str">
        <f t="shared" si="2989"/>
        <v/>
      </c>
      <c r="DA705" s="542" t="str">
        <f t="shared" si="2989"/>
        <v/>
      </c>
      <c r="DB705" s="542" t="str">
        <f t="shared" si="2989"/>
        <v/>
      </c>
      <c r="DC705" s="542" t="str">
        <f t="shared" si="2989"/>
        <v/>
      </c>
      <c r="DD705" s="542" t="str">
        <f t="shared" si="2989"/>
        <v/>
      </c>
      <c r="DE705" s="541" t="str">
        <f t="shared" si="2989"/>
        <v/>
      </c>
      <c r="DF705" s="540" t="str">
        <f t="shared" si="298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82"/>
        <v/>
      </c>
      <c r="CA706" s="589" t="str">
        <f t="shared" si="2983"/>
        <v/>
      </c>
      <c r="CB706" s="589" t="str">
        <f t="shared" si="2984"/>
        <v/>
      </c>
      <c r="CC706" s="680" t="str">
        <f t="shared" si="2985"/>
        <v/>
      </c>
      <c r="CD706" s="1328" t="str">
        <f t="shared" si="2986"/>
        <v/>
      </c>
      <c r="CE706" s="1329" t="str">
        <f t="shared" si="2986"/>
        <v/>
      </c>
      <c r="CF706" s="1329" t="str">
        <f t="shared" si="2986"/>
        <v/>
      </c>
      <c r="CG706" s="1329" t="str">
        <f t="shared" si="2986"/>
        <v/>
      </c>
      <c r="CH706" s="1329" t="str">
        <f t="shared" si="2986"/>
        <v/>
      </c>
      <c r="CI706" s="1330" t="str">
        <f t="shared" si="2986"/>
        <v/>
      </c>
      <c r="CJ706" s="1330" t="str">
        <f t="shared" si="2986"/>
        <v/>
      </c>
      <c r="CK706" s="1329" t="str">
        <f t="shared" si="2987"/>
        <v/>
      </c>
      <c r="CL706" s="1329" t="str">
        <f t="shared" si="2987"/>
        <v/>
      </c>
      <c r="CM706" s="1329" t="str">
        <f t="shared" si="2987"/>
        <v/>
      </c>
      <c r="CN706" s="1329" t="str">
        <f t="shared" si="2987"/>
        <v/>
      </c>
      <c r="CO706" s="1328" t="str">
        <f t="shared" si="2987"/>
        <v/>
      </c>
      <c r="CP706" s="540" t="str">
        <f t="shared" si="2988"/>
        <v/>
      </c>
      <c r="CQ706" s="541" t="str">
        <f t="shared" si="2988"/>
        <v/>
      </c>
      <c r="CR706" s="542" t="str">
        <f t="shared" si="2988"/>
        <v/>
      </c>
      <c r="CS706" s="542" t="str">
        <f t="shared" si="2988"/>
        <v/>
      </c>
      <c r="CT706" s="542" t="str">
        <f t="shared" si="2988"/>
        <v/>
      </c>
      <c r="CU706" s="542" t="str">
        <f t="shared" si="2988"/>
        <v/>
      </c>
      <c r="CV706" s="542" t="str">
        <f t="shared" si="2988"/>
        <v/>
      </c>
      <c r="CW706" s="543" t="str">
        <f t="shared" si="2988"/>
        <v/>
      </c>
      <c r="CX706" s="543" t="str">
        <f t="shared" si="2988"/>
        <v/>
      </c>
      <c r="CY706" s="543" t="str">
        <f t="shared" si="2988"/>
        <v/>
      </c>
      <c r="CZ706" s="542" t="str">
        <f t="shared" si="2989"/>
        <v/>
      </c>
      <c r="DA706" s="542" t="str">
        <f t="shared" si="2989"/>
        <v/>
      </c>
      <c r="DB706" s="542" t="str">
        <f t="shared" si="2989"/>
        <v/>
      </c>
      <c r="DC706" s="542" t="str">
        <f t="shared" si="2989"/>
        <v/>
      </c>
      <c r="DD706" s="542" t="str">
        <f t="shared" si="2989"/>
        <v/>
      </c>
      <c r="DE706" s="541" t="str">
        <f t="shared" si="2989"/>
        <v/>
      </c>
      <c r="DF706" s="540" t="str">
        <f t="shared" si="298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320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82"/>
        <v/>
      </c>
      <c r="CA707" s="589" t="str">
        <f t="shared" si="2983"/>
        <v/>
      </c>
      <c r="CB707" s="589" t="str">
        <f t="shared" si="2984"/>
        <v/>
      </c>
      <c r="CC707" s="680" t="str">
        <f t="shared" si="2985"/>
        <v/>
      </c>
      <c r="CD707" s="1328" t="str">
        <f t="shared" si="2986"/>
        <v/>
      </c>
      <c r="CE707" s="1329" t="str">
        <f t="shared" si="2986"/>
        <v/>
      </c>
      <c r="CF707" s="1329" t="str">
        <f t="shared" si="2986"/>
        <v/>
      </c>
      <c r="CG707" s="1329" t="str">
        <f t="shared" si="2986"/>
        <v/>
      </c>
      <c r="CH707" s="1329" t="str">
        <f t="shared" si="2986"/>
        <v/>
      </c>
      <c r="CI707" s="1330" t="str">
        <f t="shared" si="2986"/>
        <v/>
      </c>
      <c r="CJ707" s="1330" t="str">
        <f t="shared" si="2986"/>
        <v/>
      </c>
      <c r="CK707" s="1329" t="str">
        <f t="shared" si="2987"/>
        <v/>
      </c>
      <c r="CL707" s="1329" t="str">
        <f t="shared" si="2987"/>
        <v/>
      </c>
      <c r="CM707" s="1329" t="str">
        <f t="shared" si="2987"/>
        <v/>
      </c>
      <c r="CN707" s="1329" t="str">
        <f t="shared" si="2987"/>
        <v/>
      </c>
      <c r="CO707" s="1335" t="str">
        <f t="shared" si="2987"/>
        <v/>
      </c>
      <c r="CP707" s="540" t="str">
        <f t="shared" si="2988"/>
        <v/>
      </c>
      <c r="CQ707" s="541" t="str">
        <f t="shared" si="2988"/>
        <v/>
      </c>
      <c r="CR707" s="542" t="str">
        <f t="shared" si="2988"/>
        <v/>
      </c>
      <c r="CS707" s="542" t="str">
        <f t="shared" si="2988"/>
        <v/>
      </c>
      <c r="CT707" s="542" t="str">
        <f t="shared" si="2988"/>
        <v/>
      </c>
      <c r="CU707" s="542" t="str">
        <f t="shared" si="2988"/>
        <v/>
      </c>
      <c r="CV707" s="542" t="str">
        <f t="shared" si="2988"/>
        <v/>
      </c>
      <c r="CW707" s="543" t="str">
        <f t="shared" si="2988"/>
        <v/>
      </c>
      <c r="CX707" s="543" t="str">
        <f t="shared" si="2988"/>
        <v/>
      </c>
      <c r="CY707" s="543" t="str">
        <f t="shared" si="2988"/>
        <v/>
      </c>
      <c r="CZ707" s="542" t="str">
        <f t="shared" si="2989"/>
        <v/>
      </c>
      <c r="DA707" s="542" t="str">
        <f t="shared" si="2989"/>
        <v/>
      </c>
      <c r="DB707" s="542" t="str">
        <f t="shared" si="2989"/>
        <v/>
      </c>
      <c r="DC707" s="542" t="str">
        <f t="shared" si="2989"/>
        <v/>
      </c>
      <c r="DD707" s="542" t="str">
        <f t="shared" si="2989"/>
        <v/>
      </c>
      <c r="DE707" s="541" t="str">
        <f t="shared" si="2989"/>
        <v/>
      </c>
      <c r="DF707" s="540" t="str">
        <f t="shared" si="298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321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82"/>
        <v>480</v>
      </c>
      <c r="CA708" s="589">
        <f t="shared" si="2983"/>
        <v>1225</v>
      </c>
      <c r="CB708" s="589">
        <f t="shared" si="2984"/>
        <v>400</v>
      </c>
      <c r="CC708" s="680">
        <f t="shared" si="2985"/>
        <v>0</v>
      </c>
      <c r="CD708" s="1328">
        <f t="shared" ref="CD708:CO708" si="299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2990"/>
        <v>0</v>
      </c>
      <c r="CF708" s="1329">
        <f t="shared" si="2990"/>
        <v>0</v>
      </c>
      <c r="CG708" s="1329">
        <f t="shared" si="2990"/>
        <v>0</v>
      </c>
      <c r="CH708" s="1329">
        <f t="shared" si="2990"/>
        <v>0</v>
      </c>
      <c r="CI708" s="1330">
        <f t="shared" si="2990"/>
        <v>0</v>
      </c>
      <c r="CJ708" s="1330">
        <f t="shared" si="2990"/>
        <v>0</v>
      </c>
      <c r="CK708" s="1329">
        <f t="shared" si="2990"/>
        <v>1000</v>
      </c>
      <c r="CL708" s="1329">
        <f t="shared" si="2990"/>
        <v>2600</v>
      </c>
      <c r="CM708" s="1329">
        <f t="shared" si="2990"/>
        <v>3600</v>
      </c>
      <c r="CN708" s="1329">
        <f t="shared" si="2990"/>
        <v>5050</v>
      </c>
      <c r="CO708" s="1328">
        <f t="shared" si="2990"/>
        <v>12000</v>
      </c>
      <c r="CP708" s="540" t="str">
        <f t="shared" si="2988"/>
        <v/>
      </c>
      <c r="CQ708" s="541" t="str">
        <f t="shared" si="2988"/>
        <v/>
      </c>
      <c r="CR708" s="542" t="str">
        <f t="shared" si="2988"/>
        <v/>
      </c>
      <c r="CS708" s="542">
        <f t="shared" si="2988"/>
        <v>0</v>
      </c>
      <c r="CT708" s="542">
        <f t="shared" si="2988"/>
        <v>0</v>
      </c>
      <c r="CU708" s="542">
        <f t="shared" si="2988"/>
        <v>0</v>
      </c>
      <c r="CV708" s="542">
        <f t="shared" si="2988"/>
        <v>0</v>
      </c>
      <c r="CW708" s="543">
        <f t="shared" si="2988"/>
        <v>0</v>
      </c>
      <c r="CX708" s="543">
        <f t="shared" si="2988"/>
        <v>0</v>
      </c>
      <c r="CY708" s="543">
        <f t="shared" si="2988"/>
        <v>0</v>
      </c>
      <c r="CZ708" s="542">
        <f t="shared" si="2989"/>
        <v>0</v>
      </c>
      <c r="DA708" s="542">
        <f t="shared" si="2989"/>
        <v>0</v>
      </c>
      <c r="DB708" s="542">
        <f t="shared" si="2989"/>
        <v>0</v>
      </c>
      <c r="DC708" s="542">
        <f t="shared" si="2989"/>
        <v>0</v>
      </c>
      <c r="DD708" s="542">
        <f t="shared" si="2989"/>
        <v>2900</v>
      </c>
      <c r="DE708" s="541" t="str">
        <f t="shared" si="2989"/>
        <v/>
      </c>
      <c r="DF708" s="540" t="str">
        <f t="shared" si="298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322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82"/>
        <v/>
      </c>
      <c r="CA709" s="581" t="str">
        <f t="shared" si="2983"/>
        <v/>
      </c>
      <c r="CB709" s="581" t="str">
        <f t="shared" si="2984"/>
        <v/>
      </c>
      <c r="CC709" s="679" t="str">
        <f t="shared" si="2985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28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82"/>
        <v/>
      </c>
      <c r="CA710" s="589" t="str">
        <f t="shared" si="2983"/>
        <v/>
      </c>
      <c r="CB710" s="589" t="str">
        <f t="shared" si="2984"/>
        <v/>
      </c>
      <c r="CC710" s="680" t="str">
        <f t="shared" si="2985"/>
        <v/>
      </c>
      <c r="CD710" s="1328" t="str">
        <f t="shared" ref="CD710:CJ713" si="299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2991"/>
        <v/>
      </c>
      <c r="CF710" s="1329" t="str">
        <f t="shared" si="2991"/>
        <v/>
      </c>
      <c r="CG710" s="1329" t="str">
        <f t="shared" si="2991"/>
        <v/>
      </c>
      <c r="CH710" s="1329" t="str">
        <f t="shared" si="2991"/>
        <v/>
      </c>
      <c r="CI710" s="1330" t="str">
        <f t="shared" si="2991"/>
        <v/>
      </c>
      <c r="CJ710" s="1330" t="str">
        <f t="shared" si="2991"/>
        <v/>
      </c>
      <c r="CK710" s="1329" t="str">
        <f t="shared" ref="CK710:CO713" si="299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2992"/>
        <v/>
      </c>
      <c r="CM710" s="1329" t="str">
        <f t="shared" si="2992"/>
        <v/>
      </c>
      <c r="CN710" s="1329" t="str">
        <f t="shared" si="2992"/>
        <v/>
      </c>
      <c r="CO710" s="1328" t="str">
        <f t="shared" si="2992"/>
        <v/>
      </c>
      <c r="CP710" s="540" t="str">
        <f t="shared" ref="CP710:CY714" si="299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93"/>
        <v/>
      </c>
      <c r="CR710" s="542" t="str">
        <f t="shared" si="2993"/>
        <v/>
      </c>
      <c r="CS710" s="542" t="str">
        <f t="shared" si="2993"/>
        <v/>
      </c>
      <c r="CT710" s="542" t="str">
        <f t="shared" si="2993"/>
        <v/>
      </c>
      <c r="CU710" s="542" t="str">
        <f t="shared" si="2993"/>
        <v/>
      </c>
      <c r="CV710" s="542" t="str">
        <f t="shared" si="2993"/>
        <v/>
      </c>
      <c r="CW710" s="543" t="str">
        <f t="shared" si="2993"/>
        <v/>
      </c>
      <c r="CX710" s="543" t="str">
        <f t="shared" si="2993"/>
        <v/>
      </c>
      <c r="CY710" s="543" t="str">
        <f t="shared" si="2993"/>
        <v/>
      </c>
      <c r="CZ710" s="542" t="str">
        <f t="shared" ref="CZ710:DF714" si="299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94"/>
        <v/>
      </c>
      <c r="DB710" s="542" t="str">
        <f t="shared" si="2994"/>
        <v/>
      </c>
      <c r="DC710" s="542" t="str">
        <f t="shared" si="2994"/>
        <v/>
      </c>
      <c r="DD710" s="542" t="str">
        <f t="shared" si="2994"/>
        <v/>
      </c>
      <c r="DE710" s="541" t="str">
        <f t="shared" si="2994"/>
        <v/>
      </c>
      <c r="DF710" s="540" t="str">
        <f t="shared" si="299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82"/>
        <v/>
      </c>
      <c r="CA711" s="589" t="str">
        <f t="shared" si="2983"/>
        <v/>
      </c>
      <c r="CB711" s="589" t="str">
        <f t="shared" si="2984"/>
        <v/>
      </c>
      <c r="CC711" s="680" t="str">
        <f t="shared" si="2985"/>
        <v/>
      </c>
      <c r="CD711" s="1328" t="str">
        <f t="shared" si="2991"/>
        <v/>
      </c>
      <c r="CE711" s="1329" t="str">
        <f t="shared" si="2991"/>
        <v/>
      </c>
      <c r="CF711" s="1329" t="str">
        <f t="shared" si="2991"/>
        <v/>
      </c>
      <c r="CG711" s="1329" t="str">
        <f t="shared" si="2991"/>
        <v/>
      </c>
      <c r="CH711" s="1329" t="str">
        <f t="shared" si="2991"/>
        <v/>
      </c>
      <c r="CI711" s="1330" t="str">
        <f t="shared" si="2991"/>
        <v/>
      </c>
      <c r="CJ711" s="1330" t="str">
        <f t="shared" si="2991"/>
        <v/>
      </c>
      <c r="CK711" s="1329" t="str">
        <f t="shared" si="2992"/>
        <v/>
      </c>
      <c r="CL711" s="1329" t="str">
        <f t="shared" si="2992"/>
        <v/>
      </c>
      <c r="CM711" s="1329" t="str">
        <f t="shared" si="2992"/>
        <v/>
      </c>
      <c r="CN711" s="1329" t="str">
        <f t="shared" si="2992"/>
        <v/>
      </c>
      <c r="CO711" s="1328" t="str">
        <f t="shared" si="2992"/>
        <v/>
      </c>
      <c r="CP711" s="540" t="str">
        <f t="shared" si="2993"/>
        <v/>
      </c>
      <c r="CQ711" s="541" t="str">
        <f t="shared" si="2993"/>
        <v/>
      </c>
      <c r="CR711" s="542" t="str">
        <f t="shared" si="2993"/>
        <v/>
      </c>
      <c r="CS711" s="542" t="str">
        <f t="shared" si="2993"/>
        <v/>
      </c>
      <c r="CT711" s="542" t="str">
        <f t="shared" si="2993"/>
        <v/>
      </c>
      <c r="CU711" s="542" t="str">
        <f t="shared" si="2993"/>
        <v/>
      </c>
      <c r="CV711" s="542" t="str">
        <f t="shared" si="2993"/>
        <v/>
      </c>
      <c r="CW711" s="543" t="str">
        <f t="shared" si="2993"/>
        <v/>
      </c>
      <c r="CX711" s="543" t="str">
        <f t="shared" si="2993"/>
        <v/>
      </c>
      <c r="CY711" s="543" t="str">
        <f t="shared" si="2993"/>
        <v/>
      </c>
      <c r="CZ711" s="542" t="str">
        <f t="shared" si="2994"/>
        <v/>
      </c>
      <c r="DA711" s="542" t="str">
        <f t="shared" si="2994"/>
        <v/>
      </c>
      <c r="DB711" s="542" t="str">
        <f t="shared" si="2994"/>
        <v/>
      </c>
      <c r="DC711" s="542" t="str">
        <f t="shared" si="2994"/>
        <v/>
      </c>
      <c r="DD711" s="542" t="str">
        <f t="shared" si="2994"/>
        <v/>
      </c>
      <c r="DE711" s="541" t="str">
        <f t="shared" si="2994"/>
        <v/>
      </c>
      <c r="DF711" s="540" t="str">
        <f t="shared" si="299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82"/>
        <v/>
      </c>
      <c r="CA712" s="589" t="str">
        <f t="shared" si="2983"/>
        <v/>
      </c>
      <c r="CB712" s="589" t="str">
        <f t="shared" si="2984"/>
        <v/>
      </c>
      <c r="CC712" s="680" t="str">
        <f t="shared" si="2985"/>
        <v/>
      </c>
      <c r="CD712" s="1328" t="str">
        <f t="shared" si="2991"/>
        <v/>
      </c>
      <c r="CE712" s="1329" t="str">
        <f t="shared" si="2991"/>
        <v/>
      </c>
      <c r="CF712" s="1329" t="str">
        <f t="shared" si="2991"/>
        <v/>
      </c>
      <c r="CG712" s="1329" t="str">
        <f t="shared" si="2991"/>
        <v/>
      </c>
      <c r="CH712" s="1329" t="str">
        <f t="shared" si="2991"/>
        <v/>
      </c>
      <c r="CI712" s="1330" t="str">
        <f t="shared" si="2991"/>
        <v/>
      </c>
      <c r="CJ712" s="1330" t="str">
        <f t="shared" si="2991"/>
        <v/>
      </c>
      <c r="CK712" s="1329" t="str">
        <f t="shared" si="2992"/>
        <v/>
      </c>
      <c r="CL712" s="1329" t="str">
        <f t="shared" si="2992"/>
        <v/>
      </c>
      <c r="CM712" s="1329" t="str">
        <f t="shared" si="2992"/>
        <v/>
      </c>
      <c r="CN712" s="1329" t="str">
        <f t="shared" si="2992"/>
        <v/>
      </c>
      <c r="CO712" s="1345" t="str">
        <f t="shared" si="2992"/>
        <v/>
      </c>
      <c r="CP712" s="540" t="str">
        <f t="shared" si="2993"/>
        <v/>
      </c>
      <c r="CQ712" s="541" t="str">
        <f t="shared" si="2993"/>
        <v/>
      </c>
      <c r="CR712" s="542" t="str">
        <f t="shared" si="2993"/>
        <v/>
      </c>
      <c r="CS712" s="542" t="str">
        <f t="shared" si="2993"/>
        <v/>
      </c>
      <c r="CT712" s="542" t="str">
        <f t="shared" si="2993"/>
        <v/>
      </c>
      <c r="CU712" s="542" t="str">
        <f t="shared" si="2993"/>
        <v/>
      </c>
      <c r="CV712" s="542" t="str">
        <f t="shared" si="2993"/>
        <v/>
      </c>
      <c r="CW712" s="543" t="str">
        <f t="shared" si="2993"/>
        <v/>
      </c>
      <c r="CX712" s="543" t="str">
        <f t="shared" si="2993"/>
        <v/>
      </c>
      <c r="CY712" s="543" t="str">
        <f t="shared" si="2993"/>
        <v/>
      </c>
      <c r="CZ712" s="542" t="str">
        <f t="shared" si="2994"/>
        <v/>
      </c>
      <c r="DA712" s="542" t="str">
        <f t="shared" si="2994"/>
        <v/>
      </c>
      <c r="DB712" s="542" t="str">
        <f t="shared" si="2994"/>
        <v/>
      </c>
      <c r="DC712" s="542" t="str">
        <f t="shared" si="2994"/>
        <v/>
      </c>
      <c r="DD712" s="542" t="str">
        <f t="shared" si="2994"/>
        <v/>
      </c>
      <c r="DE712" s="541" t="str">
        <f t="shared" si="2994"/>
        <v/>
      </c>
      <c r="DF712" s="540" t="str">
        <f t="shared" si="299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320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82"/>
        <v/>
      </c>
      <c r="CA713" s="589" t="str">
        <f t="shared" si="2983"/>
        <v/>
      </c>
      <c r="CB713" s="589" t="str">
        <f t="shared" si="2984"/>
        <v/>
      </c>
      <c r="CC713" s="680" t="str">
        <f t="shared" si="2985"/>
        <v/>
      </c>
      <c r="CD713" s="1328" t="str">
        <f t="shared" si="2991"/>
        <v/>
      </c>
      <c r="CE713" s="1329" t="str">
        <f t="shared" si="2991"/>
        <v/>
      </c>
      <c r="CF713" s="1329" t="str">
        <f t="shared" si="2991"/>
        <v/>
      </c>
      <c r="CG713" s="1329" t="str">
        <f t="shared" si="2991"/>
        <v/>
      </c>
      <c r="CH713" s="1329" t="str">
        <f t="shared" si="2991"/>
        <v/>
      </c>
      <c r="CI713" s="1330" t="str">
        <f t="shared" si="2991"/>
        <v/>
      </c>
      <c r="CJ713" s="1330" t="str">
        <f t="shared" si="2991"/>
        <v/>
      </c>
      <c r="CK713" s="1329" t="str">
        <f t="shared" si="2992"/>
        <v/>
      </c>
      <c r="CL713" s="1329" t="str">
        <f t="shared" si="2992"/>
        <v/>
      </c>
      <c r="CM713" s="1329" t="str">
        <f t="shared" si="2992"/>
        <v/>
      </c>
      <c r="CN713" s="1329" t="str">
        <f t="shared" si="2992"/>
        <v/>
      </c>
      <c r="CO713" s="1328" t="str">
        <f t="shared" si="2992"/>
        <v/>
      </c>
      <c r="CP713" s="540" t="str">
        <f t="shared" si="2993"/>
        <v/>
      </c>
      <c r="CQ713" s="541" t="str">
        <f t="shared" si="2993"/>
        <v/>
      </c>
      <c r="CR713" s="542" t="str">
        <f t="shared" si="2993"/>
        <v/>
      </c>
      <c r="CS713" s="542" t="str">
        <f t="shared" si="2993"/>
        <v/>
      </c>
      <c r="CT713" s="542" t="str">
        <f t="shared" si="2993"/>
        <v/>
      </c>
      <c r="CU713" s="542" t="str">
        <f t="shared" si="2993"/>
        <v/>
      </c>
      <c r="CV713" s="542" t="str">
        <f t="shared" si="2993"/>
        <v/>
      </c>
      <c r="CW713" s="543" t="str">
        <f t="shared" si="2993"/>
        <v/>
      </c>
      <c r="CX713" s="543" t="str">
        <f t="shared" si="2993"/>
        <v/>
      </c>
      <c r="CY713" s="543" t="str">
        <f t="shared" si="2993"/>
        <v/>
      </c>
      <c r="CZ713" s="542" t="str">
        <f t="shared" si="2994"/>
        <v/>
      </c>
      <c r="DA713" s="542" t="str">
        <f t="shared" si="2994"/>
        <v/>
      </c>
      <c r="DB713" s="542" t="str">
        <f t="shared" si="2994"/>
        <v/>
      </c>
      <c r="DC713" s="542" t="str">
        <f t="shared" si="2994"/>
        <v/>
      </c>
      <c r="DD713" s="542" t="str">
        <f t="shared" si="2994"/>
        <v/>
      </c>
      <c r="DE713" s="541" t="str">
        <f t="shared" si="2994"/>
        <v/>
      </c>
      <c r="DF713" s="540" t="str">
        <f t="shared" si="299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321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82"/>
        <v>0</v>
      </c>
      <c r="CA714" s="589">
        <f t="shared" si="2983"/>
        <v>0</v>
      </c>
      <c r="CB714" s="589">
        <f t="shared" si="2984"/>
        <v>0</v>
      </c>
      <c r="CC714" s="680">
        <f t="shared" si="2985"/>
        <v>10200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299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2995"/>
        <v>0</v>
      </c>
      <c r="CG714" s="1329">
        <f t="shared" si="2995"/>
        <v>0</v>
      </c>
      <c r="CH714" s="1329">
        <f t="shared" si="2995"/>
        <v>0</v>
      </c>
      <c r="CI714" s="1330">
        <f t="shared" si="2995"/>
        <v>0</v>
      </c>
      <c r="CJ714" s="1330">
        <f t="shared" si="2995"/>
        <v>0</v>
      </c>
      <c r="CK714" s="1329">
        <f t="shared" si="2995"/>
        <v>0</v>
      </c>
      <c r="CL714" s="1329">
        <f t="shared" si="2995"/>
        <v>0</v>
      </c>
      <c r="CM714" s="1329">
        <f t="shared" si="2995"/>
        <v>0</v>
      </c>
      <c r="CN714" s="1329">
        <f t="shared" si="2995"/>
        <v>0</v>
      </c>
      <c r="CO714" s="1328">
        <f t="shared" si="2995"/>
        <v>0</v>
      </c>
      <c r="CP714" s="540" t="str">
        <f t="shared" si="2993"/>
        <v/>
      </c>
      <c r="CQ714" s="541" t="str">
        <f t="shared" si="2993"/>
        <v/>
      </c>
      <c r="CR714" s="542" t="str">
        <f t="shared" si="2993"/>
        <v/>
      </c>
      <c r="CS714" s="542">
        <f t="shared" si="2993"/>
        <v>0</v>
      </c>
      <c r="CT714" s="542">
        <f t="shared" si="2993"/>
        <v>0</v>
      </c>
      <c r="CU714" s="542">
        <f t="shared" si="2993"/>
        <v>0</v>
      </c>
      <c r="CV714" s="542">
        <f t="shared" si="2993"/>
        <v>0</v>
      </c>
      <c r="CW714" s="543">
        <f t="shared" si="2993"/>
        <v>0</v>
      </c>
      <c r="CX714" s="543">
        <f t="shared" si="2993"/>
        <v>0</v>
      </c>
      <c r="CY714" s="543">
        <f t="shared" si="2993"/>
        <v>0</v>
      </c>
      <c r="CZ714" s="542">
        <f t="shared" si="2994"/>
        <v>0</v>
      </c>
      <c r="DA714" s="542">
        <f t="shared" si="2994"/>
        <v>30000</v>
      </c>
      <c r="DB714" s="542">
        <f t="shared" si="2994"/>
        <v>36000</v>
      </c>
      <c r="DC714" s="542">
        <f t="shared" si="2994"/>
        <v>36000</v>
      </c>
      <c r="DD714" s="542">
        <f t="shared" si="2994"/>
        <v>84000</v>
      </c>
      <c r="DE714" s="541" t="str">
        <f t="shared" si="2994"/>
        <v/>
      </c>
      <c r="DF714" s="540" t="str">
        <f t="shared" si="299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323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82"/>
        <v/>
      </c>
      <c r="CA715" s="581" t="str">
        <f t="shared" si="2983"/>
        <v/>
      </c>
      <c r="CB715" s="581" t="str">
        <f t="shared" si="2984"/>
        <v/>
      </c>
      <c r="CC715" s="679" t="str">
        <f t="shared" si="2985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28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82"/>
        <v/>
      </c>
      <c r="CA716" s="589" t="str">
        <f t="shared" si="2983"/>
        <v/>
      </c>
      <c r="CB716" s="589" t="str">
        <f t="shared" si="2984"/>
        <v/>
      </c>
      <c r="CC716" s="680" t="str">
        <f t="shared" si="2985"/>
        <v/>
      </c>
      <c r="CD716" s="1328" t="str">
        <f t="shared" ref="CD716:CD732" si="299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299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299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299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0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0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0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0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0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0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0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0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0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0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1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1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1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1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1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1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1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1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1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1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2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2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2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2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2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25">COUNT(B716:R716)</f>
        <v>0</v>
      </c>
      <c r="DH716" s="98">
        <f t="shared" ref="DH716:DH732" si="3026">COUNT(T716:AJ716)</f>
        <v>0</v>
      </c>
      <c r="DI716" s="98">
        <f t="shared" ref="DI716:DI732" si="3027">COUNT(AL716:BB716)</f>
        <v>0</v>
      </c>
      <c r="DJ716" s="98">
        <f t="shared" ref="DJ716:DJ732" si="302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82"/>
        <v/>
      </c>
      <c r="CA717" s="589" t="str">
        <f t="shared" si="2983"/>
        <v/>
      </c>
      <c r="CB717" s="589" t="str">
        <f t="shared" si="2984"/>
        <v/>
      </c>
      <c r="CC717" s="680" t="str">
        <f t="shared" si="2985"/>
        <v/>
      </c>
      <c r="CD717" s="1328" t="str">
        <f t="shared" si="2996"/>
        <v/>
      </c>
      <c r="CE717" s="1329" t="str">
        <f t="shared" si="2997"/>
        <v/>
      </c>
      <c r="CF717" s="1329" t="str">
        <f t="shared" si="2998"/>
        <v/>
      </c>
      <c r="CG717" s="1329" t="str">
        <f t="shared" si="2999"/>
        <v/>
      </c>
      <c r="CH717" s="1329" t="str">
        <f t="shared" si="3000"/>
        <v/>
      </c>
      <c r="CI717" s="1330" t="str">
        <f t="shared" si="3001"/>
        <v/>
      </c>
      <c r="CJ717" s="1330" t="str">
        <f t="shared" si="3002"/>
        <v/>
      </c>
      <c r="CK717" s="1329" t="str">
        <f t="shared" si="3003"/>
        <v/>
      </c>
      <c r="CL717" s="1329" t="str">
        <f t="shared" si="3004"/>
        <v/>
      </c>
      <c r="CM717" s="1329" t="str">
        <f t="shared" si="3005"/>
        <v/>
      </c>
      <c r="CN717" s="1329" t="str">
        <f t="shared" si="3006"/>
        <v/>
      </c>
      <c r="CO717" s="1335" t="str">
        <f t="shared" si="3007"/>
        <v/>
      </c>
      <c r="CP717" s="540" t="str">
        <f t="shared" si="3008"/>
        <v/>
      </c>
      <c r="CQ717" s="541" t="str">
        <f t="shared" si="3009"/>
        <v/>
      </c>
      <c r="CR717" s="542" t="str">
        <f t="shared" si="3010"/>
        <v/>
      </c>
      <c r="CS717" s="542" t="str">
        <f t="shared" si="3011"/>
        <v/>
      </c>
      <c r="CT717" s="542" t="str">
        <f t="shared" si="3012"/>
        <v/>
      </c>
      <c r="CU717" s="542" t="str">
        <f t="shared" si="3013"/>
        <v/>
      </c>
      <c r="CV717" s="542" t="str">
        <f t="shared" si="3014"/>
        <v/>
      </c>
      <c r="CW717" s="543" t="str">
        <f t="shared" si="3015"/>
        <v/>
      </c>
      <c r="CX717" s="543" t="str">
        <f t="shared" si="3016"/>
        <v/>
      </c>
      <c r="CY717" s="543" t="str">
        <f t="shared" si="3017"/>
        <v/>
      </c>
      <c r="CZ717" s="542" t="str">
        <f t="shared" si="3018"/>
        <v/>
      </c>
      <c r="DA717" s="542" t="str">
        <f t="shared" si="3019"/>
        <v/>
      </c>
      <c r="DB717" s="542" t="str">
        <f t="shared" si="3020"/>
        <v/>
      </c>
      <c r="DC717" s="542" t="str">
        <f t="shared" si="3021"/>
        <v/>
      </c>
      <c r="DD717" s="542" t="str">
        <f t="shared" si="3022"/>
        <v/>
      </c>
      <c r="DE717" s="541" t="str">
        <f t="shared" si="3023"/>
        <v/>
      </c>
      <c r="DF717" s="540" t="str">
        <f t="shared" si="3024"/>
        <v/>
      </c>
      <c r="DG717" s="645">
        <f t="shared" si="3025"/>
        <v>0</v>
      </c>
      <c r="DH717" s="98">
        <f t="shared" si="3026"/>
        <v>0</v>
      </c>
      <c r="DI717" s="98">
        <f t="shared" si="3027"/>
        <v>0</v>
      </c>
      <c r="DJ717" s="98">
        <f t="shared" si="302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82"/>
        <v/>
      </c>
      <c r="CA718" s="589" t="str">
        <f t="shared" si="2983"/>
        <v/>
      </c>
      <c r="CB718" s="589" t="str">
        <f t="shared" si="2984"/>
        <v/>
      </c>
      <c r="CC718" s="680" t="str">
        <f t="shared" si="2985"/>
        <v/>
      </c>
      <c r="CD718" s="1328" t="str">
        <f t="shared" si="2996"/>
        <v/>
      </c>
      <c r="CE718" s="1329" t="str">
        <f t="shared" si="2997"/>
        <v/>
      </c>
      <c r="CF718" s="1329" t="str">
        <f t="shared" si="2998"/>
        <v/>
      </c>
      <c r="CG718" s="1329" t="str">
        <f t="shared" si="2999"/>
        <v/>
      </c>
      <c r="CH718" s="1329" t="str">
        <f t="shared" si="3000"/>
        <v/>
      </c>
      <c r="CI718" s="1330" t="str">
        <f t="shared" si="3001"/>
        <v/>
      </c>
      <c r="CJ718" s="1330" t="str">
        <f t="shared" si="3002"/>
        <v/>
      </c>
      <c r="CK718" s="1329" t="str">
        <f t="shared" si="3003"/>
        <v/>
      </c>
      <c r="CL718" s="1329" t="str">
        <f t="shared" si="3004"/>
        <v/>
      </c>
      <c r="CM718" s="1329" t="str">
        <f t="shared" si="3005"/>
        <v/>
      </c>
      <c r="CN718" s="1329" t="str">
        <f t="shared" si="3006"/>
        <v/>
      </c>
      <c r="CO718" s="1328" t="str">
        <f t="shared" si="3007"/>
        <v/>
      </c>
      <c r="CP718" s="540" t="str">
        <f t="shared" si="3008"/>
        <v/>
      </c>
      <c r="CQ718" s="541" t="str">
        <f t="shared" si="3009"/>
        <v/>
      </c>
      <c r="CR718" s="542" t="str">
        <f t="shared" si="3010"/>
        <v/>
      </c>
      <c r="CS718" s="542" t="str">
        <f t="shared" si="3011"/>
        <v/>
      </c>
      <c r="CT718" s="542" t="str">
        <f t="shared" si="3012"/>
        <v/>
      </c>
      <c r="CU718" s="542" t="str">
        <f t="shared" si="3013"/>
        <v/>
      </c>
      <c r="CV718" s="542" t="str">
        <f t="shared" si="3014"/>
        <v/>
      </c>
      <c r="CW718" s="543" t="str">
        <f t="shared" si="3015"/>
        <v/>
      </c>
      <c r="CX718" s="543" t="str">
        <f t="shared" si="3016"/>
        <v/>
      </c>
      <c r="CY718" s="543" t="str">
        <f t="shared" si="3017"/>
        <v/>
      </c>
      <c r="CZ718" s="542" t="str">
        <f t="shared" si="3018"/>
        <v/>
      </c>
      <c r="DA718" s="542" t="str">
        <f t="shared" si="3019"/>
        <v/>
      </c>
      <c r="DB718" s="542" t="str">
        <f t="shared" si="3020"/>
        <v/>
      </c>
      <c r="DC718" s="542" t="str">
        <f t="shared" si="3021"/>
        <v/>
      </c>
      <c r="DD718" s="542" t="str">
        <f t="shared" si="3022"/>
        <v/>
      </c>
      <c r="DE718" s="541" t="str">
        <f t="shared" si="3023"/>
        <v/>
      </c>
      <c r="DF718" s="540" t="str">
        <f t="shared" si="3024"/>
        <v/>
      </c>
      <c r="DG718" s="645">
        <f t="shared" si="3025"/>
        <v>0</v>
      </c>
      <c r="DH718" s="98">
        <f t="shared" si="3026"/>
        <v>0</v>
      </c>
      <c r="DI718" s="98">
        <f t="shared" si="3027"/>
        <v>0</v>
      </c>
      <c r="DJ718" s="98">
        <f t="shared" si="302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320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82"/>
        <v/>
      </c>
      <c r="CA719" s="589" t="str">
        <f t="shared" si="2983"/>
        <v/>
      </c>
      <c r="CB719" s="589" t="str">
        <f t="shared" si="2984"/>
        <v/>
      </c>
      <c r="CC719" s="680" t="str">
        <f t="shared" si="2985"/>
        <v/>
      </c>
      <c r="CD719" s="1328" t="str">
        <f t="shared" si="2996"/>
        <v/>
      </c>
      <c r="CE719" s="1329" t="str">
        <f t="shared" si="2997"/>
        <v/>
      </c>
      <c r="CF719" s="1329" t="str">
        <f t="shared" si="2998"/>
        <v/>
      </c>
      <c r="CG719" s="1329" t="str">
        <f t="shared" si="2999"/>
        <v/>
      </c>
      <c r="CH719" s="1329" t="str">
        <f t="shared" si="3000"/>
        <v/>
      </c>
      <c r="CI719" s="1330" t="str">
        <f t="shared" si="3001"/>
        <v/>
      </c>
      <c r="CJ719" s="1330" t="str">
        <f t="shared" si="3002"/>
        <v/>
      </c>
      <c r="CK719" s="1329" t="str">
        <f t="shared" si="3003"/>
        <v/>
      </c>
      <c r="CL719" s="1329" t="str">
        <f t="shared" si="3004"/>
        <v/>
      </c>
      <c r="CM719" s="1329" t="str">
        <f t="shared" si="3005"/>
        <v/>
      </c>
      <c r="CN719" s="1329" t="str">
        <f t="shared" si="3006"/>
        <v/>
      </c>
      <c r="CO719" s="1328" t="str">
        <f t="shared" si="3007"/>
        <v/>
      </c>
      <c r="CP719" s="540" t="str">
        <f t="shared" si="3008"/>
        <v/>
      </c>
      <c r="CQ719" s="541" t="str">
        <f t="shared" si="3009"/>
        <v/>
      </c>
      <c r="CR719" s="542" t="str">
        <f t="shared" si="3010"/>
        <v/>
      </c>
      <c r="CS719" s="542" t="str">
        <f t="shared" si="3011"/>
        <v/>
      </c>
      <c r="CT719" s="542" t="str">
        <f t="shared" si="3012"/>
        <v/>
      </c>
      <c r="CU719" s="542" t="str">
        <f t="shared" si="3013"/>
        <v/>
      </c>
      <c r="CV719" s="542" t="str">
        <f t="shared" si="3014"/>
        <v/>
      </c>
      <c r="CW719" s="543" t="str">
        <f t="shared" si="3015"/>
        <v/>
      </c>
      <c r="CX719" s="543" t="str">
        <f t="shared" si="3016"/>
        <v/>
      </c>
      <c r="CY719" s="543" t="str">
        <f t="shared" si="3017"/>
        <v/>
      </c>
      <c r="CZ719" s="542" t="str">
        <f t="shared" si="3018"/>
        <v/>
      </c>
      <c r="DA719" s="542" t="str">
        <f t="shared" si="3019"/>
        <v/>
      </c>
      <c r="DB719" s="542" t="str">
        <f t="shared" si="3020"/>
        <v/>
      </c>
      <c r="DC719" s="542" t="str">
        <f t="shared" si="3021"/>
        <v/>
      </c>
      <c r="DD719" s="542" t="str">
        <f t="shared" si="3022"/>
        <v/>
      </c>
      <c r="DE719" s="541" t="str">
        <f t="shared" si="3023"/>
        <v/>
      </c>
      <c r="DF719" s="540" t="str">
        <f t="shared" si="3024"/>
        <v/>
      </c>
      <c r="DG719" s="645">
        <f t="shared" si="3025"/>
        <v>0</v>
      </c>
      <c r="DH719" s="98">
        <f t="shared" si="3026"/>
        <v>0</v>
      </c>
      <c r="DI719" s="98">
        <f t="shared" si="3027"/>
        <v>0</v>
      </c>
      <c r="DJ719" s="98">
        <f t="shared" si="302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321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82"/>
        <v>240</v>
      </c>
      <c r="CA720" s="589">
        <f t="shared" si="2983"/>
        <v>1053</v>
      </c>
      <c r="CB720" s="589">
        <f t="shared" si="2984"/>
        <v>0</v>
      </c>
      <c r="CC720" s="680">
        <f t="shared" si="2985"/>
        <v>240</v>
      </c>
      <c r="CD720" s="1328">
        <f t="shared" ref="CD720:CO720" si="302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29"/>
        <v>0</v>
      </c>
      <c r="CF720" s="1329">
        <f t="shared" si="3029"/>
        <v>0</v>
      </c>
      <c r="CG720" s="1329">
        <f t="shared" si="3029"/>
        <v>0</v>
      </c>
      <c r="CH720" s="1329">
        <f t="shared" si="3029"/>
        <v>0</v>
      </c>
      <c r="CI720" s="1330">
        <f t="shared" si="3029"/>
        <v>0</v>
      </c>
      <c r="CJ720" s="1330">
        <f t="shared" si="3029"/>
        <v>0</v>
      </c>
      <c r="CK720" s="1329">
        <f t="shared" si="3029"/>
        <v>0</v>
      </c>
      <c r="CL720" s="1329">
        <f t="shared" si="3029"/>
        <v>930</v>
      </c>
      <c r="CM720" s="1329">
        <f t="shared" si="3029"/>
        <v>3600</v>
      </c>
      <c r="CN720" s="1329">
        <f t="shared" si="3029"/>
        <v>6000</v>
      </c>
      <c r="CO720" s="1328">
        <f t="shared" si="3029"/>
        <v>8640</v>
      </c>
      <c r="CP720" s="540" t="str">
        <f t="shared" si="3008"/>
        <v/>
      </c>
      <c r="CQ720" s="541" t="str">
        <f t="shared" si="3009"/>
        <v/>
      </c>
      <c r="CR720" s="542" t="str">
        <f t="shared" si="3010"/>
        <v/>
      </c>
      <c r="CS720" s="542">
        <f t="shared" si="3011"/>
        <v>0</v>
      </c>
      <c r="CT720" s="542">
        <f t="shared" si="3012"/>
        <v>0</v>
      </c>
      <c r="CU720" s="542">
        <f t="shared" si="3013"/>
        <v>0</v>
      </c>
      <c r="CV720" s="542">
        <f t="shared" si="3014"/>
        <v>0</v>
      </c>
      <c r="CW720" s="543">
        <f t="shared" si="3015"/>
        <v>0</v>
      </c>
      <c r="CX720" s="543">
        <f t="shared" si="3016"/>
        <v>0</v>
      </c>
      <c r="CY720" s="543">
        <f t="shared" si="3017"/>
        <v>0</v>
      </c>
      <c r="CZ720" s="542">
        <f t="shared" si="3018"/>
        <v>0</v>
      </c>
      <c r="DA720" s="542">
        <f t="shared" si="3019"/>
        <v>0</v>
      </c>
      <c r="DB720" s="542">
        <f t="shared" si="3020"/>
        <v>0</v>
      </c>
      <c r="DC720" s="542">
        <f t="shared" si="3021"/>
        <v>2400</v>
      </c>
      <c r="DD720" s="542">
        <f t="shared" si="3022"/>
        <v>42000</v>
      </c>
      <c r="DE720" s="541" t="str">
        <f t="shared" si="3023"/>
        <v/>
      </c>
      <c r="DF720" s="540" t="str">
        <f t="shared" si="3024"/>
        <v/>
      </c>
      <c r="DG720" s="645">
        <f t="shared" si="3025"/>
        <v>12</v>
      </c>
      <c r="DH720" s="98">
        <f t="shared" si="3026"/>
        <v>12</v>
      </c>
      <c r="DI720" s="98">
        <f t="shared" si="3027"/>
        <v>12</v>
      </c>
      <c r="DJ720" s="98">
        <f t="shared" si="302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82"/>
        <v/>
      </c>
      <c r="CA721" s="589" t="str">
        <f t="shared" si="2983"/>
        <v/>
      </c>
      <c r="CB721" s="589" t="str">
        <f t="shared" si="2984"/>
        <v/>
      </c>
      <c r="CC721" s="680" t="str">
        <f t="shared" si="2985"/>
        <v/>
      </c>
      <c r="CD721" s="1328" t="str">
        <f t="shared" ref="CD721:CD727" si="303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3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31"/>
        <v/>
      </c>
      <c r="CG721" s="1329" t="str">
        <f t="shared" si="3031"/>
        <v/>
      </c>
      <c r="CH721" s="1329" t="str">
        <f t="shared" si="3031"/>
        <v/>
      </c>
      <c r="CI721" s="1330" t="str">
        <f t="shared" si="3031"/>
        <v/>
      </c>
      <c r="CJ721" s="1330" t="str">
        <f t="shared" si="3031"/>
        <v/>
      </c>
      <c r="CK721" s="1329" t="str">
        <f t="shared" si="3031"/>
        <v/>
      </c>
      <c r="CL721" s="1329" t="str">
        <f t="shared" si="3031"/>
        <v/>
      </c>
      <c r="CM721" s="1329" t="str">
        <f t="shared" si="3031"/>
        <v/>
      </c>
      <c r="CN721" s="1329" t="str">
        <f t="shared" si="3031"/>
        <v/>
      </c>
      <c r="CO721" s="1328" t="str">
        <f t="shared" si="3031"/>
        <v/>
      </c>
      <c r="CP721" s="540" t="str">
        <f t="shared" si="3008"/>
        <v/>
      </c>
      <c r="CQ721" s="541" t="str">
        <f t="shared" si="3009"/>
        <v/>
      </c>
      <c r="CR721" s="542" t="str">
        <f t="shared" si="3010"/>
        <v/>
      </c>
      <c r="CS721" s="542" t="str">
        <f t="shared" si="3011"/>
        <v/>
      </c>
      <c r="CT721" s="542" t="str">
        <f t="shared" si="3012"/>
        <v/>
      </c>
      <c r="CU721" s="542" t="str">
        <f t="shared" si="3013"/>
        <v/>
      </c>
      <c r="CV721" s="542" t="str">
        <f t="shared" si="3014"/>
        <v/>
      </c>
      <c r="CW721" s="543" t="str">
        <f t="shared" si="3015"/>
        <v/>
      </c>
      <c r="CX721" s="543">
        <f t="shared" si="3016"/>
        <v>1</v>
      </c>
      <c r="CY721" s="543">
        <f t="shared" si="3017"/>
        <v>1</v>
      </c>
      <c r="CZ721" s="542" t="str">
        <f t="shared" si="3018"/>
        <v/>
      </c>
      <c r="DA721" s="542" t="str">
        <f t="shared" si="3019"/>
        <v/>
      </c>
      <c r="DB721" s="542" t="str">
        <f t="shared" si="3020"/>
        <v/>
      </c>
      <c r="DC721" s="542" t="str">
        <f t="shared" si="3021"/>
        <v/>
      </c>
      <c r="DD721" s="542" t="str">
        <f t="shared" si="3022"/>
        <v/>
      </c>
      <c r="DE721" s="541" t="str">
        <f t="shared" si="3023"/>
        <v/>
      </c>
      <c r="DF721" s="540" t="str">
        <f t="shared" si="3024"/>
        <v/>
      </c>
      <c r="DG721" s="645">
        <f t="shared" si="3025"/>
        <v>0</v>
      </c>
      <c r="DH721" s="98">
        <f t="shared" si="3026"/>
        <v>0</v>
      </c>
      <c r="DI721" s="98">
        <f t="shared" si="3027"/>
        <v>2</v>
      </c>
      <c r="DJ721" s="98">
        <f t="shared" si="302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82"/>
        <v/>
      </c>
      <c r="CA722" s="589" t="str">
        <f t="shared" si="2983"/>
        <v/>
      </c>
      <c r="CB722" s="589" t="str">
        <f t="shared" si="2984"/>
        <v/>
      </c>
      <c r="CC722" s="680" t="str">
        <f t="shared" si="2985"/>
        <v/>
      </c>
      <c r="CD722" s="1328" t="str">
        <f t="shared" si="3030"/>
        <v/>
      </c>
      <c r="CE722" s="1329" t="str">
        <f t="shared" si="3031"/>
        <v/>
      </c>
      <c r="CF722" s="1329" t="str">
        <f t="shared" si="3031"/>
        <v/>
      </c>
      <c r="CG722" s="1329" t="str">
        <f t="shared" si="3031"/>
        <v/>
      </c>
      <c r="CH722" s="1329" t="str">
        <f t="shared" si="3031"/>
        <v/>
      </c>
      <c r="CI722" s="1330" t="str">
        <f t="shared" si="3031"/>
        <v/>
      </c>
      <c r="CJ722" s="1330" t="str">
        <f t="shared" si="3031"/>
        <v/>
      </c>
      <c r="CK722" s="1329" t="str">
        <f t="shared" si="3031"/>
        <v/>
      </c>
      <c r="CL722" s="1329" t="str">
        <f t="shared" si="3031"/>
        <v/>
      </c>
      <c r="CM722" s="1329" t="str">
        <f t="shared" si="3031"/>
        <v/>
      </c>
      <c r="CN722" s="1329" t="str">
        <f t="shared" si="3031"/>
        <v/>
      </c>
      <c r="CO722" s="1347" t="str">
        <f t="shared" si="3031"/>
        <v/>
      </c>
      <c r="CP722" s="540" t="str">
        <f t="shared" si="3008"/>
        <v/>
      </c>
      <c r="CQ722" s="541" t="str">
        <f t="shared" si="3009"/>
        <v/>
      </c>
      <c r="CR722" s="542" t="str">
        <f t="shared" si="3010"/>
        <v/>
      </c>
      <c r="CS722" s="542" t="str">
        <f t="shared" si="3011"/>
        <v/>
      </c>
      <c r="CT722" s="542" t="str">
        <f t="shared" si="3012"/>
        <v/>
      </c>
      <c r="CU722" s="542" t="str">
        <f t="shared" si="3013"/>
        <v/>
      </c>
      <c r="CV722" s="542" t="str">
        <f t="shared" si="3014"/>
        <v/>
      </c>
      <c r="CW722" s="543" t="str">
        <f t="shared" si="3015"/>
        <v/>
      </c>
      <c r="CX722" s="543">
        <f t="shared" si="3016"/>
        <v>12</v>
      </c>
      <c r="CY722" s="543">
        <f t="shared" si="3017"/>
        <v>12</v>
      </c>
      <c r="CZ722" s="542" t="str">
        <f t="shared" si="3018"/>
        <v/>
      </c>
      <c r="DA722" s="542" t="str">
        <f t="shared" si="3019"/>
        <v/>
      </c>
      <c r="DB722" s="542" t="str">
        <f t="shared" si="3020"/>
        <v/>
      </c>
      <c r="DC722" s="542" t="str">
        <f t="shared" si="3021"/>
        <v/>
      </c>
      <c r="DD722" s="542" t="str">
        <f t="shared" si="3022"/>
        <v/>
      </c>
      <c r="DE722" s="541" t="str">
        <f t="shared" si="3023"/>
        <v/>
      </c>
      <c r="DF722" s="540" t="str">
        <f t="shared" si="3024"/>
        <v/>
      </c>
      <c r="DG722" s="645">
        <f t="shared" si="3025"/>
        <v>0</v>
      </c>
      <c r="DH722" s="98">
        <f t="shared" si="3026"/>
        <v>0</v>
      </c>
      <c r="DI722" s="98">
        <f t="shared" si="3027"/>
        <v>2</v>
      </c>
      <c r="DJ722" s="98">
        <f t="shared" si="302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325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82"/>
        <v/>
      </c>
      <c r="CA723" s="589" t="str">
        <f t="shared" si="2983"/>
        <v/>
      </c>
      <c r="CB723" s="589" t="str">
        <f t="shared" si="2984"/>
        <v/>
      </c>
      <c r="CC723" s="680" t="str">
        <f t="shared" si="2985"/>
        <v/>
      </c>
      <c r="CD723" s="1328" t="str">
        <f t="shared" si="3030"/>
        <v/>
      </c>
      <c r="CE723" s="1329" t="str">
        <f t="shared" si="3031"/>
        <v/>
      </c>
      <c r="CF723" s="1329" t="str">
        <f t="shared" si="3031"/>
        <v/>
      </c>
      <c r="CG723" s="1329" t="str">
        <f t="shared" si="3031"/>
        <v/>
      </c>
      <c r="CH723" s="1329" t="str">
        <f t="shared" si="3031"/>
        <v/>
      </c>
      <c r="CI723" s="1330" t="str">
        <f t="shared" si="3031"/>
        <v/>
      </c>
      <c r="CJ723" s="1330" t="str">
        <f t="shared" si="3031"/>
        <v/>
      </c>
      <c r="CK723" s="1329" t="str">
        <f t="shared" si="3031"/>
        <v/>
      </c>
      <c r="CL723" s="1329" t="str">
        <f t="shared" si="3031"/>
        <v/>
      </c>
      <c r="CM723" s="1329" t="str">
        <f t="shared" si="3031"/>
        <v/>
      </c>
      <c r="CN723" s="1329" t="str">
        <f t="shared" si="3031"/>
        <v/>
      </c>
      <c r="CO723" s="1328" t="str">
        <f t="shared" si="3031"/>
        <v/>
      </c>
      <c r="CP723" s="540" t="str">
        <f t="shared" si="3008"/>
        <v/>
      </c>
      <c r="CQ723" s="541" t="str">
        <f t="shared" si="3009"/>
        <v/>
      </c>
      <c r="CR723" s="542" t="str">
        <f t="shared" si="3010"/>
        <v/>
      </c>
      <c r="CS723" s="542" t="str">
        <f t="shared" si="3011"/>
        <v/>
      </c>
      <c r="CT723" s="542" t="str">
        <f t="shared" si="3012"/>
        <v/>
      </c>
      <c r="CU723" s="542" t="str">
        <f t="shared" si="3013"/>
        <v/>
      </c>
      <c r="CV723" s="542" t="str">
        <f t="shared" si="3014"/>
        <v/>
      </c>
      <c r="CW723" s="543" t="str">
        <f t="shared" si="3015"/>
        <v/>
      </c>
      <c r="CX723" s="543">
        <f t="shared" si="3016"/>
        <v>1500</v>
      </c>
      <c r="CY723" s="543">
        <f t="shared" si="3017"/>
        <v>12000</v>
      </c>
      <c r="CZ723" s="542" t="str">
        <f t="shared" si="3018"/>
        <v/>
      </c>
      <c r="DA723" s="542" t="str">
        <f t="shared" si="3019"/>
        <v/>
      </c>
      <c r="DB723" s="542" t="str">
        <f t="shared" si="3020"/>
        <v/>
      </c>
      <c r="DC723" s="542" t="str">
        <f t="shared" si="3021"/>
        <v/>
      </c>
      <c r="DD723" s="542" t="str">
        <f t="shared" si="3022"/>
        <v/>
      </c>
      <c r="DE723" s="541" t="str">
        <f t="shared" si="3023"/>
        <v/>
      </c>
      <c r="DF723" s="540" t="str">
        <f t="shared" si="3024"/>
        <v/>
      </c>
      <c r="DG723" s="645">
        <f t="shared" si="3025"/>
        <v>0</v>
      </c>
      <c r="DH723" s="98">
        <f t="shared" si="3026"/>
        <v>0</v>
      </c>
      <c r="DI723" s="98">
        <f t="shared" si="3027"/>
        <v>2</v>
      </c>
      <c r="DJ723" s="98">
        <f t="shared" si="302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321</v>
      </c>
      <c r="B724" s="598" t="str">
        <f t="shared" ref="B724:M724" si="3032">IF(B721="","",B721*B722*B723)</f>
        <v/>
      </c>
      <c r="C724" s="598" t="str">
        <f t="shared" si="3032"/>
        <v/>
      </c>
      <c r="D724" s="598" t="str">
        <f t="shared" si="3032"/>
        <v/>
      </c>
      <c r="E724" s="598" t="str">
        <f t="shared" si="3032"/>
        <v/>
      </c>
      <c r="F724" s="598" t="str">
        <f t="shared" si="3032"/>
        <v/>
      </c>
      <c r="G724" s="598" t="str">
        <f t="shared" si="3032"/>
        <v/>
      </c>
      <c r="H724" s="598" t="str">
        <f t="shared" si="3032"/>
        <v/>
      </c>
      <c r="I724" s="598" t="str">
        <f t="shared" si="3032"/>
        <v/>
      </c>
      <c r="J724" s="598" t="str">
        <f t="shared" si="3032"/>
        <v/>
      </c>
      <c r="K724" s="598" t="str">
        <f t="shared" si="3032"/>
        <v/>
      </c>
      <c r="L724" s="598" t="str">
        <f t="shared" si="3032"/>
        <v/>
      </c>
      <c r="M724" s="598" t="str">
        <f t="shared" si="3032"/>
        <v/>
      </c>
      <c r="N724" s="598"/>
      <c r="O724" s="598"/>
      <c r="P724" s="598"/>
      <c r="Q724" s="598"/>
      <c r="R724" s="598"/>
      <c r="S724" s="636"/>
      <c r="T724" s="598" t="str">
        <f t="shared" ref="T724:AE724" si="3033">IF(T721="","",T721*T722*T723)</f>
        <v/>
      </c>
      <c r="U724" s="598" t="str">
        <f t="shared" si="3033"/>
        <v/>
      </c>
      <c r="V724" s="598" t="str">
        <f t="shared" si="3033"/>
        <v/>
      </c>
      <c r="W724" s="598" t="str">
        <f t="shared" si="3033"/>
        <v/>
      </c>
      <c r="X724" s="598" t="str">
        <f t="shared" si="3033"/>
        <v/>
      </c>
      <c r="Y724" s="598" t="str">
        <f t="shared" si="3033"/>
        <v/>
      </c>
      <c r="Z724" s="598" t="str">
        <f t="shared" si="3033"/>
        <v/>
      </c>
      <c r="AA724" s="598" t="str">
        <f t="shared" si="3033"/>
        <v/>
      </c>
      <c r="AB724" s="598" t="str">
        <f t="shared" si="3033"/>
        <v/>
      </c>
      <c r="AC724" s="598" t="str">
        <f t="shared" si="3033"/>
        <v/>
      </c>
      <c r="AD724" s="598" t="str">
        <f t="shared" si="3033"/>
        <v/>
      </c>
      <c r="AE724" s="598" t="str">
        <f t="shared" si="303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34">IF(AL721="","",AL721*AL722*AL723)</f>
        <v/>
      </c>
      <c r="AM724" s="598" t="str">
        <f t="shared" si="3034"/>
        <v/>
      </c>
      <c r="AN724" s="598">
        <f t="shared" si="3034"/>
        <v>3000</v>
      </c>
      <c r="AO724" s="598" t="str">
        <f t="shared" si="3034"/>
        <v/>
      </c>
      <c r="AP724" s="598" t="str">
        <f t="shared" si="3034"/>
        <v/>
      </c>
      <c r="AQ724" s="598" t="str">
        <f t="shared" si="3034"/>
        <v/>
      </c>
      <c r="AR724" s="598">
        <f t="shared" si="3034"/>
        <v>6000</v>
      </c>
      <c r="AS724" s="598" t="str">
        <f t="shared" si="3034"/>
        <v/>
      </c>
      <c r="AT724" s="598" t="str">
        <f t="shared" si="3034"/>
        <v/>
      </c>
      <c r="AU724" s="598" t="str">
        <f t="shared" si="3034"/>
        <v/>
      </c>
      <c r="AV724" s="598" t="str">
        <f t="shared" si="3034"/>
        <v/>
      </c>
      <c r="AW724" s="598" t="str">
        <f t="shared" si="303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35">IF(BD721="","",BD721*BD722*BD723)</f>
        <v/>
      </c>
      <c r="BE724" s="598" t="str">
        <f t="shared" si="3035"/>
        <v/>
      </c>
      <c r="BF724" s="598" t="str">
        <f t="shared" si="3035"/>
        <v/>
      </c>
      <c r="BG724" s="598" t="str">
        <f t="shared" si="3035"/>
        <v/>
      </c>
      <c r="BH724" s="598" t="str">
        <f t="shared" si="3035"/>
        <v/>
      </c>
      <c r="BI724" s="598" t="str">
        <f t="shared" si="3035"/>
        <v/>
      </c>
      <c r="BJ724" s="598" t="str">
        <f t="shared" si="3035"/>
        <v/>
      </c>
      <c r="BK724" s="598" t="str">
        <f t="shared" si="3035"/>
        <v/>
      </c>
      <c r="BL724" s="598" t="str">
        <f t="shared" si="3035"/>
        <v/>
      </c>
      <c r="BM724" s="598">
        <f t="shared" si="3035"/>
        <v>144000</v>
      </c>
      <c r="BN724" s="598" t="str">
        <f t="shared" si="3035"/>
        <v/>
      </c>
      <c r="BO724" s="598">
        <f t="shared" si="303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82"/>
        <v/>
      </c>
      <c r="CA724" s="589" t="str">
        <f t="shared" si="2983"/>
        <v/>
      </c>
      <c r="CB724" s="589" t="str">
        <f t="shared" si="2984"/>
        <v/>
      </c>
      <c r="CC724" s="680" t="str">
        <f t="shared" si="2985"/>
        <v/>
      </c>
      <c r="CD724" s="1328" t="str">
        <f t="shared" si="3030"/>
        <v/>
      </c>
      <c r="CE724" s="1329" t="str">
        <f t="shared" si="3031"/>
        <v/>
      </c>
      <c r="CF724" s="1329" t="str">
        <f t="shared" si="3031"/>
        <v/>
      </c>
      <c r="CG724" s="1329" t="str">
        <f t="shared" si="3031"/>
        <v/>
      </c>
      <c r="CH724" s="1329" t="str">
        <f t="shared" si="3031"/>
        <v/>
      </c>
      <c r="CI724" s="1330" t="str">
        <f t="shared" si="3031"/>
        <v/>
      </c>
      <c r="CJ724" s="1330" t="str">
        <f t="shared" si="3031"/>
        <v/>
      </c>
      <c r="CK724" s="1329" t="str">
        <f t="shared" si="3031"/>
        <v/>
      </c>
      <c r="CL724" s="1329" t="str">
        <f t="shared" si="3031"/>
        <v/>
      </c>
      <c r="CM724" s="1329" t="str">
        <f t="shared" si="3031"/>
        <v/>
      </c>
      <c r="CN724" s="1329" t="str">
        <f t="shared" si="3031"/>
        <v/>
      </c>
      <c r="CO724" s="1328" t="str">
        <f t="shared" si="3031"/>
        <v/>
      </c>
      <c r="CP724" s="540" t="str">
        <f t="shared" si="3008"/>
        <v/>
      </c>
      <c r="CQ724" s="541" t="str">
        <f t="shared" si="3009"/>
        <v/>
      </c>
      <c r="CR724" s="542" t="str">
        <f t="shared" si="3010"/>
        <v/>
      </c>
      <c r="CS724" s="542" t="str">
        <f t="shared" si="3011"/>
        <v/>
      </c>
      <c r="CT724" s="542" t="str">
        <f t="shared" si="3012"/>
        <v/>
      </c>
      <c r="CU724" s="542" t="str">
        <f t="shared" si="3013"/>
        <v/>
      </c>
      <c r="CV724" s="542" t="str">
        <f t="shared" si="3014"/>
        <v/>
      </c>
      <c r="CW724" s="543" t="str">
        <f t="shared" si="3015"/>
        <v/>
      </c>
      <c r="CX724" s="543">
        <f t="shared" si="3016"/>
        <v>18000</v>
      </c>
      <c r="CY724" s="543">
        <f t="shared" si="3017"/>
        <v>144000</v>
      </c>
      <c r="CZ724" s="542" t="str">
        <f t="shared" si="3018"/>
        <v/>
      </c>
      <c r="DA724" s="542" t="str">
        <f t="shared" si="3019"/>
        <v/>
      </c>
      <c r="DB724" s="542" t="str">
        <f t="shared" si="3020"/>
        <v/>
      </c>
      <c r="DC724" s="542" t="str">
        <f t="shared" si="3021"/>
        <v/>
      </c>
      <c r="DD724" s="542" t="str">
        <f t="shared" si="3022"/>
        <v/>
      </c>
      <c r="DE724" s="541" t="str">
        <f t="shared" si="3023"/>
        <v/>
      </c>
      <c r="DF724" s="540" t="str">
        <f t="shared" si="3024"/>
        <v/>
      </c>
      <c r="DG724" s="645">
        <f t="shared" si="3025"/>
        <v>0</v>
      </c>
      <c r="DH724" s="98">
        <f t="shared" si="3026"/>
        <v>0</v>
      </c>
      <c r="DI724" s="98">
        <f t="shared" si="3027"/>
        <v>2</v>
      </c>
      <c r="DJ724" s="98">
        <f t="shared" si="302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326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82"/>
        <v/>
      </c>
      <c r="CA725" s="589" t="str">
        <f t="shared" si="2983"/>
        <v/>
      </c>
      <c r="CB725" s="589">
        <f t="shared" si="2984"/>
        <v>12</v>
      </c>
      <c r="CC725" s="680">
        <f t="shared" si="2985"/>
        <v>12</v>
      </c>
      <c r="CD725" s="1328" t="str">
        <f t="shared" si="3030"/>
        <v/>
      </c>
      <c r="CE725" s="1329" t="str">
        <f t="shared" si="3031"/>
        <v/>
      </c>
      <c r="CF725" s="1329" t="str">
        <f t="shared" si="3031"/>
        <v/>
      </c>
      <c r="CG725" s="1329" t="str">
        <f t="shared" si="3031"/>
        <v/>
      </c>
      <c r="CH725" s="1329" t="str">
        <f t="shared" si="3031"/>
        <v/>
      </c>
      <c r="CI725" s="1330">
        <f t="shared" si="3031"/>
        <v>2</v>
      </c>
      <c r="CJ725" s="1330" t="str">
        <f t="shared" si="3031"/>
        <v/>
      </c>
      <c r="CK725" s="1329" t="str">
        <f t="shared" si="3031"/>
        <v/>
      </c>
      <c r="CL725" s="1329" t="str">
        <f t="shared" si="3031"/>
        <v/>
      </c>
      <c r="CM725" s="1329" t="str">
        <f t="shared" si="3031"/>
        <v/>
      </c>
      <c r="CN725" s="1329" t="str">
        <f t="shared" si="3031"/>
        <v/>
      </c>
      <c r="CO725" s="1328" t="str">
        <f t="shared" si="3031"/>
        <v/>
      </c>
      <c r="CP725" s="540" t="str">
        <f t="shared" si="3008"/>
        <v/>
      </c>
      <c r="CQ725" s="541" t="str">
        <f t="shared" si="3009"/>
        <v/>
      </c>
      <c r="CR725" s="542" t="str">
        <f t="shared" si="3010"/>
        <v/>
      </c>
      <c r="CS725" s="542" t="str">
        <f t="shared" si="3011"/>
        <v/>
      </c>
      <c r="CT725" s="542" t="str">
        <f t="shared" si="3012"/>
        <v/>
      </c>
      <c r="CU725" s="542" t="str">
        <f t="shared" si="3013"/>
        <v/>
      </c>
      <c r="CV725" s="542">
        <f t="shared" si="3014"/>
        <v>12</v>
      </c>
      <c r="CW725" s="543">
        <f t="shared" si="3015"/>
        <v>12</v>
      </c>
      <c r="CX725" s="543">
        <f t="shared" si="3016"/>
        <v>12</v>
      </c>
      <c r="CY725" s="543">
        <f t="shared" si="3017"/>
        <v>12</v>
      </c>
      <c r="CZ725" s="542">
        <f t="shared" si="3018"/>
        <v>12</v>
      </c>
      <c r="DA725" s="542" t="str">
        <f t="shared" si="3019"/>
        <v/>
      </c>
      <c r="DB725" s="542" t="str">
        <f t="shared" si="3020"/>
        <v/>
      </c>
      <c r="DC725" s="542" t="str">
        <f t="shared" si="3021"/>
        <v/>
      </c>
      <c r="DD725" s="542" t="str">
        <f t="shared" si="3022"/>
        <v/>
      </c>
      <c r="DE725" s="541" t="str">
        <f t="shared" si="3023"/>
        <v/>
      </c>
      <c r="DF725" s="540" t="str">
        <f t="shared" si="3024"/>
        <v/>
      </c>
      <c r="DG725" s="645">
        <f t="shared" si="3025"/>
        <v>0</v>
      </c>
      <c r="DH725" s="98">
        <f t="shared" si="3026"/>
        <v>1</v>
      </c>
      <c r="DI725" s="98">
        <f t="shared" si="3027"/>
        <v>4</v>
      </c>
      <c r="DJ725" s="98">
        <f t="shared" si="302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327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82"/>
        <v/>
      </c>
      <c r="CA726" s="589" t="str">
        <f t="shared" si="2983"/>
        <v/>
      </c>
      <c r="CB726" s="589">
        <f t="shared" si="2984"/>
        <v>700</v>
      </c>
      <c r="CC726" s="680">
        <f t="shared" si="2985"/>
        <v>1166.6666666666667</v>
      </c>
      <c r="CD726" s="1328" t="str">
        <f t="shared" si="3030"/>
        <v/>
      </c>
      <c r="CE726" s="1329" t="str">
        <f t="shared" si="3031"/>
        <v/>
      </c>
      <c r="CF726" s="1329" t="str">
        <f t="shared" si="3031"/>
        <v/>
      </c>
      <c r="CG726" s="1329" t="str">
        <f t="shared" si="3031"/>
        <v/>
      </c>
      <c r="CH726" s="1329" t="str">
        <f t="shared" si="3031"/>
        <v/>
      </c>
      <c r="CI726" s="1330">
        <f t="shared" si="3031"/>
        <v>500</v>
      </c>
      <c r="CJ726" s="1330" t="str">
        <f t="shared" si="3031"/>
        <v/>
      </c>
      <c r="CK726" s="1329" t="str">
        <f t="shared" si="3031"/>
        <v/>
      </c>
      <c r="CL726" s="1329" t="str">
        <f t="shared" si="3031"/>
        <v/>
      </c>
      <c r="CM726" s="1329" t="str">
        <f t="shared" si="3031"/>
        <v/>
      </c>
      <c r="CN726" s="1329" t="str">
        <f t="shared" si="3031"/>
        <v/>
      </c>
      <c r="CO726" s="1328" t="str">
        <f t="shared" si="3031"/>
        <v/>
      </c>
      <c r="CP726" s="540" t="str">
        <f t="shared" si="3008"/>
        <v/>
      </c>
      <c r="CQ726" s="541" t="str">
        <f t="shared" si="3009"/>
        <v/>
      </c>
      <c r="CR726" s="542" t="str">
        <f t="shared" si="3010"/>
        <v/>
      </c>
      <c r="CS726" s="542" t="str">
        <f t="shared" si="3011"/>
        <v/>
      </c>
      <c r="CT726" s="542" t="str">
        <f t="shared" si="3012"/>
        <v/>
      </c>
      <c r="CU726" s="542" t="str">
        <f t="shared" si="3013"/>
        <v/>
      </c>
      <c r="CV726" s="542">
        <f t="shared" si="3014"/>
        <v>700</v>
      </c>
      <c r="CW726" s="543">
        <f t="shared" si="3015"/>
        <v>1000</v>
      </c>
      <c r="CX726" s="543">
        <f t="shared" si="3016"/>
        <v>1000</v>
      </c>
      <c r="CY726" s="543">
        <f t="shared" si="3017"/>
        <v>1500</v>
      </c>
      <c r="CZ726" s="542">
        <f t="shared" si="3018"/>
        <v>2000</v>
      </c>
      <c r="DA726" s="542" t="str">
        <f t="shared" si="3019"/>
        <v/>
      </c>
      <c r="DB726" s="542" t="str">
        <f t="shared" si="3020"/>
        <v/>
      </c>
      <c r="DC726" s="542" t="str">
        <f t="shared" si="3021"/>
        <v/>
      </c>
      <c r="DD726" s="542" t="str">
        <f t="shared" si="3022"/>
        <v/>
      </c>
      <c r="DE726" s="541" t="str">
        <f t="shared" si="3023"/>
        <v/>
      </c>
      <c r="DF726" s="540" t="str">
        <f t="shared" si="3024"/>
        <v/>
      </c>
      <c r="DG726" s="645">
        <f t="shared" si="3025"/>
        <v>0</v>
      </c>
      <c r="DH726" s="98">
        <f t="shared" si="3026"/>
        <v>1</v>
      </c>
      <c r="DI726" s="98">
        <f t="shared" si="3027"/>
        <v>4</v>
      </c>
      <c r="DJ726" s="98">
        <f t="shared" si="302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321</v>
      </c>
      <c r="B727" s="599" t="str">
        <f t="shared" ref="B727:M727" si="3036">IF(B725="","",B725*B726)</f>
        <v/>
      </c>
      <c r="C727" s="599" t="str">
        <f t="shared" si="3036"/>
        <v/>
      </c>
      <c r="D727" s="599" t="str">
        <f t="shared" si="3036"/>
        <v/>
      </c>
      <c r="E727" s="599" t="str">
        <f t="shared" si="3036"/>
        <v/>
      </c>
      <c r="F727" s="599" t="str">
        <f t="shared" si="3036"/>
        <v/>
      </c>
      <c r="G727" s="599" t="str">
        <f t="shared" si="3036"/>
        <v/>
      </c>
      <c r="H727" s="599" t="str">
        <f t="shared" si="3036"/>
        <v/>
      </c>
      <c r="I727" s="599" t="str">
        <f t="shared" si="3036"/>
        <v/>
      </c>
      <c r="J727" s="599" t="str">
        <f t="shared" si="3036"/>
        <v/>
      </c>
      <c r="K727" s="599" t="str">
        <f t="shared" si="3036"/>
        <v/>
      </c>
      <c r="L727" s="599" t="str">
        <f t="shared" si="3036"/>
        <v/>
      </c>
      <c r="M727" s="599" t="str">
        <f t="shared" si="3036"/>
        <v/>
      </c>
      <c r="N727" s="599"/>
      <c r="O727" s="599"/>
      <c r="P727" s="599"/>
      <c r="Q727" s="599"/>
      <c r="R727" s="599"/>
      <c r="S727" s="639"/>
      <c r="T727" s="599" t="str">
        <f t="shared" ref="T727:AE727" si="3037">IF(T725="","",T725*T726)</f>
        <v/>
      </c>
      <c r="U727" s="599" t="str">
        <f t="shared" si="3037"/>
        <v/>
      </c>
      <c r="V727" s="599" t="str">
        <f t="shared" si="3037"/>
        <v/>
      </c>
      <c r="W727" s="599" t="str">
        <f t="shared" si="3037"/>
        <v/>
      </c>
      <c r="X727" s="599" t="str">
        <f t="shared" si="3037"/>
        <v/>
      </c>
      <c r="Y727" s="599" t="str">
        <f t="shared" si="3037"/>
        <v/>
      </c>
      <c r="Z727" s="599" t="str">
        <f t="shared" si="3037"/>
        <v/>
      </c>
      <c r="AA727" s="599" t="str">
        <f t="shared" si="3037"/>
        <v/>
      </c>
      <c r="AB727" s="599" t="str">
        <f t="shared" si="3037"/>
        <v/>
      </c>
      <c r="AC727" s="599">
        <f t="shared" si="3037"/>
        <v>1000</v>
      </c>
      <c r="AD727" s="599" t="str">
        <f t="shared" si="3037"/>
        <v/>
      </c>
      <c r="AE727" s="599" t="str">
        <f t="shared" si="303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38">IF(AL725="","",AL725*AL726)</f>
        <v/>
      </c>
      <c r="AM727" s="599" t="str">
        <f t="shared" si="3038"/>
        <v/>
      </c>
      <c r="AN727" s="599">
        <f t="shared" si="3038"/>
        <v>18000</v>
      </c>
      <c r="AO727" s="599">
        <f t="shared" si="3038"/>
        <v>6000</v>
      </c>
      <c r="AP727" s="599" t="str">
        <f t="shared" si="3038"/>
        <v/>
      </c>
      <c r="AQ727" s="599">
        <f t="shared" si="3038"/>
        <v>4800</v>
      </c>
      <c r="AR727" s="599" t="str">
        <f t="shared" si="3038"/>
        <v/>
      </c>
      <c r="AS727" s="599" t="str">
        <f t="shared" si="3038"/>
        <v/>
      </c>
      <c r="AT727" s="599" t="str">
        <f t="shared" si="3038"/>
        <v/>
      </c>
      <c r="AU727" s="599" t="str">
        <f t="shared" si="3038"/>
        <v/>
      </c>
      <c r="AV727" s="599" t="str">
        <f t="shared" si="3038"/>
        <v/>
      </c>
      <c r="AW727" s="599">
        <f t="shared" si="303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39">IF(BD725="","",BD725*BD726)</f>
        <v/>
      </c>
      <c r="BE727" s="599" t="str">
        <f t="shared" si="3039"/>
        <v/>
      </c>
      <c r="BF727" s="599">
        <f t="shared" si="3039"/>
        <v>12000</v>
      </c>
      <c r="BG727" s="599" t="str">
        <f t="shared" si="3039"/>
        <v/>
      </c>
      <c r="BH727" s="599" t="str">
        <f t="shared" si="3039"/>
        <v/>
      </c>
      <c r="BI727" s="599" t="str">
        <f t="shared" si="3039"/>
        <v/>
      </c>
      <c r="BJ727" s="599" t="str">
        <f t="shared" si="3039"/>
        <v/>
      </c>
      <c r="BK727" s="599">
        <f t="shared" si="3039"/>
        <v>8400</v>
      </c>
      <c r="BL727" s="599">
        <f t="shared" si="3039"/>
        <v>18000</v>
      </c>
      <c r="BM727" s="599">
        <f t="shared" si="3039"/>
        <v>24000</v>
      </c>
      <c r="BN727" s="599" t="str">
        <f t="shared" si="3039"/>
        <v/>
      </c>
      <c r="BO727" s="599">
        <f t="shared" si="303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82"/>
        <v/>
      </c>
      <c r="CA727" s="589" t="str">
        <f t="shared" si="2983"/>
        <v/>
      </c>
      <c r="CB727" s="589">
        <f t="shared" si="2984"/>
        <v>5400</v>
      </c>
      <c r="CC727" s="680">
        <f t="shared" si="2985"/>
        <v>14000</v>
      </c>
      <c r="CD727" s="1328" t="str">
        <f t="shared" si="3030"/>
        <v/>
      </c>
      <c r="CE727" s="1329" t="str">
        <f t="shared" si="3031"/>
        <v/>
      </c>
      <c r="CF727" s="1329" t="str">
        <f t="shared" si="3031"/>
        <v/>
      </c>
      <c r="CG727" s="1329" t="str">
        <f t="shared" si="3031"/>
        <v/>
      </c>
      <c r="CH727" s="1329" t="str">
        <f t="shared" si="3031"/>
        <v/>
      </c>
      <c r="CI727" s="1330">
        <f t="shared" si="3031"/>
        <v>1000</v>
      </c>
      <c r="CJ727" s="1330" t="str">
        <f t="shared" si="3031"/>
        <v/>
      </c>
      <c r="CK727" s="1329" t="str">
        <f t="shared" si="3031"/>
        <v/>
      </c>
      <c r="CL727" s="1329" t="str">
        <f t="shared" si="3031"/>
        <v/>
      </c>
      <c r="CM727" s="1329" t="str">
        <f t="shared" si="3031"/>
        <v/>
      </c>
      <c r="CN727" s="1329" t="str">
        <f t="shared" si="3031"/>
        <v/>
      </c>
      <c r="CO727" s="1328" t="str">
        <f t="shared" si="3031"/>
        <v/>
      </c>
      <c r="CP727" s="540" t="str">
        <f t="shared" si="3008"/>
        <v/>
      </c>
      <c r="CQ727" s="541" t="str">
        <f t="shared" si="3009"/>
        <v/>
      </c>
      <c r="CR727" s="542" t="str">
        <f t="shared" si="3010"/>
        <v/>
      </c>
      <c r="CS727" s="542" t="str">
        <f t="shared" si="3011"/>
        <v/>
      </c>
      <c r="CT727" s="542" t="str">
        <f t="shared" si="3012"/>
        <v/>
      </c>
      <c r="CU727" s="542" t="str">
        <f t="shared" si="3013"/>
        <v/>
      </c>
      <c r="CV727" s="542">
        <f t="shared" si="3014"/>
        <v>8400</v>
      </c>
      <c r="CW727" s="543">
        <f t="shared" si="3015"/>
        <v>12000</v>
      </c>
      <c r="CX727" s="543">
        <f t="shared" si="3016"/>
        <v>12000</v>
      </c>
      <c r="CY727" s="543">
        <f t="shared" si="3017"/>
        <v>18000</v>
      </c>
      <c r="CZ727" s="542">
        <f t="shared" si="3018"/>
        <v>24000</v>
      </c>
      <c r="DA727" s="542" t="str">
        <f t="shared" si="3019"/>
        <v/>
      </c>
      <c r="DB727" s="542" t="str">
        <f t="shared" si="3020"/>
        <v/>
      </c>
      <c r="DC727" s="542" t="str">
        <f t="shared" si="3021"/>
        <v/>
      </c>
      <c r="DD727" s="542" t="str">
        <f t="shared" si="3022"/>
        <v/>
      </c>
      <c r="DE727" s="541" t="str">
        <f t="shared" si="3023"/>
        <v/>
      </c>
      <c r="DF727" s="540" t="str">
        <f t="shared" si="3024"/>
        <v/>
      </c>
      <c r="DG727" s="645">
        <f t="shared" si="3025"/>
        <v>0</v>
      </c>
      <c r="DH727" s="98">
        <f t="shared" si="3026"/>
        <v>1</v>
      </c>
      <c r="DI727" s="98">
        <f t="shared" si="3027"/>
        <v>4</v>
      </c>
      <c r="DJ727" s="98">
        <f t="shared" si="302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328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82"/>
        <v/>
      </c>
      <c r="CA728" s="589" t="str">
        <f t="shared" si="2983"/>
        <v/>
      </c>
      <c r="CB728" s="589" t="str">
        <f t="shared" si="2984"/>
        <v/>
      </c>
      <c r="CC728" s="680" t="str">
        <f t="shared" si="2985"/>
        <v/>
      </c>
      <c r="CD728" s="1328" t="str">
        <f t="shared" si="2996"/>
        <v/>
      </c>
      <c r="CE728" s="1329" t="str">
        <f t="shared" si="2997"/>
        <v/>
      </c>
      <c r="CF728" s="1329" t="str">
        <f t="shared" si="2998"/>
        <v/>
      </c>
      <c r="CG728" s="1329" t="str">
        <f t="shared" si="2999"/>
        <v/>
      </c>
      <c r="CH728" s="1329" t="str">
        <f t="shared" si="3000"/>
        <v/>
      </c>
      <c r="CI728" s="1330" t="str">
        <f t="shared" si="3001"/>
        <v/>
      </c>
      <c r="CJ728" s="1330" t="str">
        <f t="shared" si="3002"/>
        <v/>
      </c>
      <c r="CK728" s="1329" t="str">
        <f t="shared" si="3003"/>
        <v/>
      </c>
      <c r="CL728" s="1329" t="str">
        <f t="shared" si="3004"/>
        <v/>
      </c>
      <c r="CM728" s="1329" t="str">
        <f t="shared" si="3005"/>
        <v/>
      </c>
      <c r="CN728" s="1329" t="str">
        <f t="shared" si="3006"/>
        <v/>
      </c>
      <c r="CO728" s="1345" t="str">
        <f t="shared" si="3007"/>
        <v/>
      </c>
      <c r="CP728" s="540" t="str">
        <f t="shared" si="3008"/>
        <v/>
      </c>
      <c r="CQ728" s="541" t="str">
        <f t="shared" si="3009"/>
        <v/>
      </c>
      <c r="CR728" s="542" t="str">
        <f t="shared" si="3010"/>
        <v/>
      </c>
      <c r="CS728" s="542" t="str">
        <f t="shared" si="3011"/>
        <v/>
      </c>
      <c r="CT728" s="542" t="str">
        <f t="shared" si="3012"/>
        <v/>
      </c>
      <c r="CU728" s="542" t="str">
        <f t="shared" si="3013"/>
        <v/>
      </c>
      <c r="CV728" s="542" t="str">
        <f t="shared" si="3014"/>
        <v/>
      </c>
      <c r="CW728" s="543" t="str">
        <f t="shared" si="3015"/>
        <v/>
      </c>
      <c r="CX728" s="543" t="str">
        <f t="shared" si="3016"/>
        <v/>
      </c>
      <c r="CY728" s="543" t="str">
        <f t="shared" si="3017"/>
        <v/>
      </c>
      <c r="CZ728" s="542" t="str">
        <f t="shared" si="3018"/>
        <v/>
      </c>
      <c r="DA728" s="542" t="str">
        <f t="shared" si="3019"/>
        <v/>
      </c>
      <c r="DB728" s="542" t="str">
        <f t="shared" si="3020"/>
        <v/>
      </c>
      <c r="DC728" s="542" t="str">
        <f t="shared" si="3021"/>
        <v/>
      </c>
      <c r="DD728" s="542" t="str">
        <f t="shared" si="3022"/>
        <v/>
      </c>
      <c r="DE728" s="541" t="str">
        <f t="shared" si="3023"/>
        <v/>
      </c>
      <c r="DF728" s="540" t="str">
        <f t="shared" si="3024"/>
        <v/>
      </c>
      <c r="DG728" s="645">
        <f t="shared" si="3025"/>
        <v>0</v>
      </c>
      <c r="DH728" s="98">
        <f t="shared" si="3026"/>
        <v>0</v>
      </c>
      <c r="DI728" s="98">
        <f t="shared" si="3027"/>
        <v>0</v>
      </c>
      <c r="DJ728" s="98">
        <f t="shared" si="302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82"/>
        <v/>
      </c>
      <c r="CA729" s="589" t="str">
        <f t="shared" si="2983"/>
        <v/>
      </c>
      <c r="CB729" s="589" t="str">
        <f t="shared" si="2984"/>
        <v/>
      </c>
      <c r="CC729" s="680" t="str">
        <f t="shared" si="2985"/>
        <v/>
      </c>
      <c r="CD729" s="1328" t="str">
        <f t="shared" si="2996"/>
        <v/>
      </c>
      <c r="CE729" s="1329" t="str">
        <f t="shared" si="2997"/>
        <v/>
      </c>
      <c r="CF729" s="1329" t="str">
        <f t="shared" si="2998"/>
        <v/>
      </c>
      <c r="CG729" s="1329" t="str">
        <f t="shared" si="2999"/>
        <v/>
      </c>
      <c r="CH729" s="1329" t="str">
        <f t="shared" si="3000"/>
        <v/>
      </c>
      <c r="CI729" s="1330" t="str">
        <f t="shared" si="3001"/>
        <v/>
      </c>
      <c r="CJ729" s="1330" t="str">
        <f t="shared" si="3002"/>
        <v/>
      </c>
      <c r="CK729" s="1329" t="str">
        <f t="shared" si="3003"/>
        <v/>
      </c>
      <c r="CL729" s="1329" t="str">
        <f t="shared" si="3004"/>
        <v/>
      </c>
      <c r="CM729" s="1329" t="str">
        <f t="shared" si="3005"/>
        <v/>
      </c>
      <c r="CN729" s="1329" t="str">
        <f t="shared" si="3006"/>
        <v/>
      </c>
      <c r="CO729" s="1328" t="str">
        <f t="shared" si="3007"/>
        <v/>
      </c>
      <c r="CP729" s="540" t="str">
        <f t="shared" si="3008"/>
        <v/>
      </c>
      <c r="CQ729" s="541" t="str">
        <f t="shared" si="3009"/>
        <v/>
      </c>
      <c r="CR729" s="542" t="str">
        <f t="shared" si="3010"/>
        <v/>
      </c>
      <c r="CS729" s="542" t="str">
        <f t="shared" si="3011"/>
        <v/>
      </c>
      <c r="CT729" s="542" t="str">
        <f t="shared" si="3012"/>
        <v/>
      </c>
      <c r="CU729" s="542" t="str">
        <f t="shared" si="3013"/>
        <v/>
      </c>
      <c r="CV729" s="542" t="str">
        <f t="shared" si="3014"/>
        <v/>
      </c>
      <c r="CW729" s="543" t="str">
        <f t="shared" si="3015"/>
        <v/>
      </c>
      <c r="CX729" s="543" t="str">
        <f t="shared" si="3016"/>
        <v/>
      </c>
      <c r="CY729" s="543" t="str">
        <f t="shared" si="3017"/>
        <v/>
      </c>
      <c r="CZ729" s="542" t="str">
        <f t="shared" si="3018"/>
        <v/>
      </c>
      <c r="DA729" s="542" t="str">
        <f t="shared" si="3019"/>
        <v/>
      </c>
      <c r="DB729" s="542" t="str">
        <f t="shared" si="3020"/>
        <v/>
      </c>
      <c r="DC729" s="542" t="str">
        <f t="shared" si="3021"/>
        <v/>
      </c>
      <c r="DD729" s="542" t="str">
        <f t="shared" si="3022"/>
        <v/>
      </c>
      <c r="DE729" s="541" t="str">
        <f t="shared" si="3023"/>
        <v/>
      </c>
      <c r="DF729" s="540" t="str">
        <f t="shared" si="3024"/>
        <v/>
      </c>
      <c r="DG729" s="645">
        <f t="shared" si="3025"/>
        <v>0</v>
      </c>
      <c r="DH729" s="98">
        <f t="shared" si="3026"/>
        <v>0</v>
      </c>
      <c r="DI729" s="98">
        <f t="shared" si="3027"/>
        <v>0</v>
      </c>
      <c r="DJ729" s="98">
        <f t="shared" si="302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82"/>
        <v/>
      </c>
      <c r="CA730" s="589" t="str">
        <f t="shared" si="2983"/>
        <v/>
      </c>
      <c r="CB730" s="589" t="str">
        <f t="shared" si="2984"/>
        <v/>
      </c>
      <c r="CC730" s="680" t="str">
        <f t="shared" si="2985"/>
        <v/>
      </c>
      <c r="CD730" s="1328" t="str">
        <f t="shared" si="2996"/>
        <v/>
      </c>
      <c r="CE730" s="1329" t="str">
        <f t="shared" si="2997"/>
        <v/>
      </c>
      <c r="CF730" s="1329" t="str">
        <f t="shared" si="2998"/>
        <v/>
      </c>
      <c r="CG730" s="1329" t="str">
        <f t="shared" si="2999"/>
        <v/>
      </c>
      <c r="CH730" s="1329" t="str">
        <f t="shared" si="3000"/>
        <v/>
      </c>
      <c r="CI730" s="1330" t="str">
        <f t="shared" si="3001"/>
        <v/>
      </c>
      <c r="CJ730" s="1330" t="str">
        <f t="shared" si="3002"/>
        <v/>
      </c>
      <c r="CK730" s="1329" t="str">
        <f t="shared" si="3003"/>
        <v/>
      </c>
      <c r="CL730" s="1329" t="str">
        <f t="shared" si="3004"/>
        <v/>
      </c>
      <c r="CM730" s="1329" t="str">
        <f t="shared" si="3005"/>
        <v/>
      </c>
      <c r="CN730" s="1329" t="str">
        <f t="shared" si="3006"/>
        <v/>
      </c>
      <c r="CO730" s="1328" t="str">
        <f t="shared" si="3007"/>
        <v/>
      </c>
      <c r="CP730" s="540" t="str">
        <f t="shared" si="3008"/>
        <v/>
      </c>
      <c r="CQ730" s="541" t="str">
        <f t="shared" si="3009"/>
        <v/>
      </c>
      <c r="CR730" s="542" t="str">
        <f t="shared" si="3010"/>
        <v/>
      </c>
      <c r="CS730" s="542" t="str">
        <f t="shared" si="3011"/>
        <v/>
      </c>
      <c r="CT730" s="542" t="str">
        <f t="shared" si="3012"/>
        <v/>
      </c>
      <c r="CU730" s="542" t="str">
        <f t="shared" si="3013"/>
        <v/>
      </c>
      <c r="CV730" s="542" t="str">
        <f t="shared" si="3014"/>
        <v/>
      </c>
      <c r="CW730" s="543" t="str">
        <f t="shared" si="3015"/>
        <v/>
      </c>
      <c r="CX730" s="543" t="str">
        <f t="shared" si="3016"/>
        <v/>
      </c>
      <c r="CY730" s="543" t="str">
        <f t="shared" si="3017"/>
        <v/>
      </c>
      <c r="CZ730" s="542" t="str">
        <f t="shared" si="3018"/>
        <v/>
      </c>
      <c r="DA730" s="542" t="str">
        <f t="shared" si="3019"/>
        <v/>
      </c>
      <c r="DB730" s="542" t="str">
        <f t="shared" si="3020"/>
        <v/>
      </c>
      <c r="DC730" s="542" t="str">
        <f t="shared" si="3021"/>
        <v/>
      </c>
      <c r="DD730" s="542" t="str">
        <f t="shared" si="3022"/>
        <v/>
      </c>
      <c r="DE730" s="541" t="str">
        <f t="shared" si="3023"/>
        <v/>
      </c>
      <c r="DF730" s="540" t="str">
        <f t="shared" si="3024"/>
        <v/>
      </c>
      <c r="DG730" s="645">
        <f t="shared" si="3025"/>
        <v>0</v>
      </c>
      <c r="DH730" s="98">
        <f t="shared" si="3026"/>
        <v>0</v>
      </c>
      <c r="DI730" s="98">
        <f t="shared" si="3027"/>
        <v>0</v>
      </c>
      <c r="DJ730" s="98">
        <f t="shared" si="302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320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82"/>
        <v/>
      </c>
      <c r="CA731" s="589" t="str">
        <f t="shared" si="2983"/>
        <v/>
      </c>
      <c r="CB731" s="589" t="str">
        <f t="shared" si="2984"/>
        <v/>
      </c>
      <c r="CC731" s="680" t="str">
        <f t="shared" si="2985"/>
        <v/>
      </c>
      <c r="CD731" s="1328" t="str">
        <f t="shared" si="2996"/>
        <v/>
      </c>
      <c r="CE731" s="1329" t="str">
        <f t="shared" si="2997"/>
        <v/>
      </c>
      <c r="CF731" s="1329" t="str">
        <f t="shared" si="2998"/>
        <v/>
      </c>
      <c r="CG731" s="1329" t="str">
        <f t="shared" si="2999"/>
        <v/>
      </c>
      <c r="CH731" s="1329" t="str">
        <f t="shared" si="3000"/>
        <v/>
      </c>
      <c r="CI731" s="1330" t="str">
        <f t="shared" si="3001"/>
        <v/>
      </c>
      <c r="CJ731" s="1330" t="str">
        <f t="shared" si="3002"/>
        <v/>
      </c>
      <c r="CK731" s="1329" t="str">
        <f t="shared" si="3003"/>
        <v/>
      </c>
      <c r="CL731" s="1329" t="str">
        <f t="shared" si="3004"/>
        <v/>
      </c>
      <c r="CM731" s="1329" t="str">
        <f t="shared" si="3005"/>
        <v/>
      </c>
      <c r="CN731" s="1329" t="str">
        <f t="shared" si="3006"/>
        <v/>
      </c>
      <c r="CO731" s="1328" t="str">
        <f t="shared" si="3007"/>
        <v/>
      </c>
      <c r="CP731" s="540" t="str">
        <f t="shared" si="3008"/>
        <v/>
      </c>
      <c r="CQ731" s="541" t="str">
        <f t="shared" si="3009"/>
        <v/>
      </c>
      <c r="CR731" s="542" t="str">
        <f t="shared" si="3010"/>
        <v/>
      </c>
      <c r="CS731" s="542" t="str">
        <f t="shared" si="3011"/>
        <v/>
      </c>
      <c r="CT731" s="542" t="str">
        <f t="shared" si="3012"/>
        <v/>
      </c>
      <c r="CU731" s="542" t="str">
        <f t="shared" si="3013"/>
        <v/>
      </c>
      <c r="CV731" s="542" t="str">
        <f t="shared" si="3014"/>
        <v/>
      </c>
      <c r="CW731" s="543" t="str">
        <f t="shared" si="3015"/>
        <v/>
      </c>
      <c r="CX731" s="543" t="str">
        <f t="shared" si="3016"/>
        <v/>
      </c>
      <c r="CY731" s="543" t="str">
        <f t="shared" si="3017"/>
        <v/>
      </c>
      <c r="CZ731" s="542" t="str">
        <f t="shared" si="3018"/>
        <v/>
      </c>
      <c r="DA731" s="542" t="str">
        <f t="shared" si="3019"/>
        <v/>
      </c>
      <c r="DB731" s="542" t="str">
        <f t="shared" si="3020"/>
        <v/>
      </c>
      <c r="DC731" s="542" t="str">
        <f t="shared" si="3021"/>
        <v/>
      </c>
      <c r="DD731" s="542" t="str">
        <f t="shared" si="3022"/>
        <v/>
      </c>
      <c r="DE731" s="541" t="str">
        <f t="shared" si="3023"/>
        <v/>
      </c>
      <c r="DF731" s="540" t="str">
        <f t="shared" si="3024"/>
        <v/>
      </c>
      <c r="DG731" s="645">
        <f t="shared" si="3025"/>
        <v>0</v>
      </c>
      <c r="DH731" s="98">
        <f t="shared" si="3026"/>
        <v>0</v>
      </c>
      <c r="DI731" s="98">
        <f t="shared" si="3027"/>
        <v>0</v>
      </c>
      <c r="DJ731" s="98">
        <f t="shared" si="302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321</v>
      </c>
      <c r="B732" s="598" t="str">
        <f t="shared" ref="B732:M732" si="3040">IF(B729="","",B728*B729*B730*B731)</f>
        <v/>
      </c>
      <c r="C732" s="598" t="str">
        <f t="shared" si="3040"/>
        <v/>
      </c>
      <c r="D732" s="598" t="str">
        <f t="shared" si="3040"/>
        <v/>
      </c>
      <c r="E732" s="598" t="str">
        <f t="shared" si="3040"/>
        <v/>
      </c>
      <c r="F732" s="598" t="str">
        <f t="shared" si="3040"/>
        <v/>
      </c>
      <c r="G732" s="598" t="str">
        <f t="shared" si="3040"/>
        <v/>
      </c>
      <c r="H732" s="598" t="str">
        <f t="shared" si="3040"/>
        <v/>
      </c>
      <c r="I732" s="598" t="str">
        <f t="shared" si="3040"/>
        <v/>
      </c>
      <c r="J732" s="598" t="str">
        <f t="shared" si="3040"/>
        <v/>
      </c>
      <c r="K732" s="598" t="str">
        <f t="shared" si="3040"/>
        <v/>
      </c>
      <c r="L732" s="598" t="str">
        <f t="shared" si="3040"/>
        <v/>
      </c>
      <c r="M732" s="598" t="str">
        <f t="shared" si="3040"/>
        <v/>
      </c>
      <c r="N732" s="598"/>
      <c r="O732" s="598"/>
      <c r="P732" s="598"/>
      <c r="Q732" s="598"/>
      <c r="R732" s="598"/>
      <c r="S732" s="762"/>
      <c r="T732" s="598" t="str">
        <f t="shared" ref="T732:AE732" si="3041">IF(T729="","",T728*T729*T730*T731)</f>
        <v/>
      </c>
      <c r="U732" s="598" t="str">
        <f t="shared" si="3041"/>
        <v/>
      </c>
      <c r="V732" s="598" t="str">
        <f t="shared" si="3041"/>
        <v/>
      </c>
      <c r="W732" s="598" t="str">
        <f t="shared" si="3041"/>
        <v/>
      </c>
      <c r="X732" s="598" t="str">
        <f t="shared" si="3041"/>
        <v/>
      </c>
      <c r="Y732" s="598" t="str">
        <f t="shared" si="3041"/>
        <v/>
      </c>
      <c r="Z732" s="598" t="str">
        <f t="shared" si="3041"/>
        <v/>
      </c>
      <c r="AA732" s="598" t="str">
        <f t="shared" si="3041"/>
        <v/>
      </c>
      <c r="AB732" s="598" t="str">
        <f t="shared" si="3041"/>
        <v/>
      </c>
      <c r="AC732" s="598" t="str">
        <f t="shared" si="3041"/>
        <v/>
      </c>
      <c r="AD732" s="598" t="str">
        <f t="shared" si="3041"/>
        <v/>
      </c>
      <c r="AE732" s="598" t="str">
        <f t="shared" si="304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42">IF(AL729="","",AL728*AL729*AL730*AL731)</f>
        <v/>
      </c>
      <c r="AM732" s="598" t="str">
        <f t="shared" si="3042"/>
        <v/>
      </c>
      <c r="AN732" s="598" t="str">
        <f t="shared" si="3042"/>
        <v/>
      </c>
      <c r="AO732" s="598" t="str">
        <f t="shared" si="3042"/>
        <v/>
      </c>
      <c r="AP732" s="598" t="str">
        <f t="shared" si="3042"/>
        <v/>
      </c>
      <c r="AQ732" s="598" t="str">
        <f t="shared" si="3042"/>
        <v/>
      </c>
      <c r="AR732" s="598" t="str">
        <f t="shared" si="3042"/>
        <v/>
      </c>
      <c r="AS732" s="598" t="str">
        <f t="shared" si="3042"/>
        <v/>
      </c>
      <c r="AT732" s="598" t="str">
        <f t="shared" si="3042"/>
        <v/>
      </c>
      <c r="AU732" s="598" t="str">
        <f t="shared" si="3042"/>
        <v/>
      </c>
      <c r="AV732" s="598" t="str">
        <f t="shared" si="3042"/>
        <v/>
      </c>
      <c r="AW732" s="598" t="str">
        <f t="shared" si="304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43">IF(BD729="","",BD728*BD729*BD730*BD731)</f>
        <v/>
      </c>
      <c r="BE732" s="598" t="str">
        <f t="shared" si="3043"/>
        <v/>
      </c>
      <c r="BF732" s="598" t="str">
        <f t="shared" si="3043"/>
        <v/>
      </c>
      <c r="BG732" s="598" t="str">
        <f t="shared" si="3043"/>
        <v/>
      </c>
      <c r="BH732" s="598" t="str">
        <f t="shared" si="3043"/>
        <v/>
      </c>
      <c r="BI732" s="598" t="str">
        <f t="shared" si="3043"/>
        <v/>
      </c>
      <c r="BJ732" s="598" t="str">
        <f t="shared" si="3043"/>
        <v/>
      </c>
      <c r="BK732" s="598" t="str">
        <f t="shared" si="3043"/>
        <v/>
      </c>
      <c r="BL732" s="598" t="str">
        <f t="shared" si="3043"/>
        <v/>
      </c>
      <c r="BM732" s="598" t="str">
        <f t="shared" si="3043"/>
        <v/>
      </c>
      <c r="BN732" s="598" t="str">
        <f t="shared" si="3043"/>
        <v/>
      </c>
      <c r="BO732" s="598" t="str">
        <f t="shared" si="304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82"/>
        <v/>
      </c>
      <c r="CA732" s="589" t="str">
        <f t="shared" si="2983"/>
        <v/>
      </c>
      <c r="CB732" s="589" t="str">
        <f t="shared" si="2984"/>
        <v/>
      </c>
      <c r="CC732" s="680" t="str">
        <f t="shared" si="2985"/>
        <v/>
      </c>
      <c r="CD732" s="1328" t="str">
        <f t="shared" si="2996"/>
        <v/>
      </c>
      <c r="CE732" s="1329" t="str">
        <f t="shared" si="2997"/>
        <v/>
      </c>
      <c r="CF732" s="1329" t="str">
        <f t="shared" si="2998"/>
        <v/>
      </c>
      <c r="CG732" s="1329" t="str">
        <f t="shared" si="2999"/>
        <v/>
      </c>
      <c r="CH732" s="1329" t="str">
        <f t="shared" si="3000"/>
        <v/>
      </c>
      <c r="CI732" s="1330" t="str">
        <f t="shared" si="3001"/>
        <v/>
      </c>
      <c r="CJ732" s="1330" t="str">
        <f t="shared" si="3002"/>
        <v/>
      </c>
      <c r="CK732" s="1329" t="str">
        <f t="shared" si="3003"/>
        <v/>
      </c>
      <c r="CL732" s="1329" t="str">
        <f t="shared" si="3004"/>
        <v/>
      </c>
      <c r="CM732" s="1329" t="str">
        <f t="shared" si="3005"/>
        <v/>
      </c>
      <c r="CN732" s="1329" t="str">
        <f t="shared" si="3006"/>
        <v/>
      </c>
      <c r="CO732" s="1328" t="str">
        <f t="shared" si="3007"/>
        <v/>
      </c>
      <c r="CP732" s="540" t="str">
        <f t="shared" si="3008"/>
        <v/>
      </c>
      <c r="CQ732" s="541" t="str">
        <f t="shared" si="3009"/>
        <v/>
      </c>
      <c r="CR732" s="542" t="str">
        <f t="shared" si="3010"/>
        <v/>
      </c>
      <c r="CS732" s="542" t="str">
        <f t="shared" si="3011"/>
        <v/>
      </c>
      <c r="CT732" s="542" t="str">
        <f t="shared" si="3012"/>
        <v/>
      </c>
      <c r="CU732" s="542" t="str">
        <f t="shared" si="3013"/>
        <v/>
      </c>
      <c r="CV732" s="542" t="str">
        <f t="shared" si="3014"/>
        <v/>
      </c>
      <c r="CW732" s="543" t="str">
        <f t="shared" si="3015"/>
        <v/>
      </c>
      <c r="CX732" s="543" t="str">
        <f t="shared" si="3016"/>
        <v/>
      </c>
      <c r="CY732" s="543" t="str">
        <f t="shared" si="3017"/>
        <v/>
      </c>
      <c r="CZ732" s="542" t="str">
        <f t="shared" si="3018"/>
        <v/>
      </c>
      <c r="DA732" s="542" t="str">
        <f t="shared" si="3019"/>
        <v/>
      </c>
      <c r="DB732" s="542" t="str">
        <f t="shared" si="3020"/>
        <v/>
      </c>
      <c r="DC732" s="542" t="str">
        <f t="shared" si="3021"/>
        <v/>
      </c>
      <c r="DD732" s="542" t="str">
        <f t="shared" si="3022"/>
        <v/>
      </c>
      <c r="DE732" s="541" t="str">
        <f t="shared" si="3023"/>
        <v/>
      </c>
      <c r="DF732" s="540" t="str">
        <f t="shared" si="3024"/>
        <v/>
      </c>
      <c r="DG732" s="645">
        <f t="shared" si="3025"/>
        <v>0</v>
      </c>
      <c r="DH732" s="98">
        <f t="shared" si="3026"/>
        <v>0</v>
      </c>
      <c r="DI732" s="98">
        <f t="shared" si="3027"/>
        <v>0</v>
      </c>
      <c r="DJ732" s="98">
        <f t="shared" si="302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329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28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44">IF(DG734&lt;3,"",(SUM(B734:R734)-MIN(B734:R734)-MAX(B734:R734))/(DG734-2))</f>
        <v/>
      </c>
      <c r="CA734" s="589" t="str">
        <f t="shared" ref="CA734:CA743" si="3045">IF(DH734&lt;3,"",(SUM(T734:AJ734)-MIN(T734:AJ734)-MAX(T734:AJ734))/(DH734-2))</f>
        <v/>
      </c>
      <c r="CB734" s="589">
        <f t="shared" ref="CB734:CB743" si="3046">IF(DI734&lt;3,"",(SUM(AL734:BB734)-MIN(AL734:BB734)-MAX(AL734:BB734))/(DI734-2))</f>
        <v>1</v>
      </c>
      <c r="CC734" s="680">
        <f t="shared" ref="CC734:CC743" si="3047">IF(DJ734&lt;3,"",(SUM(BD734:BT734)-MIN(BD734:BT734)-MAX(BD734:BT734))/(DJ734-2))</f>
        <v>1</v>
      </c>
      <c r="CD734" s="1328" t="str">
        <f t="shared" ref="CD734:CO734" si="304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48"/>
        <v/>
      </c>
      <c r="CF734" s="1329" t="str">
        <f t="shared" si="3048"/>
        <v/>
      </c>
      <c r="CG734" s="1329" t="str">
        <f t="shared" si="3048"/>
        <v/>
      </c>
      <c r="CH734" s="1329" t="str">
        <f t="shared" si="3048"/>
        <v/>
      </c>
      <c r="CI734" s="1330" t="str">
        <f t="shared" si="3048"/>
        <v/>
      </c>
      <c r="CJ734" s="1330" t="str">
        <f t="shared" si="3048"/>
        <v/>
      </c>
      <c r="CK734" s="1329" t="str">
        <f t="shared" si="3048"/>
        <v/>
      </c>
      <c r="CL734" s="1329" t="str">
        <f t="shared" si="3048"/>
        <v/>
      </c>
      <c r="CM734" s="1329" t="str">
        <f t="shared" si="3048"/>
        <v/>
      </c>
      <c r="CN734" s="1329" t="str">
        <f t="shared" si="3048"/>
        <v/>
      </c>
      <c r="CO734" s="1328" t="str">
        <f t="shared" si="3048"/>
        <v/>
      </c>
      <c r="CP734" s="540" t="str">
        <f t="shared" ref="CP734:CY737" si="304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49"/>
        <v/>
      </c>
      <c r="CR734" s="542" t="str">
        <f t="shared" si="3049"/>
        <v/>
      </c>
      <c r="CS734" s="542" t="str">
        <f t="shared" si="3049"/>
        <v/>
      </c>
      <c r="CT734" s="542" t="str">
        <f t="shared" si="3049"/>
        <v/>
      </c>
      <c r="CU734" s="542" t="str">
        <f t="shared" si="3049"/>
        <v/>
      </c>
      <c r="CV734" s="542">
        <f t="shared" si="3049"/>
        <v>1</v>
      </c>
      <c r="CW734" s="543">
        <f t="shared" si="3049"/>
        <v>1</v>
      </c>
      <c r="CX734" s="543">
        <f t="shared" si="3049"/>
        <v>1</v>
      </c>
      <c r="CY734" s="543">
        <f t="shared" si="3049"/>
        <v>1</v>
      </c>
      <c r="CZ734" s="542">
        <f t="shared" ref="CZ734:DF737" si="305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50"/>
        <v>1</v>
      </c>
      <c r="DB734" s="542" t="str">
        <f t="shared" si="3050"/>
        <v/>
      </c>
      <c r="DC734" s="542" t="str">
        <f t="shared" si="3050"/>
        <v/>
      </c>
      <c r="DD734" s="542" t="str">
        <f t="shared" si="3050"/>
        <v/>
      </c>
      <c r="DE734" s="541" t="str">
        <f t="shared" si="3050"/>
        <v/>
      </c>
      <c r="DF734" s="540" t="str">
        <f t="shared" si="305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44"/>
        <v/>
      </c>
      <c r="CA735" s="589" t="str">
        <f t="shared" si="3045"/>
        <v/>
      </c>
      <c r="CB735" s="589">
        <f t="shared" si="3046"/>
        <v>12</v>
      </c>
      <c r="CC735" s="680">
        <f t="shared" si="3047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5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51"/>
        <v/>
      </c>
      <c r="CG735" s="1329" t="str">
        <f t="shared" si="3051"/>
        <v/>
      </c>
      <c r="CH735" s="1329" t="str">
        <f t="shared" si="3051"/>
        <v/>
      </c>
      <c r="CI735" s="1330" t="str">
        <f t="shared" si="3051"/>
        <v/>
      </c>
      <c r="CJ735" s="1330" t="str">
        <f t="shared" si="3051"/>
        <v/>
      </c>
      <c r="CK735" s="1329" t="str">
        <f t="shared" si="3051"/>
        <v/>
      </c>
      <c r="CL735" s="1329" t="str">
        <f t="shared" si="3051"/>
        <v/>
      </c>
      <c r="CM735" s="1329" t="str">
        <f t="shared" si="3051"/>
        <v/>
      </c>
      <c r="CN735" s="1329" t="str">
        <f t="shared" si="3051"/>
        <v/>
      </c>
      <c r="CO735" s="1328" t="str">
        <f t="shared" si="3051"/>
        <v/>
      </c>
      <c r="CP735" s="540" t="str">
        <f t="shared" si="3049"/>
        <v/>
      </c>
      <c r="CQ735" s="541" t="str">
        <f t="shared" si="3049"/>
        <v/>
      </c>
      <c r="CR735" s="542" t="str">
        <f t="shared" si="3049"/>
        <v/>
      </c>
      <c r="CS735" s="542" t="str">
        <f t="shared" si="3049"/>
        <v/>
      </c>
      <c r="CT735" s="542" t="str">
        <f t="shared" si="3049"/>
        <v/>
      </c>
      <c r="CU735" s="542" t="str">
        <f t="shared" si="3049"/>
        <v/>
      </c>
      <c r="CV735" s="542">
        <f t="shared" si="3049"/>
        <v>12</v>
      </c>
      <c r="CW735" s="543">
        <f t="shared" si="3049"/>
        <v>12</v>
      </c>
      <c r="CX735" s="543">
        <f t="shared" si="3049"/>
        <v>12</v>
      </c>
      <c r="CY735" s="543">
        <f t="shared" si="3049"/>
        <v>12</v>
      </c>
      <c r="CZ735" s="542">
        <f t="shared" si="3050"/>
        <v>12</v>
      </c>
      <c r="DA735" s="542">
        <f t="shared" si="3050"/>
        <v>12</v>
      </c>
      <c r="DB735" s="542" t="str">
        <f t="shared" si="3050"/>
        <v/>
      </c>
      <c r="DC735" s="542" t="str">
        <f t="shared" si="3050"/>
        <v/>
      </c>
      <c r="DD735" s="542" t="str">
        <f t="shared" si="3050"/>
        <v/>
      </c>
      <c r="DE735" s="541" t="str">
        <f t="shared" si="3050"/>
        <v/>
      </c>
      <c r="DF735" s="540" t="str">
        <f t="shared" si="305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320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44"/>
        <v/>
      </c>
      <c r="CA736" s="589" t="str">
        <f t="shared" si="3045"/>
        <v/>
      </c>
      <c r="CB736" s="589">
        <f t="shared" si="3046"/>
        <v>2675</v>
      </c>
      <c r="CC736" s="680">
        <f t="shared" si="3047"/>
        <v>12250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51"/>
        <v/>
      </c>
      <c r="CF736" s="1329" t="str">
        <f t="shared" si="3051"/>
        <v/>
      </c>
      <c r="CG736" s="1329" t="str">
        <f t="shared" si="3051"/>
        <v/>
      </c>
      <c r="CH736" s="1329" t="str">
        <f t="shared" si="3051"/>
        <v/>
      </c>
      <c r="CI736" s="1330" t="str">
        <f t="shared" si="3051"/>
        <v/>
      </c>
      <c r="CJ736" s="1330" t="str">
        <f t="shared" si="3051"/>
        <v/>
      </c>
      <c r="CK736" s="1329" t="str">
        <f t="shared" si="3051"/>
        <v/>
      </c>
      <c r="CL736" s="1329" t="str">
        <f t="shared" si="3051"/>
        <v/>
      </c>
      <c r="CM736" s="1329" t="str">
        <f t="shared" si="3051"/>
        <v/>
      </c>
      <c r="CN736" s="1329" t="str">
        <f t="shared" si="3051"/>
        <v/>
      </c>
      <c r="CO736" s="1328" t="str">
        <f t="shared" si="3051"/>
        <v/>
      </c>
      <c r="CP736" s="540" t="str">
        <f t="shared" si="3049"/>
        <v/>
      </c>
      <c r="CQ736" s="541" t="str">
        <f t="shared" si="3049"/>
        <v/>
      </c>
      <c r="CR736" s="542" t="str">
        <f t="shared" si="3049"/>
        <v/>
      </c>
      <c r="CS736" s="542" t="str">
        <f t="shared" si="3049"/>
        <v/>
      </c>
      <c r="CT736" s="542" t="str">
        <f t="shared" si="3049"/>
        <v/>
      </c>
      <c r="CU736" s="542" t="str">
        <f t="shared" si="3049"/>
        <v/>
      </c>
      <c r="CV736" s="542">
        <f t="shared" si="3049"/>
        <v>2890</v>
      </c>
      <c r="CW736" s="543">
        <f t="shared" si="3049"/>
        <v>11000</v>
      </c>
      <c r="CX736" s="543">
        <f t="shared" si="3049"/>
        <v>12000</v>
      </c>
      <c r="CY736" s="543">
        <f t="shared" si="3049"/>
        <v>12000</v>
      </c>
      <c r="CZ736" s="542">
        <f t="shared" si="3050"/>
        <v>14000</v>
      </c>
      <c r="DA736" s="542">
        <f t="shared" si="3050"/>
        <v>25000</v>
      </c>
      <c r="DB736" s="542" t="str">
        <f t="shared" si="3050"/>
        <v/>
      </c>
      <c r="DC736" s="542" t="str">
        <f t="shared" si="3050"/>
        <v/>
      </c>
      <c r="DD736" s="542" t="str">
        <f t="shared" si="3050"/>
        <v/>
      </c>
      <c r="DE736" s="541" t="str">
        <f t="shared" si="3050"/>
        <v/>
      </c>
      <c r="DF736" s="540" t="str">
        <f t="shared" si="305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321</v>
      </c>
      <c r="B737" s="599" t="str">
        <f t="shared" ref="B737:M737" si="3052">IF(B734="","",B733*B734*B735*B736)</f>
        <v/>
      </c>
      <c r="C737" s="599" t="str">
        <f t="shared" si="3052"/>
        <v/>
      </c>
      <c r="D737" s="599" t="str">
        <f t="shared" si="3052"/>
        <v/>
      </c>
      <c r="E737" s="599" t="str">
        <f t="shared" si="3052"/>
        <v/>
      </c>
      <c r="F737" s="599" t="str">
        <f t="shared" si="3052"/>
        <v/>
      </c>
      <c r="G737" s="599" t="str">
        <f t="shared" si="3052"/>
        <v/>
      </c>
      <c r="H737" s="599" t="str">
        <f t="shared" si="3052"/>
        <v/>
      </c>
      <c r="I737" s="599" t="str">
        <f t="shared" si="3052"/>
        <v/>
      </c>
      <c r="J737" s="599" t="str">
        <f t="shared" si="3052"/>
        <v/>
      </c>
      <c r="K737" s="599" t="str">
        <f t="shared" si="3052"/>
        <v/>
      </c>
      <c r="L737" s="599" t="str">
        <f t="shared" si="3052"/>
        <v/>
      </c>
      <c r="M737" s="599" t="str">
        <f t="shared" si="3052"/>
        <v/>
      </c>
      <c r="N737" s="599"/>
      <c r="O737" s="599"/>
      <c r="P737" s="599"/>
      <c r="Q737" s="599"/>
      <c r="R737" s="599"/>
      <c r="S737" s="639"/>
      <c r="T737" s="599" t="str">
        <f t="shared" ref="T737:AE737" si="3053">IF(T734="","",T733*T734*T735*T736)</f>
        <v/>
      </c>
      <c r="U737" s="599" t="str">
        <f t="shared" si="3053"/>
        <v/>
      </c>
      <c r="V737" s="599" t="str">
        <f t="shared" si="3053"/>
        <v/>
      </c>
      <c r="W737" s="599" t="str">
        <f t="shared" si="3053"/>
        <v/>
      </c>
      <c r="X737" s="599" t="str">
        <f t="shared" si="3053"/>
        <v/>
      </c>
      <c r="Y737" s="599" t="str">
        <f t="shared" si="3053"/>
        <v/>
      </c>
      <c r="Z737" s="599" t="str">
        <f t="shared" si="3053"/>
        <v/>
      </c>
      <c r="AA737" s="599" t="str">
        <f t="shared" si="3053"/>
        <v/>
      </c>
      <c r="AB737" s="599" t="str">
        <f t="shared" si="3053"/>
        <v/>
      </c>
      <c r="AC737" s="599" t="str">
        <f t="shared" si="3053"/>
        <v/>
      </c>
      <c r="AD737" s="599" t="str">
        <f t="shared" si="3053"/>
        <v/>
      </c>
      <c r="AE737" s="599" t="str">
        <f t="shared" si="305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54">IF(AL734="","",AL733*AL734*AL735*AL736)</f>
        <v/>
      </c>
      <c r="AM737" s="599">
        <f t="shared" si="3054"/>
        <v>48000</v>
      </c>
      <c r="AN737" s="599" t="str">
        <f t="shared" si="3054"/>
        <v/>
      </c>
      <c r="AO737" s="599">
        <f t="shared" si="3054"/>
        <v>12000</v>
      </c>
      <c r="AP737" s="599">
        <f t="shared" si="3054"/>
        <v>14400</v>
      </c>
      <c r="AQ737" s="599" t="str">
        <f t="shared" si="3054"/>
        <v/>
      </c>
      <c r="AR737" s="599">
        <f t="shared" si="3054"/>
        <v>30000</v>
      </c>
      <c r="AS737" s="599" t="str">
        <f t="shared" si="3054"/>
        <v/>
      </c>
      <c r="AT737" s="599">
        <f t="shared" si="3054"/>
        <v>48000</v>
      </c>
      <c r="AU737" s="599">
        <f t="shared" si="3054"/>
        <v>36000</v>
      </c>
      <c r="AV737" s="599" t="str">
        <f t="shared" si="3054"/>
        <v/>
      </c>
      <c r="AW737" s="599" t="str">
        <f t="shared" si="305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55">IF(BD734="","",BD733*BD734*BD735*BD736)</f>
        <v/>
      </c>
      <c r="BE737" s="599" t="str">
        <f t="shared" si="3055"/>
        <v/>
      </c>
      <c r="BF737" s="599">
        <f t="shared" si="3055"/>
        <v>34680</v>
      </c>
      <c r="BG737" s="599" t="str">
        <f t="shared" si="3055"/>
        <v/>
      </c>
      <c r="BH737" s="599">
        <f t="shared" si="3055"/>
        <v>300000</v>
      </c>
      <c r="BI737" s="599">
        <f t="shared" si="3055"/>
        <v>144000</v>
      </c>
      <c r="BJ737" s="599">
        <f t="shared" si="3055"/>
        <v>168000</v>
      </c>
      <c r="BK737" s="599" t="str">
        <f t="shared" si="3055"/>
        <v/>
      </c>
      <c r="BL737" s="599" t="str">
        <f t="shared" si="3055"/>
        <v/>
      </c>
      <c r="BM737" s="599">
        <f t="shared" si="3055"/>
        <v>132000</v>
      </c>
      <c r="BN737" s="599" t="str">
        <f t="shared" si="3055"/>
        <v/>
      </c>
      <c r="BO737" s="599">
        <f t="shared" si="305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44"/>
        <v/>
      </c>
      <c r="CA737" s="589" t="str">
        <f t="shared" si="3045"/>
        <v/>
      </c>
      <c r="CB737" s="589">
        <f t="shared" si="3046"/>
        <v>32100</v>
      </c>
      <c r="CC737" s="680">
        <f t="shared" si="3047"/>
        <v>147000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51"/>
        <v/>
      </c>
      <c r="CF737" s="1329" t="str">
        <f t="shared" si="3051"/>
        <v/>
      </c>
      <c r="CG737" s="1329" t="str">
        <f t="shared" si="3051"/>
        <v/>
      </c>
      <c r="CH737" s="1329" t="str">
        <f t="shared" si="3051"/>
        <v/>
      </c>
      <c r="CI737" s="1330" t="str">
        <f t="shared" si="3051"/>
        <v/>
      </c>
      <c r="CJ737" s="1330" t="str">
        <f t="shared" si="3051"/>
        <v/>
      </c>
      <c r="CK737" s="1329" t="str">
        <f t="shared" si="3051"/>
        <v/>
      </c>
      <c r="CL737" s="1329" t="str">
        <f t="shared" si="3051"/>
        <v/>
      </c>
      <c r="CM737" s="1329" t="str">
        <f t="shared" si="3051"/>
        <v/>
      </c>
      <c r="CN737" s="1329" t="str">
        <f t="shared" si="3051"/>
        <v/>
      </c>
      <c r="CO737" s="1345" t="str">
        <f t="shared" si="3051"/>
        <v/>
      </c>
      <c r="CP737" s="540" t="str">
        <f t="shared" si="3049"/>
        <v/>
      </c>
      <c r="CQ737" s="541" t="str">
        <f t="shared" si="3049"/>
        <v/>
      </c>
      <c r="CR737" s="542" t="str">
        <f t="shared" si="3049"/>
        <v/>
      </c>
      <c r="CS737" s="542" t="str">
        <f t="shared" si="3049"/>
        <v/>
      </c>
      <c r="CT737" s="542" t="str">
        <f t="shared" si="3049"/>
        <v/>
      </c>
      <c r="CU737" s="542" t="str">
        <f t="shared" si="3049"/>
        <v/>
      </c>
      <c r="CV737" s="542">
        <f t="shared" si="3049"/>
        <v>34680</v>
      </c>
      <c r="CW737" s="543">
        <f t="shared" si="3049"/>
        <v>132000</v>
      </c>
      <c r="CX737" s="543">
        <f t="shared" si="3049"/>
        <v>144000</v>
      </c>
      <c r="CY737" s="543">
        <f t="shared" si="3049"/>
        <v>144000</v>
      </c>
      <c r="CZ737" s="542">
        <f t="shared" si="3050"/>
        <v>168000</v>
      </c>
      <c r="DA737" s="542">
        <f t="shared" si="3050"/>
        <v>300000</v>
      </c>
      <c r="DB737" s="542" t="str">
        <f t="shared" si="3050"/>
        <v/>
      </c>
      <c r="DC737" s="542" t="str">
        <f t="shared" si="3050"/>
        <v/>
      </c>
      <c r="DD737" s="542" t="str">
        <f t="shared" si="3050"/>
        <v/>
      </c>
      <c r="DE737" s="541" t="str">
        <f t="shared" si="3050"/>
        <v/>
      </c>
      <c r="DF737" s="540" t="str">
        <f t="shared" si="305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677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44"/>
        <v/>
      </c>
      <c r="CA738" s="581" t="str">
        <f t="shared" si="3045"/>
        <v/>
      </c>
      <c r="CB738" s="581" t="str">
        <f t="shared" si="3046"/>
        <v/>
      </c>
      <c r="CC738" s="679" t="str">
        <f t="shared" si="3047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28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44"/>
        <v/>
      </c>
      <c r="CA739" s="589" t="str">
        <f t="shared" si="3045"/>
        <v/>
      </c>
      <c r="CB739" s="589" t="str">
        <f t="shared" si="3046"/>
        <v/>
      </c>
      <c r="CC739" s="680" t="str">
        <f t="shared" si="3047"/>
        <v/>
      </c>
      <c r="CD739" s="1328" t="str">
        <f t="shared" ref="CD739:CJ742" si="305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56"/>
        <v/>
      </c>
      <c r="CF739" s="1329" t="str">
        <f t="shared" si="3056"/>
        <v/>
      </c>
      <c r="CG739" s="1329" t="str">
        <f t="shared" si="3056"/>
        <v/>
      </c>
      <c r="CH739" s="1329" t="str">
        <f t="shared" si="3056"/>
        <v/>
      </c>
      <c r="CI739" s="1330" t="str">
        <f t="shared" si="3056"/>
        <v/>
      </c>
      <c r="CJ739" s="1330" t="str">
        <f t="shared" si="3056"/>
        <v/>
      </c>
      <c r="CK739" s="1329" t="str">
        <f t="shared" ref="CK739:CO742" si="305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57"/>
        <v/>
      </c>
      <c r="CM739" s="1329" t="str">
        <f t="shared" si="3057"/>
        <v/>
      </c>
      <c r="CN739" s="1329" t="str">
        <f t="shared" si="3057"/>
        <v/>
      </c>
      <c r="CO739" s="1328" t="str">
        <f t="shared" si="3057"/>
        <v/>
      </c>
      <c r="CP739" s="540" t="str">
        <f t="shared" ref="CP739:CY743" si="305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58"/>
        <v/>
      </c>
      <c r="CR739" s="542" t="str">
        <f t="shared" si="3058"/>
        <v/>
      </c>
      <c r="CS739" s="542" t="str">
        <f t="shared" si="3058"/>
        <v/>
      </c>
      <c r="CT739" s="542" t="str">
        <f t="shared" si="3058"/>
        <v/>
      </c>
      <c r="CU739" s="542" t="str">
        <f t="shared" si="3058"/>
        <v/>
      </c>
      <c r="CV739" s="542" t="str">
        <f t="shared" si="3058"/>
        <v/>
      </c>
      <c r="CW739" s="543" t="str">
        <f t="shared" si="3058"/>
        <v/>
      </c>
      <c r="CX739" s="543" t="str">
        <f t="shared" si="3058"/>
        <v/>
      </c>
      <c r="CY739" s="543" t="str">
        <f t="shared" si="3058"/>
        <v/>
      </c>
      <c r="CZ739" s="542" t="str">
        <f t="shared" ref="CZ739:DF743" si="305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59"/>
        <v/>
      </c>
      <c r="DB739" s="542" t="str">
        <f t="shared" si="3059"/>
        <v/>
      </c>
      <c r="DC739" s="542" t="str">
        <f t="shared" si="3059"/>
        <v/>
      </c>
      <c r="DD739" s="542" t="str">
        <f t="shared" si="3059"/>
        <v/>
      </c>
      <c r="DE739" s="541" t="str">
        <f t="shared" si="3059"/>
        <v/>
      </c>
      <c r="DF739" s="540" t="str">
        <f t="shared" si="305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44"/>
        <v/>
      </c>
      <c r="CA740" s="589" t="str">
        <f t="shared" si="3045"/>
        <v/>
      </c>
      <c r="CB740" s="589" t="str">
        <f t="shared" si="3046"/>
        <v/>
      </c>
      <c r="CC740" s="680" t="str">
        <f t="shared" si="3047"/>
        <v/>
      </c>
      <c r="CD740" s="1328" t="str">
        <f t="shared" si="3056"/>
        <v/>
      </c>
      <c r="CE740" s="1329" t="str">
        <f t="shared" si="3056"/>
        <v/>
      </c>
      <c r="CF740" s="1329" t="str">
        <f t="shared" si="3056"/>
        <v/>
      </c>
      <c r="CG740" s="1329" t="str">
        <f t="shared" si="3056"/>
        <v/>
      </c>
      <c r="CH740" s="1329" t="str">
        <f t="shared" si="3056"/>
        <v/>
      </c>
      <c r="CI740" s="1330" t="str">
        <f t="shared" si="3056"/>
        <v/>
      </c>
      <c r="CJ740" s="1330" t="str">
        <f t="shared" si="3056"/>
        <v/>
      </c>
      <c r="CK740" s="1329" t="str">
        <f t="shared" si="3057"/>
        <v/>
      </c>
      <c r="CL740" s="1329" t="str">
        <f t="shared" si="3057"/>
        <v/>
      </c>
      <c r="CM740" s="1329" t="str">
        <f t="shared" si="3057"/>
        <v/>
      </c>
      <c r="CN740" s="1329" t="str">
        <f t="shared" si="3057"/>
        <v/>
      </c>
      <c r="CO740" s="1328" t="str">
        <f t="shared" si="3057"/>
        <v/>
      </c>
      <c r="CP740" s="540" t="str">
        <f t="shared" si="3058"/>
        <v/>
      </c>
      <c r="CQ740" s="541" t="str">
        <f t="shared" si="3058"/>
        <v/>
      </c>
      <c r="CR740" s="542" t="str">
        <f t="shared" si="3058"/>
        <v/>
      </c>
      <c r="CS740" s="542" t="str">
        <f t="shared" si="3058"/>
        <v/>
      </c>
      <c r="CT740" s="542" t="str">
        <f t="shared" si="3058"/>
        <v/>
      </c>
      <c r="CU740" s="542" t="str">
        <f t="shared" si="3058"/>
        <v/>
      </c>
      <c r="CV740" s="542" t="str">
        <f t="shared" si="3058"/>
        <v/>
      </c>
      <c r="CW740" s="543" t="str">
        <f t="shared" si="3058"/>
        <v/>
      </c>
      <c r="CX740" s="543" t="str">
        <f t="shared" si="3058"/>
        <v/>
      </c>
      <c r="CY740" s="543" t="str">
        <f t="shared" si="3058"/>
        <v/>
      </c>
      <c r="CZ740" s="542" t="str">
        <f t="shared" si="3059"/>
        <v/>
      </c>
      <c r="DA740" s="542" t="str">
        <f t="shared" si="3059"/>
        <v/>
      </c>
      <c r="DB740" s="542" t="str">
        <f t="shared" si="3059"/>
        <v/>
      </c>
      <c r="DC740" s="542" t="str">
        <f t="shared" si="3059"/>
        <v/>
      </c>
      <c r="DD740" s="542" t="str">
        <f t="shared" si="3059"/>
        <v/>
      </c>
      <c r="DE740" s="541" t="str">
        <f t="shared" si="3059"/>
        <v/>
      </c>
      <c r="DF740" s="540" t="str">
        <f t="shared" si="305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44"/>
        <v/>
      </c>
      <c r="CA741" s="589" t="str">
        <f t="shared" si="3045"/>
        <v/>
      </c>
      <c r="CB741" s="589" t="str">
        <f t="shared" si="3046"/>
        <v/>
      </c>
      <c r="CC741" s="680" t="str">
        <f t="shared" si="3047"/>
        <v/>
      </c>
      <c r="CD741" s="1328" t="str">
        <f t="shared" si="3056"/>
        <v/>
      </c>
      <c r="CE741" s="1329" t="str">
        <f t="shared" si="3056"/>
        <v/>
      </c>
      <c r="CF741" s="1329" t="str">
        <f t="shared" si="3056"/>
        <v/>
      </c>
      <c r="CG741" s="1329" t="str">
        <f t="shared" si="3056"/>
        <v/>
      </c>
      <c r="CH741" s="1329" t="str">
        <f t="shared" si="3056"/>
        <v/>
      </c>
      <c r="CI741" s="1330" t="str">
        <f t="shared" si="3056"/>
        <v/>
      </c>
      <c r="CJ741" s="1330" t="str">
        <f t="shared" si="3056"/>
        <v/>
      </c>
      <c r="CK741" s="1329" t="str">
        <f t="shared" si="3057"/>
        <v/>
      </c>
      <c r="CL741" s="1329" t="str">
        <f t="shared" si="3057"/>
        <v/>
      </c>
      <c r="CM741" s="1329" t="str">
        <f t="shared" si="3057"/>
        <v/>
      </c>
      <c r="CN741" s="1329" t="str">
        <f t="shared" si="3057"/>
        <v/>
      </c>
      <c r="CO741" s="1328" t="str">
        <f t="shared" si="3057"/>
        <v/>
      </c>
      <c r="CP741" s="540" t="str">
        <f t="shared" si="3058"/>
        <v/>
      </c>
      <c r="CQ741" s="541" t="str">
        <f t="shared" si="3058"/>
        <v/>
      </c>
      <c r="CR741" s="542" t="str">
        <f t="shared" si="3058"/>
        <v/>
      </c>
      <c r="CS741" s="542" t="str">
        <f t="shared" si="3058"/>
        <v/>
      </c>
      <c r="CT741" s="542" t="str">
        <f t="shared" si="3058"/>
        <v/>
      </c>
      <c r="CU741" s="542" t="str">
        <f t="shared" si="3058"/>
        <v/>
      </c>
      <c r="CV741" s="542" t="str">
        <f t="shared" si="3058"/>
        <v/>
      </c>
      <c r="CW741" s="543" t="str">
        <f t="shared" si="3058"/>
        <v/>
      </c>
      <c r="CX741" s="543" t="str">
        <f t="shared" si="3058"/>
        <v/>
      </c>
      <c r="CY741" s="543" t="str">
        <f t="shared" si="3058"/>
        <v/>
      </c>
      <c r="CZ741" s="542" t="str">
        <f t="shared" si="3059"/>
        <v/>
      </c>
      <c r="DA741" s="542" t="str">
        <f t="shared" si="3059"/>
        <v/>
      </c>
      <c r="DB741" s="542" t="str">
        <f t="shared" si="3059"/>
        <v/>
      </c>
      <c r="DC741" s="542" t="str">
        <f t="shared" si="3059"/>
        <v/>
      </c>
      <c r="DD741" s="542" t="str">
        <f t="shared" si="3059"/>
        <v/>
      </c>
      <c r="DE741" s="541" t="str">
        <f t="shared" si="3059"/>
        <v/>
      </c>
      <c r="DF741" s="540" t="str">
        <f t="shared" si="305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320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44"/>
        <v/>
      </c>
      <c r="CA742" s="589" t="str">
        <f t="shared" si="3045"/>
        <v/>
      </c>
      <c r="CB742" s="589" t="str">
        <f t="shared" si="3046"/>
        <v/>
      </c>
      <c r="CC742" s="680" t="str">
        <f t="shared" si="3047"/>
        <v/>
      </c>
      <c r="CD742" s="1328" t="str">
        <f t="shared" si="3056"/>
        <v/>
      </c>
      <c r="CE742" s="1329" t="str">
        <f t="shared" si="3056"/>
        <v/>
      </c>
      <c r="CF742" s="1329" t="str">
        <f t="shared" si="3056"/>
        <v/>
      </c>
      <c r="CG742" s="1329" t="str">
        <f t="shared" si="3056"/>
        <v/>
      </c>
      <c r="CH742" s="1329" t="str">
        <f t="shared" si="3056"/>
        <v/>
      </c>
      <c r="CI742" s="1330" t="str">
        <f t="shared" si="3056"/>
        <v/>
      </c>
      <c r="CJ742" s="1330" t="str">
        <f t="shared" si="3056"/>
        <v/>
      </c>
      <c r="CK742" s="1329" t="str">
        <f t="shared" si="3057"/>
        <v/>
      </c>
      <c r="CL742" s="1329" t="str">
        <f t="shared" si="3057"/>
        <v/>
      </c>
      <c r="CM742" s="1329" t="str">
        <f t="shared" si="3057"/>
        <v/>
      </c>
      <c r="CN742" s="1329" t="str">
        <f t="shared" si="3057"/>
        <v/>
      </c>
      <c r="CO742" s="1328" t="str">
        <f t="shared" si="3057"/>
        <v/>
      </c>
      <c r="CP742" s="540" t="str">
        <f t="shared" si="3058"/>
        <v/>
      </c>
      <c r="CQ742" s="541" t="str">
        <f t="shared" si="3058"/>
        <v/>
      </c>
      <c r="CR742" s="542" t="str">
        <f t="shared" si="3058"/>
        <v/>
      </c>
      <c r="CS742" s="542" t="str">
        <f t="shared" si="3058"/>
        <v/>
      </c>
      <c r="CT742" s="542" t="str">
        <f t="shared" si="3058"/>
        <v/>
      </c>
      <c r="CU742" s="542" t="str">
        <f t="shared" si="3058"/>
        <v/>
      </c>
      <c r="CV742" s="542" t="str">
        <f t="shared" si="3058"/>
        <v/>
      </c>
      <c r="CW742" s="543" t="str">
        <f t="shared" si="3058"/>
        <v/>
      </c>
      <c r="CX742" s="543" t="str">
        <f t="shared" si="3058"/>
        <v/>
      </c>
      <c r="CY742" s="543" t="str">
        <f t="shared" si="3058"/>
        <v/>
      </c>
      <c r="CZ742" s="542" t="str">
        <f t="shared" si="3059"/>
        <v/>
      </c>
      <c r="DA742" s="542" t="str">
        <f t="shared" si="3059"/>
        <v/>
      </c>
      <c r="DB742" s="542" t="str">
        <f t="shared" si="3059"/>
        <v/>
      </c>
      <c r="DC742" s="542" t="str">
        <f t="shared" si="3059"/>
        <v/>
      </c>
      <c r="DD742" s="542" t="str">
        <f t="shared" si="3059"/>
        <v/>
      </c>
      <c r="DE742" s="541" t="str">
        <f t="shared" si="3059"/>
        <v/>
      </c>
      <c r="DF742" s="540" t="str">
        <f t="shared" si="305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321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44"/>
        <v>23208</v>
      </c>
      <c r="CA743" s="589">
        <f t="shared" si="3045"/>
        <v>27108</v>
      </c>
      <c r="CB743" s="589">
        <f t="shared" si="3046"/>
        <v>35904</v>
      </c>
      <c r="CC743" s="680">
        <f t="shared" si="3047"/>
        <v>46512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9">
        <f t="shared" ref="CE743:CO743" si="306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9">
        <f t="shared" si="3060"/>
        <v>21000</v>
      </c>
      <c r="CG743" s="1329">
        <f t="shared" si="3060"/>
        <v>21000</v>
      </c>
      <c r="CH743" s="1329">
        <f t="shared" si="3060"/>
        <v>21000</v>
      </c>
      <c r="CI743" s="1330">
        <f t="shared" si="3060"/>
        <v>24600</v>
      </c>
      <c r="CJ743" s="1330">
        <f t="shared" si="3060"/>
        <v>24960</v>
      </c>
      <c r="CK743" s="1329">
        <f t="shared" si="3060"/>
        <v>31320</v>
      </c>
      <c r="CL743" s="1329">
        <f t="shared" si="3060"/>
        <v>38040</v>
      </c>
      <c r="CM743" s="1329">
        <f t="shared" si="3060"/>
        <v>39240</v>
      </c>
      <c r="CN743" s="1329">
        <f t="shared" si="3060"/>
        <v>45960</v>
      </c>
      <c r="CO743" s="1328">
        <f t="shared" si="3060"/>
        <v>49920</v>
      </c>
      <c r="CP743" s="540" t="str">
        <f t="shared" si="3058"/>
        <v/>
      </c>
      <c r="CQ743" s="541" t="str">
        <f t="shared" si="3058"/>
        <v/>
      </c>
      <c r="CR743" s="542" t="str">
        <f t="shared" si="3058"/>
        <v/>
      </c>
      <c r="CS743" s="542">
        <f t="shared" si="3058"/>
        <v>21000</v>
      </c>
      <c r="CT743" s="542">
        <f t="shared" si="3058"/>
        <v>21000</v>
      </c>
      <c r="CU743" s="542">
        <f t="shared" si="3058"/>
        <v>32880</v>
      </c>
      <c r="CV743" s="542">
        <f t="shared" si="3058"/>
        <v>42000</v>
      </c>
      <c r="CW743" s="543">
        <f t="shared" si="3058"/>
        <v>44280</v>
      </c>
      <c r="CX743" s="543">
        <f t="shared" si="3058"/>
        <v>45960</v>
      </c>
      <c r="CY743" s="543">
        <f t="shared" si="3058"/>
        <v>49920</v>
      </c>
      <c r="CZ743" s="542">
        <f t="shared" si="3059"/>
        <v>52200</v>
      </c>
      <c r="DA743" s="542">
        <f t="shared" si="3059"/>
        <v>56160</v>
      </c>
      <c r="DB743" s="542">
        <f t="shared" si="3059"/>
        <v>56160</v>
      </c>
      <c r="DC743" s="542">
        <f t="shared" si="3059"/>
        <v>64560</v>
      </c>
      <c r="DD743" s="542">
        <f t="shared" si="3059"/>
        <v>77160</v>
      </c>
      <c r="DE743" s="541" t="str">
        <f t="shared" si="3059"/>
        <v/>
      </c>
      <c r="DF743" s="540" t="str">
        <f t="shared" si="305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331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28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61">IF(DG745&lt;3,"",(SUM(B745:R745)-MIN(B745:R745)-MAX(B745:R745))/(DG745-2))</f>
        <v/>
      </c>
      <c r="CA745" s="589" t="str">
        <f t="shared" ref="CA745:CA760" si="3062">IF(DH745&lt;3,"",(SUM(T745:AJ745)-MIN(T745:AJ745)-MAX(T745:AJ745))/(DH745-2))</f>
        <v/>
      </c>
      <c r="CB745" s="589" t="str">
        <f t="shared" ref="CB745:CB760" si="3063">IF(DI745&lt;3,"",(SUM(AL745:BB745)-MIN(AL745:BB745)-MAX(AL745:BB745))/(DI745-2))</f>
        <v/>
      </c>
      <c r="CC745" s="680" t="str">
        <f t="shared" ref="CC745:CC760" si="3064">IF(DJ745&lt;3,"",(SUM(BD745:BT745)-MIN(BD745:BT745)-MAX(BD745:BT745))/(DJ745-2))</f>
        <v/>
      </c>
      <c r="CD745" s="1328" t="str">
        <f t="shared" ref="CD745:CJ748" si="306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65"/>
        <v/>
      </c>
      <c r="CF745" s="1329" t="str">
        <f t="shared" si="3065"/>
        <v/>
      </c>
      <c r="CG745" s="1329" t="str">
        <f t="shared" si="3065"/>
        <v/>
      </c>
      <c r="CH745" s="1329" t="str">
        <f t="shared" si="3065"/>
        <v/>
      </c>
      <c r="CI745" s="1330" t="str">
        <f t="shared" si="3065"/>
        <v/>
      </c>
      <c r="CJ745" s="1330" t="str">
        <f t="shared" si="3065"/>
        <v/>
      </c>
      <c r="CK745" s="1329" t="str">
        <f t="shared" ref="CK745:CO748" si="306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66"/>
        <v/>
      </c>
      <c r="CM745" s="1329" t="str">
        <f t="shared" si="3066"/>
        <v/>
      </c>
      <c r="CN745" s="1329" t="str">
        <f t="shared" si="3066"/>
        <v/>
      </c>
      <c r="CO745" s="1328" t="str">
        <f t="shared" si="3066"/>
        <v/>
      </c>
      <c r="CP745" s="540" t="str">
        <f t="shared" ref="CP745:CY749" si="306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67"/>
        <v/>
      </c>
      <c r="CR745" s="542" t="str">
        <f t="shared" si="3067"/>
        <v/>
      </c>
      <c r="CS745" s="542" t="str">
        <f t="shared" si="3067"/>
        <v/>
      </c>
      <c r="CT745" s="542" t="str">
        <f t="shared" si="3067"/>
        <v/>
      </c>
      <c r="CU745" s="542" t="str">
        <f t="shared" si="3067"/>
        <v/>
      </c>
      <c r="CV745" s="542" t="str">
        <f t="shared" si="3067"/>
        <v/>
      </c>
      <c r="CW745" s="543" t="str">
        <f t="shared" si="3067"/>
        <v/>
      </c>
      <c r="CX745" s="543" t="str">
        <f t="shared" si="3067"/>
        <v/>
      </c>
      <c r="CY745" s="543" t="str">
        <f t="shared" si="3067"/>
        <v/>
      </c>
      <c r="CZ745" s="542" t="str">
        <f t="shared" ref="CZ745:DF749" si="306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68"/>
        <v/>
      </c>
      <c r="DB745" s="542" t="str">
        <f t="shared" si="3068"/>
        <v/>
      </c>
      <c r="DC745" s="542" t="str">
        <f t="shared" si="3068"/>
        <v/>
      </c>
      <c r="DD745" s="542" t="str">
        <f t="shared" si="3068"/>
        <v/>
      </c>
      <c r="DE745" s="541" t="str">
        <f t="shared" si="3068"/>
        <v/>
      </c>
      <c r="DF745" s="540" t="str">
        <f t="shared" si="306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61"/>
        <v/>
      </c>
      <c r="CA746" s="589" t="str">
        <f t="shared" si="3062"/>
        <v/>
      </c>
      <c r="CB746" s="589" t="str">
        <f t="shared" si="3063"/>
        <v/>
      </c>
      <c r="CC746" s="680" t="str">
        <f t="shared" si="3064"/>
        <v/>
      </c>
      <c r="CD746" s="1328" t="str">
        <f t="shared" si="3065"/>
        <v/>
      </c>
      <c r="CE746" s="1329" t="str">
        <f t="shared" si="3065"/>
        <v/>
      </c>
      <c r="CF746" s="1329" t="str">
        <f t="shared" si="3065"/>
        <v/>
      </c>
      <c r="CG746" s="1329" t="str">
        <f t="shared" si="3065"/>
        <v/>
      </c>
      <c r="CH746" s="1329" t="str">
        <f t="shared" si="3065"/>
        <v/>
      </c>
      <c r="CI746" s="1330" t="str">
        <f t="shared" si="3065"/>
        <v/>
      </c>
      <c r="CJ746" s="1330" t="str">
        <f t="shared" si="3065"/>
        <v/>
      </c>
      <c r="CK746" s="1329" t="str">
        <f t="shared" si="3066"/>
        <v/>
      </c>
      <c r="CL746" s="1329" t="str">
        <f t="shared" si="3066"/>
        <v/>
      </c>
      <c r="CM746" s="1329" t="str">
        <f t="shared" si="3066"/>
        <v/>
      </c>
      <c r="CN746" s="1329" t="str">
        <f t="shared" si="3066"/>
        <v/>
      </c>
      <c r="CO746" s="1328" t="str">
        <f t="shared" si="3066"/>
        <v/>
      </c>
      <c r="CP746" s="540" t="str">
        <f t="shared" si="3067"/>
        <v/>
      </c>
      <c r="CQ746" s="541" t="str">
        <f t="shared" si="3067"/>
        <v/>
      </c>
      <c r="CR746" s="542" t="str">
        <f t="shared" si="3067"/>
        <v/>
      </c>
      <c r="CS746" s="542" t="str">
        <f t="shared" si="3067"/>
        <v/>
      </c>
      <c r="CT746" s="542" t="str">
        <f t="shared" si="3067"/>
        <v/>
      </c>
      <c r="CU746" s="542" t="str">
        <f t="shared" si="3067"/>
        <v/>
      </c>
      <c r="CV746" s="542" t="str">
        <f t="shared" si="3067"/>
        <v/>
      </c>
      <c r="CW746" s="543" t="str">
        <f t="shared" si="3067"/>
        <v/>
      </c>
      <c r="CX746" s="543" t="str">
        <f t="shared" si="3067"/>
        <v/>
      </c>
      <c r="CY746" s="543" t="str">
        <f t="shared" si="3067"/>
        <v/>
      </c>
      <c r="CZ746" s="542" t="str">
        <f t="shared" si="3068"/>
        <v/>
      </c>
      <c r="DA746" s="542" t="str">
        <f t="shared" si="3068"/>
        <v/>
      </c>
      <c r="DB746" s="542" t="str">
        <f t="shared" si="3068"/>
        <v/>
      </c>
      <c r="DC746" s="542" t="str">
        <f t="shared" si="3068"/>
        <v/>
      </c>
      <c r="DD746" s="542" t="str">
        <f t="shared" si="3068"/>
        <v/>
      </c>
      <c r="DE746" s="541" t="str">
        <f t="shared" si="3068"/>
        <v/>
      </c>
      <c r="DF746" s="540" t="str">
        <f t="shared" si="306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61"/>
        <v/>
      </c>
      <c r="CA747" s="589" t="str">
        <f t="shared" si="3062"/>
        <v/>
      </c>
      <c r="CB747" s="589" t="str">
        <f t="shared" si="3063"/>
        <v/>
      </c>
      <c r="CC747" s="680" t="str">
        <f t="shared" si="3064"/>
        <v/>
      </c>
      <c r="CD747" s="1328" t="str">
        <f t="shared" si="3065"/>
        <v/>
      </c>
      <c r="CE747" s="1329" t="str">
        <f t="shared" si="3065"/>
        <v/>
      </c>
      <c r="CF747" s="1329" t="str">
        <f t="shared" si="3065"/>
        <v/>
      </c>
      <c r="CG747" s="1329" t="str">
        <f t="shared" si="3065"/>
        <v/>
      </c>
      <c r="CH747" s="1329" t="str">
        <f t="shared" si="3065"/>
        <v/>
      </c>
      <c r="CI747" s="1330" t="str">
        <f t="shared" si="3065"/>
        <v/>
      </c>
      <c r="CJ747" s="1330" t="str">
        <f t="shared" si="3065"/>
        <v/>
      </c>
      <c r="CK747" s="1329" t="str">
        <f t="shared" si="3066"/>
        <v/>
      </c>
      <c r="CL747" s="1329" t="str">
        <f t="shared" si="3066"/>
        <v/>
      </c>
      <c r="CM747" s="1329" t="str">
        <f t="shared" si="3066"/>
        <v/>
      </c>
      <c r="CN747" s="1329" t="str">
        <f t="shared" si="3066"/>
        <v/>
      </c>
      <c r="CO747" s="1328" t="str">
        <f t="shared" si="3066"/>
        <v/>
      </c>
      <c r="CP747" s="540" t="str">
        <f t="shared" si="3067"/>
        <v/>
      </c>
      <c r="CQ747" s="541" t="str">
        <f t="shared" si="3067"/>
        <v/>
      </c>
      <c r="CR747" s="542" t="str">
        <f t="shared" si="3067"/>
        <v/>
      </c>
      <c r="CS747" s="542" t="str">
        <f t="shared" si="3067"/>
        <v/>
      </c>
      <c r="CT747" s="542" t="str">
        <f t="shared" si="3067"/>
        <v/>
      </c>
      <c r="CU747" s="542" t="str">
        <f t="shared" si="3067"/>
        <v/>
      </c>
      <c r="CV747" s="542" t="str">
        <f t="shared" si="3067"/>
        <v/>
      </c>
      <c r="CW747" s="543" t="str">
        <f t="shared" si="3067"/>
        <v/>
      </c>
      <c r="CX747" s="543" t="str">
        <f t="shared" si="3067"/>
        <v/>
      </c>
      <c r="CY747" s="543" t="str">
        <f t="shared" si="3067"/>
        <v/>
      </c>
      <c r="CZ747" s="542" t="str">
        <f t="shared" si="3068"/>
        <v/>
      </c>
      <c r="DA747" s="542" t="str">
        <f t="shared" si="3068"/>
        <v/>
      </c>
      <c r="DB747" s="542" t="str">
        <f t="shared" si="3068"/>
        <v/>
      </c>
      <c r="DC747" s="542" t="str">
        <f t="shared" si="3068"/>
        <v/>
      </c>
      <c r="DD747" s="542" t="str">
        <f t="shared" si="3068"/>
        <v/>
      </c>
      <c r="DE747" s="541" t="str">
        <f t="shared" si="3068"/>
        <v/>
      </c>
      <c r="DF747" s="540" t="str">
        <f t="shared" si="306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320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61"/>
        <v/>
      </c>
      <c r="CA748" s="589" t="str">
        <f t="shared" si="3062"/>
        <v/>
      </c>
      <c r="CB748" s="589" t="str">
        <f t="shared" si="3063"/>
        <v/>
      </c>
      <c r="CC748" s="680" t="str">
        <f t="shared" si="3064"/>
        <v/>
      </c>
      <c r="CD748" s="1328" t="str">
        <f t="shared" si="3065"/>
        <v/>
      </c>
      <c r="CE748" s="1329" t="str">
        <f t="shared" si="3065"/>
        <v/>
      </c>
      <c r="CF748" s="1329" t="str">
        <f t="shared" si="3065"/>
        <v/>
      </c>
      <c r="CG748" s="1329" t="str">
        <f t="shared" si="3065"/>
        <v/>
      </c>
      <c r="CH748" s="1329" t="str">
        <f t="shared" si="3065"/>
        <v/>
      </c>
      <c r="CI748" s="1330" t="str">
        <f t="shared" si="3065"/>
        <v/>
      </c>
      <c r="CJ748" s="1330" t="str">
        <f t="shared" si="3065"/>
        <v/>
      </c>
      <c r="CK748" s="1329" t="str">
        <f t="shared" si="3066"/>
        <v/>
      </c>
      <c r="CL748" s="1329" t="str">
        <f t="shared" si="3066"/>
        <v/>
      </c>
      <c r="CM748" s="1329" t="str">
        <f t="shared" si="3066"/>
        <v/>
      </c>
      <c r="CN748" s="1329" t="str">
        <f t="shared" si="3066"/>
        <v/>
      </c>
      <c r="CO748" s="1328" t="str">
        <f t="shared" si="3066"/>
        <v/>
      </c>
      <c r="CP748" s="540" t="str">
        <f t="shared" si="3067"/>
        <v/>
      </c>
      <c r="CQ748" s="541" t="str">
        <f t="shared" si="3067"/>
        <v/>
      </c>
      <c r="CR748" s="542" t="str">
        <f t="shared" si="3067"/>
        <v/>
      </c>
      <c r="CS748" s="542" t="str">
        <f t="shared" si="3067"/>
        <v/>
      </c>
      <c r="CT748" s="542" t="str">
        <f t="shared" si="3067"/>
        <v/>
      </c>
      <c r="CU748" s="542" t="str">
        <f t="shared" si="3067"/>
        <v/>
      </c>
      <c r="CV748" s="542" t="str">
        <f t="shared" si="3067"/>
        <v/>
      </c>
      <c r="CW748" s="543" t="str">
        <f t="shared" si="3067"/>
        <v/>
      </c>
      <c r="CX748" s="543" t="str">
        <f t="shared" si="3067"/>
        <v/>
      </c>
      <c r="CY748" s="543" t="str">
        <f t="shared" si="3067"/>
        <v/>
      </c>
      <c r="CZ748" s="542" t="str">
        <f t="shared" si="3068"/>
        <v/>
      </c>
      <c r="DA748" s="542" t="str">
        <f t="shared" si="3068"/>
        <v/>
      </c>
      <c r="DB748" s="542" t="str">
        <f t="shared" si="3068"/>
        <v/>
      </c>
      <c r="DC748" s="542" t="str">
        <f t="shared" si="3068"/>
        <v/>
      </c>
      <c r="DD748" s="542" t="str">
        <f t="shared" si="3068"/>
        <v/>
      </c>
      <c r="DE748" s="541" t="str">
        <f t="shared" si="3068"/>
        <v/>
      </c>
      <c r="DF748" s="540" t="str">
        <f t="shared" si="306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321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61"/>
        <v>5892</v>
      </c>
      <c r="CA749" s="589">
        <f t="shared" si="3062"/>
        <v>5616</v>
      </c>
      <c r="CB749" s="589">
        <f t="shared" si="3063"/>
        <v>7404</v>
      </c>
      <c r="CC749" s="680">
        <f t="shared" si="3064"/>
        <v>6780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6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69"/>
        <v>0</v>
      </c>
      <c r="CG749" s="1329">
        <f t="shared" si="3069"/>
        <v>1800</v>
      </c>
      <c r="CH749" s="1329">
        <f t="shared" si="3069"/>
        <v>3600</v>
      </c>
      <c r="CI749" s="1330">
        <f t="shared" si="3069"/>
        <v>4560</v>
      </c>
      <c r="CJ749" s="1330">
        <f t="shared" si="3069"/>
        <v>6600</v>
      </c>
      <c r="CK749" s="1329">
        <f t="shared" si="3069"/>
        <v>7200</v>
      </c>
      <c r="CL749" s="1329">
        <f t="shared" si="3069"/>
        <v>7800</v>
      </c>
      <c r="CM749" s="1329">
        <f t="shared" si="3069"/>
        <v>10200</v>
      </c>
      <c r="CN749" s="1329">
        <f t="shared" si="3069"/>
        <v>14400</v>
      </c>
      <c r="CO749" s="1328">
        <f t="shared" si="3069"/>
        <v>20400</v>
      </c>
      <c r="CP749" s="540" t="str">
        <f t="shared" si="3067"/>
        <v/>
      </c>
      <c r="CQ749" s="541" t="str">
        <f t="shared" si="3067"/>
        <v/>
      </c>
      <c r="CR749" s="542" t="str">
        <f t="shared" si="3067"/>
        <v/>
      </c>
      <c r="CS749" s="542">
        <f t="shared" si="3067"/>
        <v>0</v>
      </c>
      <c r="CT749" s="542">
        <f t="shared" si="3067"/>
        <v>0</v>
      </c>
      <c r="CU749" s="542">
        <f t="shared" si="3067"/>
        <v>0</v>
      </c>
      <c r="CV749" s="542">
        <f t="shared" si="3067"/>
        <v>0</v>
      </c>
      <c r="CW749" s="543">
        <f t="shared" si="3067"/>
        <v>0</v>
      </c>
      <c r="CX749" s="543">
        <f t="shared" si="3067"/>
        <v>0</v>
      </c>
      <c r="CY749" s="543">
        <f t="shared" si="3067"/>
        <v>0</v>
      </c>
      <c r="CZ749" s="542">
        <f t="shared" si="3068"/>
        <v>6000</v>
      </c>
      <c r="DA749" s="542">
        <f t="shared" si="3068"/>
        <v>7800</v>
      </c>
      <c r="DB749" s="542">
        <f t="shared" si="3068"/>
        <v>20400</v>
      </c>
      <c r="DC749" s="542">
        <f t="shared" si="3068"/>
        <v>33600</v>
      </c>
      <c r="DD749" s="542">
        <f t="shared" si="3068"/>
        <v>37200</v>
      </c>
      <c r="DE749" s="541" t="str">
        <f t="shared" si="3068"/>
        <v/>
      </c>
      <c r="DF749" s="540" t="str">
        <f t="shared" si="306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332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61"/>
        <v/>
      </c>
      <c r="CA750" s="581" t="str">
        <f t="shared" si="3062"/>
        <v/>
      </c>
      <c r="CB750" s="581" t="str">
        <f t="shared" si="3063"/>
        <v/>
      </c>
      <c r="CC750" s="679" t="str">
        <f t="shared" si="3064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28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61"/>
        <v/>
      </c>
      <c r="CA751" s="589" t="str">
        <f t="shared" si="3062"/>
        <v/>
      </c>
      <c r="CB751" s="589" t="str">
        <f t="shared" si="3063"/>
        <v/>
      </c>
      <c r="CC751" s="680" t="str">
        <f t="shared" si="3064"/>
        <v/>
      </c>
      <c r="CD751" s="1328" t="str">
        <f t="shared" ref="CD751:CJ754" si="307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70"/>
        <v/>
      </c>
      <c r="CF751" s="1329" t="str">
        <f t="shared" si="3070"/>
        <v/>
      </c>
      <c r="CG751" s="1329" t="str">
        <f t="shared" si="3070"/>
        <v/>
      </c>
      <c r="CH751" s="1329" t="str">
        <f t="shared" si="3070"/>
        <v/>
      </c>
      <c r="CI751" s="1330" t="str">
        <f t="shared" si="3070"/>
        <v/>
      </c>
      <c r="CJ751" s="1330" t="str">
        <f t="shared" si="3070"/>
        <v/>
      </c>
      <c r="CK751" s="1329" t="str">
        <f t="shared" ref="CK751:CO754" si="307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71"/>
        <v/>
      </c>
      <c r="CM751" s="1329" t="str">
        <f t="shared" si="3071"/>
        <v/>
      </c>
      <c r="CN751" s="1329" t="str">
        <f t="shared" si="3071"/>
        <v/>
      </c>
      <c r="CO751" s="1328" t="str">
        <f t="shared" si="3071"/>
        <v/>
      </c>
      <c r="CP751" s="540" t="str">
        <f t="shared" ref="CP751:CY755" si="307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72"/>
        <v/>
      </c>
      <c r="CR751" s="542" t="str">
        <f t="shared" si="3072"/>
        <v/>
      </c>
      <c r="CS751" s="542" t="str">
        <f t="shared" si="3072"/>
        <v/>
      </c>
      <c r="CT751" s="542" t="str">
        <f t="shared" si="3072"/>
        <v/>
      </c>
      <c r="CU751" s="542" t="str">
        <f t="shared" si="3072"/>
        <v/>
      </c>
      <c r="CV751" s="542" t="str">
        <f t="shared" si="3072"/>
        <v/>
      </c>
      <c r="CW751" s="543" t="str">
        <f t="shared" si="3072"/>
        <v/>
      </c>
      <c r="CX751" s="543" t="str">
        <f t="shared" si="3072"/>
        <v/>
      </c>
      <c r="CY751" s="543" t="str">
        <f t="shared" si="3072"/>
        <v/>
      </c>
      <c r="CZ751" s="542" t="str">
        <f t="shared" ref="CZ751:DF755" si="307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73"/>
        <v/>
      </c>
      <c r="DB751" s="542" t="str">
        <f t="shared" si="3073"/>
        <v/>
      </c>
      <c r="DC751" s="542" t="str">
        <f t="shared" si="3073"/>
        <v/>
      </c>
      <c r="DD751" s="542" t="str">
        <f t="shared" si="3073"/>
        <v/>
      </c>
      <c r="DE751" s="541" t="str">
        <f t="shared" si="3073"/>
        <v/>
      </c>
      <c r="DF751" s="540" t="str">
        <f t="shared" si="307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61"/>
        <v/>
      </c>
      <c r="CA752" s="589" t="str">
        <f t="shared" si="3062"/>
        <v/>
      </c>
      <c r="CB752" s="589" t="str">
        <f t="shared" si="3063"/>
        <v/>
      </c>
      <c r="CC752" s="680" t="str">
        <f t="shared" si="3064"/>
        <v/>
      </c>
      <c r="CD752" s="1328" t="str">
        <f t="shared" si="3070"/>
        <v/>
      </c>
      <c r="CE752" s="1329" t="str">
        <f t="shared" si="3070"/>
        <v/>
      </c>
      <c r="CF752" s="1329" t="str">
        <f t="shared" si="3070"/>
        <v/>
      </c>
      <c r="CG752" s="1329" t="str">
        <f t="shared" si="3070"/>
        <v/>
      </c>
      <c r="CH752" s="1329" t="str">
        <f t="shared" si="3070"/>
        <v/>
      </c>
      <c r="CI752" s="1330" t="str">
        <f t="shared" si="3070"/>
        <v/>
      </c>
      <c r="CJ752" s="1330" t="str">
        <f t="shared" si="3070"/>
        <v/>
      </c>
      <c r="CK752" s="1329" t="str">
        <f t="shared" si="3071"/>
        <v/>
      </c>
      <c r="CL752" s="1329" t="str">
        <f t="shared" si="3071"/>
        <v/>
      </c>
      <c r="CM752" s="1329" t="str">
        <f t="shared" si="3071"/>
        <v/>
      </c>
      <c r="CN752" s="1329" t="str">
        <f t="shared" si="3071"/>
        <v/>
      </c>
      <c r="CO752" s="1328" t="str">
        <f t="shared" si="3071"/>
        <v/>
      </c>
      <c r="CP752" s="540" t="str">
        <f t="shared" si="3072"/>
        <v/>
      </c>
      <c r="CQ752" s="541" t="str">
        <f t="shared" si="3072"/>
        <v/>
      </c>
      <c r="CR752" s="542" t="str">
        <f t="shared" si="3072"/>
        <v/>
      </c>
      <c r="CS752" s="542" t="str">
        <f t="shared" si="3072"/>
        <v/>
      </c>
      <c r="CT752" s="542" t="str">
        <f t="shared" si="3072"/>
        <v/>
      </c>
      <c r="CU752" s="542" t="str">
        <f t="shared" si="3072"/>
        <v/>
      </c>
      <c r="CV752" s="542" t="str">
        <f t="shared" si="3072"/>
        <v/>
      </c>
      <c r="CW752" s="543" t="str">
        <f t="shared" si="3072"/>
        <v/>
      </c>
      <c r="CX752" s="543" t="str">
        <f t="shared" si="3072"/>
        <v/>
      </c>
      <c r="CY752" s="543" t="str">
        <f t="shared" si="3072"/>
        <v/>
      </c>
      <c r="CZ752" s="542" t="str">
        <f t="shared" si="3073"/>
        <v/>
      </c>
      <c r="DA752" s="542" t="str">
        <f t="shared" si="3073"/>
        <v/>
      </c>
      <c r="DB752" s="542" t="str">
        <f t="shared" si="3073"/>
        <v/>
      </c>
      <c r="DC752" s="542" t="str">
        <f t="shared" si="3073"/>
        <v/>
      </c>
      <c r="DD752" s="542" t="str">
        <f t="shared" si="3073"/>
        <v/>
      </c>
      <c r="DE752" s="541" t="str">
        <f t="shared" si="3073"/>
        <v/>
      </c>
      <c r="DF752" s="540" t="str">
        <f t="shared" si="307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61"/>
        <v/>
      </c>
      <c r="CA753" s="589" t="str">
        <f t="shared" si="3062"/>
        <v/>
      </c>
      <c r="CB753" s="589" t="str">
        <f t="shared" si="3063"/>
        <v/>
      </c>
      <c r="CC753" s="680" t="str">
        <f t="shared" si="3064"/>
        <v/>
      </c>
      <c r="CD753" s="1328" t="str">
        <f t="shared" si="3070"/>
        <v/>
      </c>
      <c r="CE753" s="1329" t="str">
        <f t="shared" si="3070"/>
        <v/>
      </c>
      <c r="CF753" s="1329" t="str">
        <f t="shared" si="3070"/>
        <v/>
      </c>
      <c r="CG753" s="1329" t="str">
        <f t="shared" si="3070"/>
        <v/>
      </c>
      <c r="CH753" s="1329" t="str">
        <f t="shared" si="3070"/>
        <v/>
      </c>
      <c r="CI753" s="1330" t="str">
        <f t="shared" si="3070"/>
        <v/>
      </c>
      <c r="CJ753" s="1330" t="str">
        <f t="shared" si="3070"/>
        <v/>
      </c>
      <c r="CK753" s="1329" t="str">
        <f t="shared" si="3071"/>
        <v/>
      </c>
      <c r="CL753" s="1329" t="str">
        <f t="shared" si="3071"/>
        <v/>
      </c>
      <c r="CM753" s="1329" t="str">
        <f t="shared" si="3071"/>
        <v/>
      </c>
      <c r="CN753" s="1329" t="str">
        <f t="shared" si="3071"/>
        <v/>
      </c>
      <c r="CO753" s="1328" t="str">
        <f t="shared" si="3071"/>
        <v/>
      </c>
      <c r="CP753" s="540" t="str">
        <f t="shared" si="3072"/>
        <v/>
      </c>
      <c r="CQ753" s="541" t="str">
        <f t="shared" si="3072"/>
        <v/>
      </c>
      <c r="CR753" s="542" t="str">
        <f t="shared" si="3072"/>
        <v/>
      </c>
      <c r="CS753" s="542" t="str">
        <f t="shared" si="3072"/>
        <v/>
      </c>
      <c r="CT753" s="542" t="str">
        <f t="shared" si="3072"/>
        <v/>
      </c>
      <c r="CU753" s="542" t="str">
        <f t="shared" si="3072"/>
        <v/>
      </c>
      <c r="CV753" s="542" t="str">
        <f t="shared" si="3072"/>
        <v/>
      </c>
      <c r="CW753" s="543" t="str">
        <f t="shared" si="3072"/>
        <v/>
      </c>
      <c r="CX753" s="543" t="str">
        <f t="shared" si="3072"/>
        <v/>
      </c>
      <c r="CY753" s="543" t="str">
        <f t="shared" si="3072"/>
        <v/>
      </c>
      <c r="CZ753" s="542" t="str">
        <f t="shared" si="3073"/>
        <v/>
      </c>
      <c r="DA753" s="542" t="str">
        <f t="shared" si="3073"/>
        <v/>
      </c>
      <c r="DB753" s="542" t="str">
        <f t="shared" si="3073"/>
        <v/>
      </c>
      <c r="DC753" s="542" t="str">
        <f t="shared" si="3073"/>
        <v/>
      </c>
      <c r="DD753" s="542" t="str">
        <f t="shared" si="3073"/>
        <v/>
      </c>
      <c r="DE753" s="541" t="str">
        <f t="shared" si="3073"/>
        <v/>
      </c>
      <c r="DF753" s="540" t="str">
        <f t="shared" si="307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320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61"/>
        <v/>
      </c>
      <c r="CA754" s="589" t="str">
        <f t="shared" si="3062"/>
        <v/>
      </c>
      <c r="CB754" s="589" t="str">
        <f t="shared" si="3063"/>
        <v/>
      </c>
      <c r="CC754" s="680" t="str">
        <f t="shared" si="3064"/>
        <v/>
      </c>
      <c r="CD754" s="1328" t="str">
        <f t="shared" si="3070"/>
        <v/>
      </c>
      <c r="CE754" s="1329" t="str">
        <f t="shared" si="3070"/>
        <v/>
      </c>
      <c r="CF754" s="1329" t="str">
        <f t="shared" si="3070"/>
        <v/>
      </c>
      <c r="CG754" s="1329" t="str">
        <f t="shared" si="3070"/>
        <v/>
      </c>
      <c r="CH754" s="1329" t="str">
        <f t="shared" si="3070"/>
        <v/>
      </c>
      <c r="CI754" s="1330" t="str">
        <f t="shared" si="3070"/>
        <v/>
      </c>
      <c r="CJ754" s="1330" t="str">
        <f t="shared" si="3070"/>
        <v/>
      </c>
      <c r="CK754" s="1329" t="str">
        <f t="shared" si="3071"/>
        <v/>
      </c>
      <c r="CL754" s="1329" t="str">
        <f t="shared" si="3071"/>
        <v/>
      </c>
      <c r="CM754" s="1329" t="str">
        <f t="shared" si="3071"/>
        <v/>
      </c>
      <c r="CN754" s="1329" t="str">
        <f t="shared" si="3071"/>
        <v/>
      </c>
      <c r="CO754" s="1328" t="str">
        <f t="shared" si="3071"/>
        <v/>
      </c>
      <c r="CP754" s="540" t="str">
        <f t="shared" si="3072"/>
        <v/>
      </c>
      <c r="CQ754" s="541" t="str">
        <f t="shared" si="3072"/>
        <v/>
      </c>
      <c r="CR754" s="542" t="str">
        <f t="shared" si="3072"/>
        <v/>
      </c>
      <c r="CS754" s="542" t="str">
        <f t="shared" si="3072"/>
        <v/>
      </c>
      <c r="CT754" s="542" t="str">
        <f t="shared" si="3072"/>
        <v/>
      </c>
      <c r="CU754" s="542" t="str">
        <f t="shared" si="3072"/>
        <v/>
      </c>
      <c r="CV754" s="542" t="str">
        <f t="shared" si="3072"/>
        <v/>
      </c>
      <c r="CW754" s="543" t="str">
        <f t="shared" si="3072"/>
        <v/>
      </c>
      <c r="CX754" s="543" t="str">
        <f t="shared" si="3072"/>
        <v/>
      </c>
      <c r="CY754" s="543" t="str">
        <f t="shared" si="3072"/>
        <v/>
      </c>
      <c r="CZ754" s="542" t="str">
        <f t="shared" si="3073"/>
        <v/>
      </c>
      <c r="DA754" s="542" t="str">
        <f t="shared" si="3073"/>
        <v/>
      </c>
      <c r="DB754" s="542" t="str">
        <f t="shared" si="3073"/>
        <v/>
      </c>
      <c r="DC754" s="542" t="str">
        <f t="shared" si="3073"/>
        <v/>
      </c>
      <c r="DD754" s="542" t="str">
        <f t="shared" si="3073"/>
        <v/>
      </c>
      <c r="DE754" s="541" t="str">
        <f t="shared" si="3073"/>
        <v/>
      </c>
      <c r="DF754" s="540" t="str">
        <f t="shared" si="307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321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61"/>
        <v>60</v>
      </c>
      <c r="CA755" s="589">
        <f t="shared" si="3062"/>
        <v>1135</v>
      </c>
      <c r="CB755" s="589">
        <f t="shared" si="3063"/>
        <v>1204</v>
      </c>
      <c r="CC755" s="680">
        <f t="shared" si="3064"/>
        <v>840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07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074"/>
        <v>0</v>
      </c>
      <c r="CG755" s="1329">
        <f t="shared" si="3074"/>
        <v>0</v>
      </c>
      <c r="CH755" s="1329">
        <f t="shared" si="3074"/>
        <v>0</v>
      </c>
      <c r="CI755" s="1330">
        <f t="shared" si="3074"/>
        <v>0</v>
      </c>
      <c r="CJ755" s="1330">
        <f t="shared" si="3074"/>
        <v>0</v>
      </c>
      <c r="CK755" s="1329">
        <f t="shared" si="3074"/>
        <v>1050</v>
      </c>
      <c r="CL755" s="1329">
        <f t="shared" si="3074"/>
        <v>1300</v>
      </c>
      <c r="CM755" s="1329">
        <f t="shared" si="3074"/>
        <v>4200</v>
      </c>
      <c r="CN755" s="1329">
        <f t="shared" si="3074"/>
        <v>4800</v>
      </c>
      <c r="CO755" s="1328">
        <f t="shared" si="3074"/>
        <v>5640</v>
      </c>
      <c r="CP755" s="540" t="str">
        <f t="shared" si="3072"/>
        <v/>
      </c>
      <c r="CQ755" s="541" t="str">
        <f t="shared" si="3072"/>
        <v/>
      </c>
      <c r="CR755" s="542" t="str">
        <f t="shared" si="3072"/>
        <v/>
      </c>
      <c r="CS755" s="542">
        <f t="shared" si="3072"/>
        <v>0</v>
      </c>
      <c r="CT755" s="542">
        <f t="shared" si="3072"/>
        <v>0</v>
      </c>
      <c r="CU755" s="542">
        <f t="shared" si="3072"/>
        <v>0</v>
      </c>
      <c r="CV755" s="542">
        <f t="shared" si="3072"/>
        <v>0</v>
      </c>
      <c r="CW755" s="543">
        <f t="shared" si="3072"/>
        <v>0</v>
      </c>
      <c r="CX755" s="543">
        <f t="shared" si="3072"/>
        <v>0</v>
      </c>
      <c r="CY755" s="543">
        <f t="shared" si="3072"/>
        <v>0</v>
      </c>
      <c r="CZ755" s="542">
        <f t="shared" si="3073"/>
        <v>0</v>
      </c>
      <c r="DA755" s="542">
        <f t="shared" si="3073"/>
        <v>0</v>
      </c>
      <c r="DB755" s="542">
        <f t="shared" si="3073"/>
        <v>3600</v>
      </c>
      <c r="DC755" s="542">
        <f t="shared" si="3073"/>
        <v>4800</v>
      </c>
      <c r="DD755" s="542">
        <f t="shared" si="3073"/>
        <v>24000</v>
      </c>
      <c r="DE755" s="541" t="str">
        <f t="shared" si="3073"/>
        <v/>
      </c>
      <c r="DF755" s="540" t="str">
        <f t="shared" si="307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61"/>
        <v/>
      </c>
      <c r="CA756" s="581" t="str">
        <f t="shared" si="3062"/>
        <v/>
      </c>
      <c r="CB756" s="581" t="str">
        <f t="shared" si="3063"/>
        <v/>
      </c>
      <c r="CC756" s="679" t="str">
        <f t="shared" si="3064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28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61"/>
        <v/>
      </c>
      <c r="CA757" s="589" t="str">
        <f t="shared" si="3062"/>
        <v/>
      </c>
      <c r="CB757" s="589" t="str">
        <f t="shared" si="3063"/>
        <v/>
      </c>
      <c r="CC757" s="680" t="str">
        <f t="shared" si="3064"/>
        <v/>
      </c>
      <c r="CD757" s="1328" t="str">
        <f t="shared" ref="CD757:CJ759" si="307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075"/>
        <v/>
      </c>
      <c r="CF757" s="1329" t="str">
        <f t="shared" si="3075"/>
        <v/>
      </c>
      <c r="CG757" s="1329" t="str">
        <f t="shared" si="3075"/>
        <v/>
      </c>
      <c r="CH757" s="1329" t="str">
        <f t="shared" si="3075"/>
        <v/>
      </c>
      <c r="CI757" s="1330" t="str">
        <f t="shared" si="3075"/>
        <v/>
      </c>
      <c r="CJ757" s="1330" t="str">
        <f t="shared" si="3075"/>
        <v/>
      </c>
      <c r="CK757" s="1329" t="str">
        <f t="shared" ref="CK757:CO759" si="307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076"/>
        <v/>
      </c>
      <c r="CM757" s="1329" t="str">
        <f t="shared" si="3076"/>
        <v/>
      </c>
      <c r="CN757" s="1329" t="str">
        <f t="shared" si="3076"/>
        <v/>
      </c>
      <c r="CO757" s="1328" t="str">
        <f t="shared" si="3076"/>
        <v/>
      </c>
      <c r="CP757" s="540" t="str">
        <f t="shared" ref="CP757:CY760" si="307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77"/>
        <v/>
      </c>
      <c r="CR757" s="542" t="str">
        <f t="shared" si="3077"/>
        <v/>
      </c>
      <c r="CS757" s="542" t="str">
        <f t="shared" si="3077"/>
        <v/>
      </c>
      <c r="CT757" s="542" t="str">
        <f t="shared" si="3077"/>
        <v/>
      </c>
      <c r="CU757" s="542" t="str">
        <f t="shared" si="3077"/>
        <v/>
      </c>
      <c r="CV757" s="542" t="str">
        <f t="shared" si="3077"/>
        <v/>
      </c>
      <c r="CW757" s="543" t="str">
        <f t="shared" si="3077"/>
        <v/>
      </c>
      <c r="CX757" s="543" t="str">
        <f t="shared" si="3077"/>
        <v/>
      </c>
      <c r="CY757" s="543" t="str">
        <f t="shared" si="3077"/>
        <v/>
      </c>
      <c r="CZ757" s="542" t="str">
        <f t="shared" ref="CZ757:DF760" si="307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78"/>
        <v/>
      </c>
      <c r="DB757" s="542" t="str">
        <f t="shared" si="3078"/>
        <v/>
      </c>
      <c r="DC757" s="542" t="str">
        <f t="shared" si="3078"/>
        <v/>
      </c>
      <c r="DD757" s="542" t="str">
        <f t="shared" si="3078"/>
        <v/>
      </c>
      <c r="DE757" s="541" t="str">
        <f t="shared" si="3078"/>
        <v/>
      </c>
      <c r="DF757" s="540" t="str">
        <f t="shared" si="307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61"/>
        <v/>
      </c>
      <c r="CA758" s="589" t="str">
        <f t="shared" si="3062"/>
        <v/>
      </c>
      <c r="CB758" s="589" t="str">
        <f t="shared" si="3063"/>
        <v/>
      </c>
      <c r="CC758" s="680" t="str">
        <f t="shared" si="3064"/>
        <v/>
      </c>
      <c r="CD758" s="1328" t="str">
        <f t="shared" si="3075"/>
        <v/>
      </c>
      <c r="CE758" s="1329" t="str">
        <f t="shared" si="3075"/>
        <v/>
      </c>
      <c r="CF758" s="1329" t="str">
        <f t="shared" si="3075"/>
        <v/>
      </c>
      <c r="CG758" s="1329" t="str">
        <f t="shared" si="3075"/>
        <v/>
      </c>
      <c r="CH758" s="1329" t="str">
        <f t="shared" si="3075"/>
        <v/>
      </c>
      <c r="CI758" s="1330" t="str">
        <f t="shared" si="3075"/>
        <v/>
      </c>
      <c r="CJ758" s="1330" t="str">
        <f t="shared" si="3075"/>
        <v/>
      </c>
      <c r="CK758" s="1329" t="str">
        <f t="shared" si="3076"/>
        <v/>
      </c>
      <c r="CL758" s="1329" t="str">
        <f t="shared" si="3076"/>
        <v/>
      </c>
      <c r="CM758" s="1329" t="str">
        <f t="shared" si="3076"/>
        <v/>
      </c>
      <c r="CN758" s="1329" t="str">
        <f t="shared" si="3076"/>
        <v/>
      </c>
      <c r="CO758" s="1328" t="str">
        <f t="shared" si="3076"/>
        <v/>
      </c>
      <c r="CP758" s="540" t="str">
        <f t="shared" si="3077"/>
        <v/>
      </c>
      <c r="CQ758" s="541" t="str">
        <f t="shared" si="3077"/>
        <v/>
      </c>
      <c r="CR758" s="542" t="str">
        <f t="shared" si="3077"/>
        <v/>
      </c>
      <c r="CS758" s="542" t="str">
        <f t="shared" si="3077"/>
        <v/>
      </c>
      <c r="CT758" s="542" t="str">
        <f t="shared" si="3077"/>
        <v/>
      </c>
      <c r="CU758" s="542" t="str">
        <f t="shared" si="3077"/>
        <v/>
      </c>
      <c r="CV758" s="542" t="str">
        <f t="shared" si="3077"/>
        <v/>
      </c>
      <c r="CW758" s="543" t="str">
        <f t="shared" si="3077"/>
        <v/>
      </c>
      <c r="CX758" s="543" t="str">
        <f t="shared" si="3077"/>
        <v/>
      </c>
      <c r="CY758" s="543" t="str">
        <f t="shared" si="3077"/>
        <v/>
      </c>
      <c r="CZ758" s="542" t="str">
        <f t="shared" si="3078"/>
        <v/>
      </c>
      <c r="DA758" s="542" t="str">
        <f t="shared" si="3078"/>
        <v/>
      </c>
      <c r="DB758" s="542" t="str">
        <f t="shared" si="3078"/>
        <v/>
      </c>
      <c r="DC758" s="542" t="str">
        <f t="shared" si="3078"/>
        <v/>
      </c>
      <c r="DD758" s="542" t="str">
        <f t="shared" si="3078"/>
        <v/>
      </c>
      <c r="DE758" s="541" t="str">
        <f t="shared" si="3078"/>
        <v/>
      </c>
      <c r="DF758" s="540" t="str">
        <f t="shared" si="307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334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61"/>
        <v/>
      </c>
      <c r="CA759" s="589" t="str">
        <f t="shared" si="3062"/>
        <v/>
      </c>
      <c r="CB759" s="589" t="str">
        <f t="shared" si="3063"/>
        <v/>
      </c>
      <c r="CC759" s="680" t="str">
        <f t="shared" si="3064"/>
        <v/>
      </c>
      <c r="CD759" s="1328" t="str">
        <f t="shared" si="3075"/>
        <v/>
      </c>
      <c r="CE759" s="1329" t="str">
        <f t="shared" si="3075"/>
        <v/>
      </c>
      <c r="CF759" s="1329" t="str">
        <f t="shared" si="3075"/>
        <v/>
      </c>
      <c r="CG759" s="1329" t="str">
        <f t="shared" si="3075"/>
        <v/>
      </c>
      <c r="CH759" s="1329" t="str">
        <f t="shared" si="3075"/>
        <v/>
      </c>
      <c r="CI759" s="1330" t="str">
        <f t="shared" si="3075"/>
        <v/>
      </c>
      <c r="CJ759" s="1330" t="str">
        <f t="shared" si="3075"/>
        <v/>
      </c>
      <c r="CK759" s="1329" t="str">
        <f t="shared" si="3076"/>
        <v/>
      </c>
      <c r="CL759" s="1329" t="str">
        <f t="shared" si="3076"/>
        <v/>
      </c>
      <c r="CM759" s="1329" t="str">
        <f t="shared" si="3076"/>
        <v/>
      </c>
      <c r="CN759" s="1329" t="str">
        <f t="shared" si="3076"/>
        <v/>
      </c>
      <c r="CO759" s="1328" t="str">
        <f t="shared" si="3076"/>
        <v/>
      </c>
      <c r="CP759" s="540" t="str">
        <f t="shared" si="3077"/>
        <v/>
      </c>
      <c r="CQ759" s="541" t="str">
        <f t="shared" si="3077"/>
        <v/>
      </c>
      <c r="CR759" s="542" t="str">
        <f t="shared" si="3077"/>
        <v/>
      </c>
      <c r="CS759" s="542" t="str">
        <f t="shared" si="3077"/>
        <v/>
      </c>
      <c r="CT759" s="542" t="str">
        <f t="shared" si="3077"/>
        <v/>
      </c>
      <c r="CU759" s="542" t="str">
        <f t="shared" si="3077"/>
        <v/>
      </c>
      <c r="CV759" s="542" t="str">
        <f t="shared" si="3077"/>
        <v/>
      </c>
      <c r="CW759" s="543" t="str">
        <f t="shared" si="3077"/>
        <v/>
      </c>
      <c r="CX759" s="543" t="str">
        <f t="shared" si="3077"/>
        <v/>
      </c>
      <c r="CY759" s="543" t="str">
        <f t="shared" si="3077"/>
        <v/>
      </c>
      <c r="CZ759" s="542" t="str">
        <f t="shared" si="3078"/>
        <v/>
      </c>
      <c r="DA759" s="542" t="str">
        <f t="shared" si="3078"/>
        <v/>
      </c>
      <c r="DB759" s="542" t="str">
        <f t="shared" si="3078"/>
        <v/>
      </c>
      <c r="DC759" s="542" t="str">
        <f t="shared" si="3078"/>
        <v/>
      </c>
      <c r="DD759" s="542" t="str">
        <f t="shared" si="3078"/>
        <v/>
      </c>
      <c r="DE759" s="541" t="str">
        <f t="shared" si="3078"/>
        <v/>
      </c>
      <c r="DF759" s="540" t="str">
        <f t="shared" si="307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321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61"/>
        <v>0</v>
      </c>
      <c r="CA760" s="589">
        <f t="shared" si="3062"/>
        <v>1308</v>
      </c>
      <c r="CB760" s="589">
        <f t="shared" si="3063"/>
        <v>5004</v>
      </c>
      <c r="CC760" s="680">
        <f t="shared" si="3064"/>
        <v>52113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07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079"/>
        <v>0</v>
      </c>
      <c r="CG760" s="1329">
        <f t="shared" si="3079"/>
        <v>0</v>
      </c>
      <c r="CH760" s="1329">
        <f t="shared" si="3079"/>
        <v>0</v>
      </c>
      <c r="CI760" s="1330">
        <f t="shared" si="3079"/>
        <v>0</v>
      </c>
      <c r="CJ760" s="1330">
        <f t="shared" si="3079"/>
        <v>0</v>
      </c>
      <c r="CK760" s="1329">
        <f t="shared" si="3079"/>
        <v>1800</v>
      </c>
      <c r="CL760" s="1329">
        <f t="shared" si="3079"/>
        <v>2880</v>
      </c>
      <c r="CM760" s="1329">
        <f t="shared" si="3079"/>
        <v>3600</v>
      </c>
      <c r="CN760" s="1329">
        <f t="shared" si="3079"/>
        <v>4800</v>
      </c>
      <c r="CO760" s="1328">
        <f t="shared" si="3079"/>
        <v>6000</v>
      </c>
      <c r="CP760" s="540" t="str">
        <f t="shared" si="3077"/>
        <v/>
      </c>
      <c r="CQ760" s="541" t="str">
        <f t="shared" si="3077"/>
        <v/>
      </c>
      <c r="CR760" s="542" t="str">
        <f t="shared" si="3077"/>
        <v/>
      </c>
      <c r="CS760" s="542">
        <f t="shared" si="3077"/>
        <v>6000</v>
      </c>
      <c r="CT760" s="542">
        <f t="shared" si="3077"/>
        <v>12000</v>
      </c>
      <c r="CU760" s="542">
        <f t="shared" si="3077"/>
        <v>15600</v>
      </c>
      <c r="CV760" s="542">
        <f t="shared" si="3077"/>
        <v>24000</v>
      </c>
      <c r="CW760" s="543">
        <f t="shared" si="3077"/>
        <v>30000</v>
      </c>
      <c r="CX760" s="543">
        <f t="shared" si="3077"/>
        <v>36000</v>
      </c>
      <c r="CY760" s="543">
        <f t="shared" si="3077"/>
        <v>48000</v>
      </c>
      <c r="CZ760" s="542">
        <f t="shared" si="3078"/>
        <v>48000</v>
      </c>
      <c r="DA760" s="542">
        <f t="shared" si="3078"/>
        <v>73680</v>
      </c>
      <c r="DB760" s="542">
        <f t="shared" si="3078"/>
        <v>78000</v>
      </c>
      <c r="DC760" s="542">
        <f t="shared" si="3078"/>
        <v>155850</v>
      </c>
      <c r="DD760" s="542">
        <f t="shared" si="3078"/>
        <v>355200</v>
      </c>
      <c r="DE760" s="541" t="str">
        <f t="shared" si="3078"/>
        <v/>
      </c>
      <c r="DF760" s="540" t="str">
        <f t="shared" si="307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335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58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80">IF(DG762&lt;3,"",(SUM(B762:R762)-MIN(B762:R762)-MAX(B762:R762))/(DG762-2))</f>
        <v/>
      </c>
      <c r="CA762" s="589" t="str">
        <f t="shared" ref="CA762:CA776" si="3081">IF(DH762&lt;3,"",(SUM(T762:AJ762)-MIN(T762:AJ762)-MAX(T762:AJ762))/(DH762-2))</f>
        <v/>
      </c>
      <c r="CB762" s="589" t="str">
        <f t="shared" ref="CB762:CB776" si="3082">IF(DI762&lt;3,"",(SUM(AL762:BB762)-MIN(AL762:BB762)-MAX(AL762:BB762))/(DI762-2))</f>
        <v/>
      </c>
      <c r="CC762" s="680" t="str">
        <f t="shared" ref="CC762:CC776" si="3083">IF(DJ762&lt;3,"",(SUM(BD762:BT762)-MIN(BD762:BT762)-MAX(BD762:BT762))/(DJ762-2))</f>
        <v/>
      </c>
      <c r="CD762" s="1328" t="str">
        <f t="shared" ref="CD762:CO762" si="308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084"/>
        <v/>
      </c>
      <c r="CF762" s="1329" t="str">
        <f t="shared" si="3084"/>
        <v/>
      </c>
      <c r="CG762" s="1329" t="str">
        <f t="shared" si="3084"/>
        <v/>
      </c>
      <c r="CH762" s="1329" t="str">
        <f t="shared" si="3084"/>
        <v/>
      </c>
      <c r="CI762" s="1330" t="str">
        <f t="shared" si="3084"/>
        <v/>
      </c>
      <c r="CJ762" s="1330" t="str">
        <f t="shared" si="3084"/>
        <v/>
      </c>
      <c r="CK762" s="1329" t="str">
        <f t="shared" si="3084"/>
        <v/>
      </c>
      <c r="CL762" s="1329" t="str">
        <f t="shared" si="3084"/>
        <v/>
      </c>
      <c r="CM762" s="1329" t="str">
        <f t="shared" si="3084"/>
        <v/>
      </c>
      <c r="CN762" s="1329" t="str">
        <f t="shared" si="3084"/>
        <v/>
      </c>
      <c r="CO762" s="1328" t="str">
        <f t="shared" si="3084"/>
        <v/>
      </c>
      <c r="CP762" s="540" t="str">
        <f t="shared" ref="CP762:CY765" si="308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85"/>
        <v/>
      </c>
      <c r="CR762" s="542" t="str">
        <f t="shared" si="3085"/>
        <v/>
      </c>
      <c r="CS762" s="542" t="str">
        <f t="shared" si="3085"/>
        <v/>
      </c>
      <c r="CT762" s="542" t="str">
        <f t="shared" si="3085"/>
        <v/>
      </c>
      <c r="CU762" s="542" t="str">
        <f t="shared" si="3085"/>
        <v/>
      </c>
      <c r="CV762" s="542" t="str">
        <f t="shared" si="3085"/>
        <v/>
      </c>
      <c r="CW762" s="543" t="str">
        <f t="shared" si="3085"/>
        <v/>
      </c>
      <c r="CX762" s="543" t="str">
        <f t="shared" si="3085"/>
        <v/>
      </c>
      <c r="CY762" s="543" t="str">
        <f t="shared" si="3085"/>
        <v/>
      </c>
      <c r="CZ762" s="542" t="str">
        <f t="shared" ref="CZ762:DF765" si="308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86"/>
        <v/>
      </c>
      <c r="DB762" s="542" t="str">
        <f t="shared" si="3086"/>
        <v/>
      </c>
      <c r="DC762" s="542" t="str">
        <f t="shared" si="3086"/>
        <v/>
      </c>
      <c r="DD762" s="542" t="str">
        <f t="shared" si="3086"/>
        <v/>
      </c>
      <c r="DE762" s="541" t="str">
        <f t="shared" si="3086"/>
        <v/>
      </c>
      <c r="DF762" s="540" t="str">
        <f t="shared" si="308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288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80"/>
        <v/>
      </c>
      <c r="CA763" s="589" t="str">
        <f t="shared" si="3081"/>
        <v/>
      </c>
      <c r="CB763" s="589" t="str">
        <f t="shared" si="3082"/>
        <v/>
      </c>
      <c r="CC763" s="680" t="str">
        <f t="shared" si="3083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08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087"/>
        <v/>
      </c>
      <c r="CG763" s="1329" t="str">
        <f t="shared" si="3087"/>
        <v/>
      </c>
      <c r="CH763" s="1329" t="str">
        <f t="shared" si="3087"/>
        <v/>
      </c>
      <c r="CI763" s="1330" t="str">
        <f t="shared" si="3087"/>
        <v/>
      </c>
      <c r="CJ763" s="1330" t="str">
        <f t="shared" si="3087"/>
        <v/>
      </c>
      <c r="CK763" s="1329" t="str">
        <f t="shared" si="3087"/>
        <v/>
      </c>
      <c r="CL763" s="1329" t="str">
        <f t="shared" si="3087"/>
        <v/>
      </c>
      <c r="CM763" s="1329" t="str">
        <f t="shared" si="3087"/>
        <v/>
      </c>
      <c r="CN763" s="1329" t="str">
        <f t="shared" si="3087"/>
        <v/>
      </c>
      <c r="CO763" s="1328" t="str">
        <f t="shared" si="3087"/>
        <v/>
      </c>
      <c r="CP763" s="540" t="str">
        <f t="shared" si="3085"/>
        <v/>
      </c>
      <c r="CQ763" s="541" t="str">
        <f t="shared" si="3085"/>
        <v/>
      </c>
      <c r="CR763" s="542" t="str">
        <f t="shared" si="3085"/>
        <v/>
      </c>
      <c r="CS763" s="542" t="str">
        <f t="shared" si="3085"/>
        <v/>
      </c>
      <c r="CT763" s="542" t="str">
        <f t="shared" si="3085"/>
        <v/>
      </c>
      <c r="CU763" s="542" t="str">
        <f t="shared" si="3085"/>
        <v/>
      </c>
      <c r="CV763" s="542" t="str">
        <f t="shared" si="3085"/>
        <v/>
      </c>
      <c r="CW763" s="543" t="str">
        <f t="shared" si="3085"/>
        <v/>
      </c>
      <c r="CX763" s="543" t="str">
        <f t="shared" si="3085"/>
        <v/>
      </c>
      <c r="CY763" s="543" t="str">
        <f t="shared" si="3085"/>
        <v/>
      </c>
      <c r="CZ763" s="542" t="str">
        <f t="shared" si="3086"/>
        <v/>
      </c>
      <c r="DA763" s="542" t="str">
        <f t="shared" si="3086"/>
        <v/>
      </c>
      <c r="DB763" s="542" t="str">
        <f t="shared" si="3086"/>
        <v/>
      </c>
      <c r="DC763" s="542" t="str">
        <f t="shared" si="3086"/>
        <v/>
      </c>
      <c r="DD763" s="542" t="str">
        <f t="shared" si="3086"/>
        <v/>
      </c>
      <c r="DE763" s="541" t="str">
        <f t="shared" si="3086"/>
        <v/>
      </c>
      <c r="DF763" s="540" t="str">
        <f t="shared" si="308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80"/>
        <v/>
      </c>
      <c r="CA764" s="589" t="str">
        <f t="shared" si="3081"/>
        <v/>
      </c>
      <c r="CB764" s="589" t="str">
        <f t="shared" si="3082"/>
        <v/>
      </c>
      <c r="CC764" s="680" t="str">
        <f t="shared" si="3083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087"/>
        <v/>
      </c>
      <c r="CF764" s="1329" t="str">
        <f t="shared" si="3087"/>
        <v/>
      </c>
      <c r="CG764" s="1329" t="str">
        <f t="shared" si="3087"/>
        <v/>
      </c>
      <c r="CH764" s="1329" t="str">
        <f t="shared" si="3087"/>
        <v/>
      </c>
      <c r="CI764" s="1330" t="str">
        <f t="shared" si="3087"/>
        <v/>
      </c>
      <c r="CJ764" s="1330" t="str">
        <f t="shared" si="3087"/>
        <v/>
      </c>
      <c r="CK764" s="1329" t="str">
        <f t="shared" si="3087"/>
        <v/>
      </c>
      <c r="CL764" s="1329" t="str">
        <f t="shared" si="3087"/>
        <v/>
      </c>
      <c r="CM764" s="1329" t="str">
        <f t="shared" si="3087"/>
        <v/>
      </c>
      <c r="CN764" s="1329" t="str">
        <f t="shared" si="3087"/>
        <v/>
      </c>
      <c r="CO764" s="1328" t="str">
        <f t="shared" si="3087"/>
        <v/>
      </c>
      <c r="CP764" s="540" t="str">
        <f t="shared" si="3085"/>
        <v/>
      </c>
      <c r="CQ764" s="541" t="str">
        <f t="shared" si="3085"/>
        <v/>
      </c>
      <c r="CR764" s="542" t="str">
        <f t="shared" si="3085"/>
        <v/>
      </c>
      <c r="CS764" s="542" t="str">
        <f t="shared" si="3085"/>
        <v/>
      </c>
      <c r="CT764" s="542" t="str">
        <f t="shared" si="3085"/>
        <v/>
      </c>
      <c r="CU764" s="542" t="str">
        <f t="shared" si="3085"/>
        <v/>
      </c>
      <c r="CV764" s="542" t="str">
        <f t="shared" si="3085"/>
        <v/>
      </c>
      <c r="CW764" s="543" t="str">
        <f t="shared" si="3085"/>
        <v/>
      </c>
      <c r="CX764" s="543" t="str">
        <f t="shared" si="3085"/>
        <v/>
      </c>
      <c r="CY764" s="543" t="str">
        <f t="shared" si="3085"/>
        <v/>
      </c>
      <c r="CZ764" s="542" t="str">
        <f t="shared" si="3086"/>
        <v/>
      </c>
      <c r="DA764" s="542" t="str">
        <f t="shared" si="3086"/>
        <v/>
      </c>
      <c r="DB764" s="542" t="str">
        <f t="shared" si="3086"/>
        <v/>
      </c>
      <c r="DC764" s="542" t="str">
        <f t="shared" si="3086"/>
        <v/>
      </c>
      <c r="DD764" s="542" t="str">
        <f t="shared" si="3086"/>
        <v/>
      </c>
      <c r="DE764" s="541" t="str">
        <f t="shared" si="3086"/>
        <v/>
      </c>
      <c r="DF764" s="540" t="str">
        <f t="shared" si="308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321</v>
      </c>
      <c r="B765" s="599" t="str">
        <f t="shared" ref="B765:M765" si="3088">IF(B762="","",B762*B763*B764)</f>
        <v/>
      </c>
      <c r="C765" s="599" t="str">
        <f t="shared" si="3088"/>
        <v/>
      </c>
      <c r="D765" s="599" t="str">
        <f t="shared" si="3088"/>
        <v/>
      </c>
      <c r="E765" s="599" t="str">
        <f t="shared" si="3088"/>
        <v/>
      </c>
      <c r="F765" s="599" t="str">
        <f t="shared" si="3088"/>
        <v/>
      </c>
      <c r="G765" s="599" t="str">
        <f t="shared" si="3088"/>
        <v/>
      </c>
      <c r="H765" s="599" t="str">
        <f t="shared" si="3088"/>
        <v/>
      </c>
      <c r="I765" s="599" t="str">
        <f t="shared" si="3088"/>
        <v/>
      </c>
      <c r="J765" s="599" t="str">
        <f t="shared" si="3088"/>
        <v/>
      </c>
      <c r="K765" s="599" t="str">
        <f t="shared" si="3088"/>
        <v/>
      </c>
      <c r="L765" s="599" t="str">
        <f t="shared" si="3088"/>
        <v/>
      </c>
      <c r="M765" s="599" t="str">
        <f t="shared" si="3088"/>
        <v/>
      </c>
      <c r="N765" s="599"/>
      <c r="O765" s="599"/>
      <c r="P765" s="599"/>
      <c r="Q765" s="599"/>
      <c r="R765" s="599"/>
      <c r="S765" s="639"/>
      <c r="T765" s="599" t="str">
        <f t="shared" ref="T765:AE765" si="3089">IF(T762="","",T762*T763*T764)</f>
        <v/>
      </c>
      <c r="U765" s="599" t="str">
        <f t="shared" si="3089"/>
        <v/>
      </c>
      <c r="V765" s="599" t="str">
        <f t="shared" si="3089"/>
        <v/>
      </c>
      <c r="W765" s="599" t="str">
        <f t="shared" si="3089"/>
        <v/>
      </c>
      <c r="X765" s="599" t="str">
        <f t="shared" si="3089"/>
        <v/>
      </c>
      <c r="Y765" s="599" t="str">
        <f t="shared" si="3089"/>
        <v/>
      </c>
      <c r="Z765" s="599" t="str">
        <f t="shared" si="3089"/>
        <v/>
      </c>
      <c r="AA765" s="599" t="str">
        <f t="shared" si="3089"/>
        <v/>
      </c>
      <c r="AB765" s="599" t="str">
        <f t="shared" si="3089"/>
        <v/>
      </c>
      <c r="AC765" s="599" t="str">
        <f t="shared" si="3089"/>
        <v/>
      </c>
      <c r="AD765" s="599" t="str">
        <f t="shared" si="3089"/>
        <v/>
      </c>
      <c r="AE765" s="599" t="str">
        <f t="shared" si="308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90">IF(AL762="","",AL762*AL763*AL764)</f>
        <v/>
      </c>
      <c r="AM765" s="599" t="str">
        <f t="shared" si="3090"/>
        <v/>
      </c>
      <c r="AN765" s="599" t="str">
        <f t="shared" si="3090"/>
        <v/>
      </c>
      <c r="AO765" s="599" t="str">
        <f t="shared" si="3090"/>
        <v/>
      </c>
      <c r="AP765" s="599" t="str">
        <f t="shared" si="3090"/>
        <v/>
      </c>
      <c r="AQ765" s="599" t="str">
        <f t="shared" si="3090"/>
        <v/>
      </c>
      <c r="AR765" s="599" t="str">
        <f t="shared" si="3090"/>
        <v/>
      </c>
      <c r="AS765" s="599" t="str">
        <f t="shared" si="3090"/>
        <v/>
      </c>
      <c r="AT765" s="599" t="str">
        <f t="shared" si="3090"/>
        <v/>
      </c>
      <c r="AU765" s="599" t="str">
        <f t="shared" si="3090"/>
        <v/>
      </c>
      <c r="AV765" s="599" t="str">
        <f t="shared" si="3090"/>
        <v/>
      </c>
      <c r="AW765" s="599" t="str">
        <f t="shared" si="309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91">IF(BD762="","",BD762*BD763*BD764)</f>
        <v/>
      </c>
      <c r="BE765" s="599" t="str">
        <f t="shared" si="3091"/>
        <v/>
      </c>
      <c r="BF765" s="599" t="str">
        <f t="shared" si="3091"/>
        <v/>
      </c>
      <c r="BG765" s="599" t="str">
        <f t="shared" si="3091"/>
        <v/>
      </c>
      <c r="BH765" s="599" t="str">
        <f t="shared" si="3091"/>
        <v/>
      </c>
      <c r="BI765" s="599" t="str">
        <f t="shared" si="3091"/>
        <v/>
      </c>
      <c r="BJ765" s="599" t="str">
        <f t="shared" si="3091"/>
        <v/>
      </c>
      <c r="BK765" s="599" t="str">
        <f t="shared" si="3091"/>
        <v/>
      </c>
      <c r="BL765" s="599" t="str">
        <f t="shared" si="3091"/>
        <v/>
      </c>
      <c r="BM765" s="599" t="str">
        <f t="shared" si="3091"/>
        <v/>
      </c>
      <c r="BN765" s="599" t="str">
        <f t="shared" si="3091"/>
        <v/>
      </c>
      <c r="BO765" s="599" t="str">
        <f t="shared" si="309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80"/>
        <v/>
      </c>
      <c r="CA765" s="589" t="str">
        <f t="shared" si="3081"/>
        <v/>
      </c>
      <c r="CB765" s="589" t="str">
        <f t="shared" si="3082"/>
        <v/>
      </c>
      <c r="CC765" s="680" t="str">
        <f t="shared" si="3083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087"/>
        <v/>
      </c>
      <c r="CF765" s="1329" t="str">
        <f t="shared" si="3087"/>
        <v/>
      </c>
      <c r="CG765" s="1329" t="str">
        <f t="shared" si="3087"/>
        <v/>
      </c>
      <c r="CH765" s="1329" t="str">
        <f t="shared" si="3087"/>
        <v/>
      </c>
      <c r="CI765" s="1330" t="str">
        <f t="shared" si="3087"/>
        <v/>
      </c>
      <c r="CJ765" s="1330" t="str">
        <f t="shared" si="3087"/>
        <v/>
      </c>
      <c r="CK765" s="1329" t="str">
        <f t="shared" si="3087"/>
        <v/>
      </c>
      <c r="CL765" s="1329" t="str">
        <f t="shared" si="3087"/>
        <v/>
      </c>
      <c r="CM765" s="1329" t="str">
        <f t="shared" si="3087"/>
        <v/>
      </c>
      <c r="CN765" s="1329" t="str">
        <f t="shared" si="3087"/>
        <v/>
      </c>
      <c r="CO765" s="1328" t="str">
        <f t="shared" si="3087"/>
        <v/>
      </c>
      <c r="CP765" s="540" t="str">
        <f t="shared" si="3085"/>
        <v/>
      </c>
      <c r="CQ765" s="541" t="str">
        <f t="shared" si="3085"/>
        <v/>
      </c>
      <c r="CR765" s="542" t="str">
        <f t="shared" si="3085"/>
        <v/>
      </c>
      <c r="CS765" s="542" t="str">
        <f t="shared" si="3085"/>
        <v/>
      </c>
      <c r="CT765" s="542" t="str">
        <f t="shared" si="3085"/>
        <v/>
      </c>
      <c r="CU765" s="542" t="str">
        <f t="shared" si="3085"/>
        <v/>
      </c>
      <c r="CV765" s="542" t="str">
        <f t="shared" si="3085"/>
        <v/>
      </c>
      <c r="CW765" s="543" t="str">
        <f t="shared" si="3085"/>
        <v/>
      </c>
      <c r="CX765" s="543" t="str">
        <f t="shared" si="3085"/>
        <v/>
      </c>
      <c r="CY765" s="543" t="str">
        <f t="shared" si="3085"/>
        <v/>
      </c>
      <c r="CZ765" s="542" t="str">
        <f t="shared" si="3086"/>
        <v/>
      </c>
      <c r="DA765" s="542" t="str">
        <f t="shared" si="3086"/>
        <v/>
      </c>
      <c r="DB765" s="542" t="str">
        <f t="shared" si="3086"/>
        <v/>
      </c>
      <c r="DC765" s="542" t="str">
        <f t="shared" si="3086"/>
        <v/>
      </c>
      <c r="DD765" s="542" t="str">
        <f t="shared" si="3086"/>
        <v/>
      </c>
      <c r="DE765" s="541" t="str">
        <f t="shared" si="3086"/>
        <v/>
      </c>
      <c r="DF765" s="540" t="str">
        <f t="shared" si="308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336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80"/>
        <v/>
      </c>
      <c r="CA766" s="581" t="str">
        <f t="shared" si="3081"/>
        <v/>
      </c>
      <c r="CB766" s="581" t="str">
        <f t="shared" si="3082"/>
        <v/>
      </c>
      <c r="CC766" s="679" t="str">
        <f t="shared" si="3083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58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80"/>
        <v/>
      </c>
      <c r="CA767" s="589" t="str">
        <f t="shared" si="3081"/>
        <v/>
      </c>
      <c r="CB767" s="589">
        <f t="shared" si="3082"/>
        <v>1</v>
      </c>
      <c r="CC767" s="680">
        <f t="shared" si="3083"/>
        <v>1</v>
      </c>
      <c r="CD767" s="1328" t="str">
        <f t="shared" ref="CD767:CO767" si="309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092"/>
        <v/>
      </c>
      <c r="CF767" s="1329" t="str">
        <f t="shared" si="3092"/>
        <v/>
      </c>
      <c r="CG767" s="1329" t="str">
        <f t="shared" si="3092"/>
        <v/>
      </c>
      <c r="CH767" s="1329" t="str">
        <f t="shared" si="3092"/>
        <v/>
      </c>
      <c r="CI767" s="1330" t="str">
        <f t="shared" si="3092"/>
        <v/>
      </c>
      <c r="CJ767" s="1330" t="str">
        <f t="shared" si="3092"/>
        <v/>
      </c>
      <c r="CK767" s="1329" t="str">
        <f t="shared" si="3092"/>
        <v/>
      </c>
      <c r="CL767" s="1329" t="str">
        <f t="shared" si="3092"/>
        <v/>
      </c>
      <c r="CM767" s="1329" t="str">
        <f t="shared" si="3092"/>
        <v/>
      </c>
      <c r="CN767" s="1329" t="str">
        <f t="shared" si="3092"/>
        <v/>
      </c>
      <c r="CO767" s="1328" t="str">
        <f t="shared" si="3092"/>
        <v/>
      </c>
      <c r="CP767" s="540" t="str">
        <f t="shared" ref="CP767:CY770" si="309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93"/>
        <v/>
      </c>
      <c r="CR767" s="542" t="str">
        <f t="shared" si="3093"/>
        <v/>
      </c>
      <c r="CS767" s="542" t="str">
        <f t="shared" si="3093"/>
        <v/>
      </c>
      <c r="CT767" s="542" t="str">
        <f t="shared" si="3093"/>
        <v/>
      </c>
      <c r="CU767" s="542" t="str">
        <f t="shared" si="3093"/>
        <v/>
      </c>
      <c r="CV767" s="542">
        <f t="shared" si="3093"/>
        <v>1</v>
      </c>
      <c r="CW767" s="543">
        <f t="shared" si="3093"/>
        <v>1</v>
      </c>
      <c r="CX767" s="543">
        <f t="shared" si="3093"/>
        <v>1</v>
      </c>
      <c r="CY767" s="543">
        <f t="shared" si="3093"/>
        <v>1</v>
      </c>
      <c r="CZ767" s="542">
        <f t="shared" ref="CZ767:DF770" si="309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94"/>
        <v/>
      </c>
      <c r="DB767" s="542" t="str">
        <f t="shared" si="3094"/>
        <v/>
      </c>
      <c r="DC767" s="542" t="str">
        <f t="shared" si="3094"/>
        <v/>
      </c>
      <c r="DD767" s="542" t="str">
        <f t="shared" si="3094"/>
        <v/>
      </c>
      <c r="DE767" s="541" t="str">
        <f t="shared" si="3094"/>
        <v/>
      </c>
      <c r="DF767" s="540" t="str">
        <f t="shared" si="309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288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80"/>
        <v/>
      </c>
      <c r="CA768" s="589" t="str">
        <f t="shared" si="3081"/>
        <v/>
      </c>
      <c r="CB768" s="589">
        <f t="shared" si="3082"/>
        <v>12</v>
      </c>
      <c r="CC768" s="680">
        <f t="shared" si="3083"/>
        <v>12</v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09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095"/>
        <v/>
      </c>
      <c r="CG768" s="1329" t="str">
        <f t="shared" si="3095"/>
        <v/>
      </c>
      <c r="CH768" s="1329" t="str">
        <f t="shared" si="3095"/>
        <v/>
      </c>
      <c r="CI768" s="1330" t="str">
        <f t="shared" si="3095"/>
        <v/>
      </c>
      <c r="CJ768" s="1330" t="str">
        <f t="shared" si="3095"/>
        <v/>
      </c>
      <c r="CK768" s="1329" t="str">
        <f t="shared" si="3095"/>
        <v/>
      </c>
      <c r="CL768" s="1329" t="str">
        <f t="shared" si="3095"/>
        <v/>
      </c>
      <c r="CM768" s="1329" t="str">
        <f t="shared" si="3095"/>
        <v/>
      </c>
      <c r="CN768" s="1329" t="str">
        <f t="shared" si="3095"/>
        <v/>
      </c>
      <c r="CO768" s="1328" t="str">
        <f t="shared" si="3095"/>
        <v/>
      </c>
      <c r="CP768" s="540" t="str">
        <f t="shared" si="3093"/>
        <v/>
      </c>
      <c r="CQ768" s="541" t="str">
        <f t="shared" si="3093"/>
        <v/>
      </c>
      <c r="CR768" s="542" t="str">
        <f t="shared" si="3093"/>
        <v/>
      </c>
      <c r="CS768" s="542" t="str">
        <f t="shared" si="3093"/>
        <v/>
      </c>
      <c r="CT768" s="542" t="str">
        <f t="shared" si="3093"/>
        <v/>
      </c>
      <c r="CU768" s="542" t="str">
        <f t="shared" si="3093"/>
        <v/>
      </c>
      <c r="CV768" s="542">
        <f t="shared" si="3093"/>
        <v>12</v>
      </c>
      <c r="CW768" s="543">
        <f t="shared" si="3093"/>
        <v>12</v>
      </c>
      <c r="CX768" s="543">
        <f t="shared" si="3093"/>
        <v>12</v>
      </c>
      <c r="CY768" s="543">
        <f t="shared" si="3093"/>
        <v>12</v>
      </c>
      <c r="CZ768" s="542">
        <f t="shared" si="3094"/>
        <v>12</v>
      </c>
      <c r="DA768" s="542" t="str">
        <f t="shared" si="3094"/>
        <v/>
      </c>
      <c r="DB768" s="542" t="str">
        <f t="shared" si="3094"/>
        <v/>
      </c>
      <c r="DC768" s="542" t="str">
        <f t="shared" si="3094"/>
        <v/>
      </c>
      <c r="DD768" s="542" t="str">
        <f t="shared" si="3094"/>
        <v/>
      </c>
      <c r="DE768" s="541" t="str">
        <f t="shared" si="3094"/>
        <v/>
      </c>
      <c r="DF768" s="540" t="str">
        <f t="shared" si="309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80"/>
        <v/>
      </c>
      <c r="CA769" s="589" t="str">
        <f t="shared" si="3081"/>
        <v/>
      </c>
      <c r="CB769" s="589">
        <f t="shared" si="3082"/>
        <v>575</v>
      </c>
      <c r="CC769" s="680">
        <f t="shared" si="3083"/>
        <v>500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095"/>
        <v/>
      </c>
      <c r="CF769" s="1329" t="str">
        <f t="shared" si="3095"/>
        <v/>
      </c>
      <c r="CG769" s="1329" t="str">
        <f t="shared" si="3095"/>
        <v/>
      </c>
      <c r="CH769" s="1329" t="str">
        <f t="shared" si="3095"/>
        <v/>
      </c>
      <c r="CI769" s="1330" t="str">
        <f t="shared" si="3095"/>
        <v/>
      </c>
      <c r="CJ769" s="1330" t="str">
        <f t="shared" si="3095"/>
        <v/>
      </c>
      <c r="CK769" s="1329" t="str">
        <f t="shared" si="3095"/>
        <v/>
      </c>
      <c r="CL769" s="1329" t="str">
        <f t="shared" si="3095"/>
        <v/>
      </c>
      <c r="CM769" s="1329" t="str">
        <f t="shared" si="3095"/>
        <v/>
      </c>
      <c r="CN769" s="1329" t="str">
        <f t="shared" si="3095"/>
        <v/>
      </c>
      <c r="CO769" s="1328" t="str">
        <f t="shared" si="3095"/>
        <v/>
      </c>
      <c r="CP769" s="540" t="str">
        <f t="shared" si="3093"/>
        <v/>
      </c>
      <c r="CQ769" s="541" t="str">
        <f t="shared" si="3093"/>
        <v/>
      </c>
      <c r="CR769" s="542" t="str">
        <f t="shared" si="3093"/>
        <v/>
      </c>
      <c r="CS769" s="542" t="str">
        <f t="shared" si="3093"/>
        <v/>
      </c>
      <c r="CT769" s="542" t="str">
        <f t="shared" si="3093"/>
        <v/>
      </c>
      <c r="CU769" s="542" t="str">
        <f t="shared" si="3093"/>
        <v/>
      </c>
      <c r="CV769" s="542">
        <f t="shared" si="3093"/>
        <v>200</v>
      </c>
      <c r="CW769" s="543">
        <f t="shared" si="3093"/>
        <v>500</v>
      </c>
      <c r="CX769" s="543">
        <f t="shared" si="3093"/>
        <v>500</v>
      </c>
      <c r="CY769" s="543">
        <f t="shared" si="3093"/>
        <v>500</v>
      </c>
      <c r="CZ769" s="542">
        <f t="shared" si="3094"/>
        <v>1000</v>
      </c>
      <c r="DA769" s="542" t="str">
        <f t="shared" si="3094"/>
        <v/>
      </c>
      <c r="DB769" s="542" t="str">
        <f t="shared" si="3094"/>
        <v/>
      </c>
      <c r="DC769" s="542" t="str">
        <f t="shared" si="3094"/>
        <v/>
      </c>
      <c r="DD769" s="542" t="str">
        <f t="shared" si="3094"/>
        <v/>
      </c>
      <c r="DE769" s="541" t="str">
        <f t="shared" si="3094"/>
        <v/>
      </c>
      <c r="DF769" s="540" t="str">
        <f t="shared" si="309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321</v>
      </c>
      <c r="B770" s="599" t="str">
        <f t="shared" ref="B770:M770" si="3096">IF(B767="","",B767*B768*B769)</f>
        <v/>
      </c>
      <c r="C770" s="599" t="str">
        <f t="shared" si="3096"/>
        <v/>
      </c>
      <c r="D770" s="599" t="str">
        <f t="shared" si="3096"/>
        <v/>
      </c>
      <c r="E770" s="599" t="str">
        <f t="shared" si="3096"/>
        <v/>
      </c>
      <c r="F770" s="599" t="str">
        <f t="shared" si="3096"/>
        <v/>
      </c>
      <c r="G770" s="599" t="str">
        <f t="shared" si="3096"/>
        <v/>
      </c>
      <c r="H770" s="599" t="str">
        <f t="shared" si="3096"/>
        <v/>
      </c>
      <c r="I770" s="599" t="str">
        <f t="shared" si="3096"/>
        <v/>
      </c>
      <c r="J770" s="599" t="str">
        <f t="shared" si="3096"/>
        <v/>
      </c>
      <c r="K770" s="599" t="str">
        <f t="shared" si="3096"/>
        <v/>
      </c>
      <c r="L770" s="599" t="str">
        <f t="shared" si="3096"/>
        <v/>
      </c>
      <c r="M770" s="599" t="str">
        <f t="shared" si="3096"/>
        <v/>
      </c>
      <c r="N770" s="599"/>
      <c r="O770" s="599"/>
      <c r="P770" s="599"/>
      <c r="Q770" s="599"/>
      <c r="R770" s="599"/>
      <c r="S770" s="639"/>
      <c r="T770" s="599" t="str">
        <f t="shared" ref="T770:AE770" si="3097">IF(T767="","",T767*T768*T769)</f>
        <v/>
      </c>
      <c r="U770" s="599" t="str">
        <f t="shared" si="3097"/>
        <v/>
      </c>
      <c r="V770" s="599" t="str">
        <f t="shared" si="3097"/>
        <v/>
      </c>
      <c r="W770" s="599" t="str">
        <f t="shared" si="3097"/>
        <v/>
      </c>
      <c r="X770" s="599" t="str">
        <f t="shared" si="3097"/>
        <v/>
      </c>
      <c r="Y770" s="599" t="str">
        <f t="shared" si="3097"/>
        <v/>
      </c>
      <c r="Z770" s="599" t="str">
        <f t="shared" si="3097"/>
        <v/>
      </c>
      <c r="AA770" s="599" t="str">
        <f t="shared" si="3097"/>
        <v/>
      </c>
      <c r="AB770" s="599" t="str">
        <f t="shared" si="3097"/>
        <v/>
      </c>
      <c r="AC770" s="599" t="str">
        <f t="shared" si="3097"/>
        <v/>
      </c>
      <c r="AD770" s="599" t="str">
        <f t="shared" si="3097"/>
        <v/>
      </c>
      <c r="AE770" s="599" t="str">
        <f t="shared" si="3097"/>
        <v/>
      </c>
      <c r="AF770" s="599"/>
      <c r="AG770" s="599"/>
      <c r="AH770" s="599"/>
      <c r="AI770" s="599"/>
      <c r="AJ770" s="599"/>
      <c r="AK770" s="639"/>
      <c r="AL770" s="599">
        <f t="shared" ref="AL770:AW770" si="3098">IF(AL767="","",AL767*AL768*AL769)</f>
        <v>1800</v>
      </c>
      <c r="AM770" s="599" t="str">
        <f t="shared" si="3098"/>
        <v/>
      </c>
      <c r="AN770" s="599">
        <f t="shared" si="3098"/>
        <v>18000</v>
      </c>
      <c r="AO770" s="599" t="str">
        <f t="shared" si="3098"/>
        <v/>
      </c>
      <c r="AP770" s="599">
        <f t="shared" si="3098"/>
        <v>1800</v>
      </c>
      <c r="AQ770" s="599" t="str">
        <f t="shared" si="3098"/>
        <v/>
      </c>
      <c r="AR770" s="599" t="str">
        <f t="shared" si="3098"/>
        <v/>
      </c>
      <c r="AS770" s="599" t="str">
        <f t="shared" si="3098"/>
        <v/>
      </c>
      <c r="AT770" s="599" t="str">
        <f t="shared" si="3098"/>
        <v/>
      </c>
      <c r="AU770" s="599">
        <f t="shared" si="3098"/>
        <v>12000</v>
      </c>
      <c r="AV770" s="599" t="str">
        <f t="shared" si="3098"/>
        <v/>
      </c>
      <c r="AW770" s="599" t="str">
        <f t="shared" si="3098"/>
        <v/>
      </c>
      <c r="AX770" s="599"/>
      <c r="AY770" s="599"/>
      <c r="AZ770" s="599"/>
      <c r="BA770" s="599"/>
      <c r="BB770" s="599"/>
      <c r="BC770" s="639"/>
      <c r="BD770" s="599">
        <f t="shared" ref="BD770:BO770" si="3099">IF(BD767="","",BD767*BD768*BD769)</f>
        <v>6000</v>
      </c>
      <c r="BE770" s="599" t="str">
        <f t="shared" si="3099"/>
        <v/>
      </c>
      <c r="BF770" s="599">
        <f t="shared" si="3099"/>
        <v>12000</v>
      </c>
      <c r="BG770" s="599">
        <f t="shared" si="3099"/>
        <v>2400</v>
      </c>
      <c r="BH770" s="599">
        <f t="shared" si="3099"/>
        <v>6000</v>
      </c>
      <c r="BI770" s="599" t="str">
        <f t="shared" si="3099"/>
        <v/>
      </c>
      <c r="BJ770" s="599" t="str">
        <f t="shared" si="3099"/>
        <v/>
      </c>
      <c r="BK770" s="599">
        <f t="shared" si="3099"/>
        <v>6000</v>
      </c>
      <c r="BL770" s="599" t="str">
        <f t="shared" si="3099"/>
        <v/>
      </c>
      <c r="BM770" s="599" t="str">
        <f t="shared" si="3099"/>
        <v/>
      </c>
      <c r="BN770" s="599" t="str">
        <f t="shared" si="3099"/>
        <v/>
      </c>
      <c r="BO770" s="599" t="str">
        <f t="shared" si="309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80"/>
        <v/>
      </c>
      <c r="CA770" s="589" t="str">
        <f t="shared" si="3081"/>
        <v/>
      </c>
      <c r="CB770" s="589">
        <f t="shared" si="3082"/>
        <v>6900</v>
      </c>
      <c r="CC770" s="680">
        <f t="shared" si="3083"/>
        <v>6000</v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095"/>
        <v/>
      </c>
      <c r="CF770" s="1329" t="str">
        <f t="shared" si="3095"/>
        <v/>
      </c>
      <c r="CG770" s="1329" t="str">
        <f t="shared" si="3095"/>
        <v/>
      </c>
      <c r="CH770" s="1329" t="str">
        <f t="shared" si="3095"/>
        <v/>
      </c>
      <c r="CI770" s="1330" t="str">
        <f t="shared" si="3095"/>
        <v/>
      </c>
      <c r="CJ770" s="1330" t="str">
        <f t="shared" si="3095"/>
        <v/>
      </c>
      <c r="CK770" s="1329" t="str">
        <f t="shared" si="3095"/>
        <v/>
      </c>
      <c r="CL770" s="1329" t="str">
        <f t="shared" si="3095"/>
        <v/>
      </c>
      <c r="CM770" s="1329" t="str">
        <f t="shared" si="3095"/>
        <v/>
      </c>
      <c r="CN770" s="1329" t="str">
        <f t="shared" si="3095"/>
        <v/>
      </c>
      <c r="CO770" s="1328" t="str">
        <f t="shared" si="3095"/>
        <v/>
      </c>
      <c r="CP770" s="540" t="str">
        <f t="shared" si="3093"/>
        <v/>
      </c>
      <c r="CQ770" s="541" t="str">
        <f t="shared" si="3093"/>
        <v/>
      </c>
      <c r="CR770" s="542" t="str">
        <f t="shared" si="3093"/>
        <v/>
      </c>
      <c r="CS770" s="542" t="str">
        <f t="shared" si="3093"/>
        <v/>
      </c>
      <c r="CT770" s="542" t="str">
        <f t="shared" si="3093"/>
        <v/>
      </c>
      <c r="CU770" s="542" t="str">
        <f t="shared" si="3093"/>
        <v/>
      </c>
      <c r="CV770" s="542">
        <f t="shared" si="3093"/>
        <v>2400</v>
      </c>
      <c r="CW770" s="543">
        <f t="shared" si="3093"/>
        <v>6000</v>
      </c>
      <c r="CX770" s="543">
        <f t="shared" si="3093"/>
        <v>6000</v>
      </c>
      <c r="CY770" s="543">
        <f t="shared" si="3093"/>
        <v>6000</v>
      </c>
      <c r="CZ770" s="542">
        <f t="shared" si="3094"/>
        <v>12000</v>
      </c>
      <c r="DA770" s="542" t="str">
        <f t="shared" si="3094"/>
        <v/>
      </c>
      <c r="DB770" s="542" t="str">
        <f t="shared" si="3094"/>
        <v/>
      </c>
      <c r="DC770" s="542" t="str">
        <f t="shared" si="3094"/>
        <v/>
      </c>
      <c r="DD770" s="542" t="str">
        <f t="shared" si="3094"/>
        <v/>
      </c>
      <c r="DE770" s="541" t="str">
        <f t="shared" si="3094"/>
        <v/>
      </c>
      <c r="DF770" s="540" t="str">
        <f t="shared" si="309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337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80"/>
        <v/>
      </c>
      <c r="CA771" s="581" t="str">
        <f t="shared" si="3081"/>
        <v/>
      </c>
      <c r="CB771" s="581" t="str">
        <f t="shared" si="3082"/>
        <v/>
      </c>
      <c r="CC771" s="679" t="str">
        <f t="shared" si="3083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58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338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80"/>
        <v>197.6</v>
      </c>
      <c r="CA772" s="589">
        <f t="shared" si="3081"/>
        <v>250</v>
      </c>
      <c r="CB772" s="589">
        <f t="shared" si="3082"/>
        <v>252</v>
      </c>
      <c r="CC772" s="680">
        <f t="shared" si="3083"/>
        <v>282</v>
      </c>
      <c r="CD772" s="1328">
        <f t="shared" ref="CD772:CO772" si="310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9">
        <f t="shared" si="3100"/>
        <v>180</v>
      </c>
      <c r="CF772" s="1329">
        <f t="shared" si="3100"/>
        <v>192</v>
      </c>
      <c r="CG772" s="1329">
        <f t="shared" si="3100"/>
        <v>192</v>
      </c>
      <c r="CH772" s="1329">
        <f t="shared" si="3100"/>
        <v>240</v>
      </c>
      <c r="CI772" s="1330">
        <f t="shared" si="3100"/>
        <v>240</v>
      </c>
      <c r="CJ772" s="1330">
        <f t="shared" si="3100"/>
        <v>240</v>
      </c>
      <c r="CK772" s="1329">
        <f t="shared" si="3100"/>
        <v>240</v>
      </c>
      <c r="CL772" s="1329">
        <f t="shared" si="3100"/>
        <v>300</v>
      </c>
      <c r="CM772" s="1329">
        <f t="shared" si="3100"/>
        <v>328</v>
      </c>
      <c r="CN772" s="1329">
        <f t="shared" si="3100"/>
        <v>348</v>
      </c>
      <c r="CO772" s="1328">
        <f t="shared" si="3100"/>
        <v>458</v>
      </c>
      <c r="CP772" s="540" t="str">
        <f t="shared" ref="CP772:CY776" si="310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01"/>
        <v/>
      </c>
      <c r="CR772" s="542" t="str">
        <f t="shared" si="3101"/>
        <v/>
      </c>
      <c r="CS772" s="542">
        <f t="shared" si="3101"/>
        <v>192</v>
      </c>
      <c r="CT772" s="542">
        <f t="shared" si="3101"/>
        <v>192</v>
      </c>
      <c r="CU772" s="542">
        <f t="shared" si="3101"/>
        <v>216</v>
      </c>
      <c r="CV772" s="542">
        <f t="shared" si="3101"/>
        <v>228</v>
      </c>
      <c r="CW772" s="543">
        <f t="shared" si="3101"/>
        <v>240</v>
      </c>
      <c r="CX772" s="543">
        <f t="shared" si="3101"/>
        <v>240</v>
      </c>
      <c r="CY772" s="543">
        <f t="shared" si="3101"/>
        <v>300</v>
      </c>
      <c r="CZ772" s="542">
        <f t="shared" ref="CZ772:DF776" si="310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02"/>
        <v>312</v>
      </c>
      <c r="DB772" s="542">
        <f t="shared" si="3102"/>
        <v>312</v>
      </c>
      <c r="DC772" s="542">
        <f t="shared" si="3102"/>
        <v>480</v>
      </c>
      <c r="DD772" s="542">
        <f t="shared" si="3102"/>
        <v>660</v>
      </c>
      <c r="DE772" s="541" t="str">
        <f t="shared" si="3102"/>
        <v/>
      </c>
      <c r="DF772" s="540" t="str">
        <f t="shared" si="310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339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80"/>
        <v>82.8</v>
      </c>
      <c r="CA773" s="589">
        <f t="shared" si="3081"/>
        <v>80.2</v>
      </c>
      <c r="CB773" s="589">
        <f t="shared" si="3082"/>
        <v>100.8</v>
      </c>
      <c r="CC773" s="680">
        <f t="shared" si="3083"/>
        <v>91.2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9">
        <f t="shared" ref="CE773:CO776" si="310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9">
        <f t="shared" si="3103"/>
        <v>60</v>
      </c>
      <c r="CG773" s="1329">
        <f t="shared" si="3103"/>
        <v>60</v>
      </c>
      <c r="CH773" s="1329">
        <f t="shared" si="3103"/>
        <v>70</v>
      </c>
      <c r="CI773" s="1330">
        <f t="shared" si="3103"/>
        <v>72</v>
      </c>
      <c r="CJ773" s="1330">
        <f t="shared" si="3103"/>
        <v>72</v>
      </c>
      <c r="CK773" s="1329">
        <f t="shared" si="3103"/>
        <v>84</v>
      </c>
      <c r="CL773" s="1329">
        <f t="shared" si="3103"/>
        <v>96</v>
      </c>
      <c r="CM773" s="1329">
        <f t="shared" si="3103"/>
        <v>108</v>
      </c>
      <c r="CN773" s="1329">
        <f t="shared" si="3103"/>
        <v>120</v>
      </c>
      <c r="CO773" s="1328">
        <f t="shared" si="3103"/>
        <v>132</v>
      </c>
      <c r="CP773" s="540" t="str">
        <f t="shared" si="3101"/>
        <v/>
      </c>
      <c r="CQ773" s="541" t="str">
        <f t="shared" si="3101"/>
        <v/>
      </c>
      <c r="CR773" s="542" t="str">
        <f t="shared" si="3101"/>
        <v/>
      </c>
      <c r="CS773" s="542">
        <f t="shared" si="3101"/>
        <v>60</v>
      </c>
      <c r="CT773" s="542">
        <f t="shared" si="3101"/>
        <v>60</v>
      </c>
      <c r="CU773" s="542">
        <f t="shared" si="3101"/>
        <v>72</v>
      </c>
      <c r="CV773" s="542">
        <f t="shared" si="3101"/>
        <v>72</v>
      </c>
      <c r="CW773" s="543">
        <f t="shared" si="3101"/>
        <v>84</v>
      </c>
      <c r="CX773" s="543">
        <f t="shared" si="3101"/>
        <v>84</v>
      </c>
      <c r="CY773" s="543">
        <f t="shared" si="3101"/>
        <v>84</v>
      </c>
      <c r="CZ773" s="542">
        <f t="shared" si="3102"/>
        <v>96</v>
      </c>
      <c r="DA773" s="542">
        <f t="shared" si="3102"/>
        <v>120</v>
      </c>
      <c r="DB773" s="542">
        <f t="shared" si="3102"/>
        <v>120</v>
      </c>
      <c r="DC773" s="542">
        <f t="shared" si="3102"/>
        <v>120</v>
      </c>
      <c r="DD773" s="542">
        <f t="shared" si="3102"/>
        <v>120</v>
      </c>
      <c r="DE773" s="541" t="str">
        <f t="shared" si="3102"/>
        <v/>
      </c>
      <c r="DF773" s="540" t="str">
        <f t="shared" si="310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340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80"/>
        <v>635</v>
      </c>
      <c r="CA774" s="589">
        <f t="shared" si="3081"/>
        <v>585.6</v>
      </c>
      <c r="CB774" s="589">
        <f t="shared" si="3082"/>
        <v>746.6</v>
      </c>
      <c r="CC774" s="680">
        <f t="shared" si="3083"/>
        <v>592.79999999999995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9">
        <f t="shared" si="3103"/>
        <v>240</v>
      </c>
      <c r="CF774" s="1329">
        <f t="shared" si="3103"/>
        <v>540</v>
      </c>
      <c r="CG774" s="1329">
        <f t="shared" si="3103"/>
        <v>540</v>
      </c>
      <c r="CH774" s="1329">
        <f t="shared" si="3103"/>
        <v>540</v>
      </c>
      <c r="CI774" s="1330">
        <f t="shared" si="3103"/>
        <v>588</v>
      </c>
      <c r="CJ774" s="1330">
        <f t="shared" si="3103"/>
        <v>600</v>
      </c>
      <c r="CK774" s="1329">
        <f t="shared" si="3103"/>
        <v>600</v>
      </c>
      <c r="CL774" s="1329">
        <f t="shared" si="3103"/>
        <v>708</v>
      </c>
      <c r="CM774" s="1329">
        <f t="shared" si="3103"/>
        <v>720</v>
      </c>
      <c r="CN774" s="1329">
        <f t="shared" si="3103"/>
        <v>780</v>
      </c>
      <c r="CO774" s="1328">
        <f t="shared" si="3103"/>
        <v>864</v>
      </c>
      <c r="CP774" s="540" t="str">
        <f t="shared" si="3101"/>
        <v/>
      </c>
      <c r="CQ774" s="541" t="str">
        <f t="shared" si="3101"/>
        <v/>
      </c>
      <c r="CR774" s="542" t="str">
        <f t="shared" si="3101"/>
        <v/>
      </c>
      <c r="CS774" s="542">
        <f t="shared" si="3101"/>
        <v>360</v>
      </c>
      <c r="CT774" s="542">
        <f t="shared" si="3101"/>
        <v>432</v>
      </c>
      <c r="CU774" s="542">
        <f t="shared" si="3101"/>
        <v>480</v>
      </c>
      <c r="CV774" s="542">
        <f t="shared" si="3101"/>
        <v>480</v>
      </c>
      <c r="CW774" s="543">
        <f t="shared" si="3101"/>
        <v>540</v>
      </c>
      <c r="CX774" s="543">
        <f t="shared" si="3101"/>
        <v>588</v>
      </c>
      <c r="CY774" s="543">
        <f t="shared" si="3101"/>
        <v>600</v>
      </c>
      <c r="CZ774" s="542">
        <f t="shared" si="3102"/>
        <v>600</v>
      </c>
      <c r="DA774" s="542">
        <f t="shared" si="3102"/>
        <v>708</v>
      </c>
      <c r="DB774" s="542">
        <f t="shared" si="3102"/>
        <v>720</v>
      </c>
      <c r="DC774" s="542">
        <f t="shared" si="3102"/>
        <v>780</v>
      </c>
      <c r="DD774" s="542">
        <f t="shared" si="3102"/>
        <v>1200</v>
      </c>
      <c r="DE774" s="541" t="str">
        <f t="shared" si="3102"/>
        <v/>
      </c>
      <c r="DF774" s="540" t="str">
        <f t="shared" si="310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929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80"/>
        <v>1670</v>
      </c>
      <c r="CA775" s="589">
        <f t="shared" si="3081"/>
        <v>1916</v>
      </c>
      <c r="CB775" s="589">
        <f t="shared" si="3082"/>
        <v>2030.6</v>
      </c>
      <c r="CC775" s="680">
        <f t="shared" si="3083"/>
        <v>3040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9">
        <f t="shared" si="3103"/>
        <v>1200</v>
      </c>
      <c r="CF775" s="1329">
        <f t="shared" si="3103"/>
        <v>1200</v>
      </c>
      <c r="CG775" s="1329">
        <f t="shared" si="3103"/>
        <v>1300</v>
      </c>
      <c r="CH775" s="1329">
        <f t="shared" si="3103"/>
        <v>1560</v>
      </c>
      <c r="CI775" s="1330">
        <f t="shared" si="3103"/>
        <v>1900</v>
      </c>
      <c r="CJ775" s="1330">
        <f t="shared" si="3103"/>
        <v>2400</v>
      </c>
      <c r="CK775" s="1329">
        <f t="shared" si="3103"/>
        <v>2400</v>
      </c>
      <c r="CL775" s="1329">
        <f t="shared" si="3103"/>
        <v>2400</v>
      </c>
      <c r="CM775" s="1329">
        <f t="shared" si="3103"/>
        <v>2400</v>
      </c>
      <c r="CN775" s="1329">
        <f t="shared" si="3103"/>
        <v>2400</v>
      </c>
      <c r="CO775" s="1328">
        <f t="shared" si="3103"/>
        <v>3000</v>
      </c>
      <c r="CP775" s="540" t="str">
        <f t="shared" si="3101"/>
        <v/>
      </c>
      <c r="CQ775" s="541" t="str">
        <f t="shared" si="3101"/>
        <v/>
      </c>
      <c r="CR775" s="542" t="str">
        <f t="shared" si="3101"/>
        <v/>
      </c>
      <c r="CS775" s="542">
        <f t="shared" si="3101"/>
        <v>1200</v>
      </c>
      <c r="CT775" s="542">
        <f t="shared" si="3101"/>
        <v>1600</v>
      </c>
      <c r="CU775" s="542">
        <f t="shared" si="3101"/>
        <v>2400</v>
      </c>
      <c r="CV775" s="542">
        <f t="shared" si="3101"/>
        <v>2400</v>
      </c>
      <c r="CW775" s="543">
        <f t="shared" si="3101"/>
        <v>2400</v>
      </c>
      <c r="CX775" s="543">
        <f t="shared" si="3101"/>
        <v>2400</v>
      </c>
      <c r="CY775" s="543">
        <f t="shared" si="3101"/>
        <v>3600</v>
      </c>
      <c r="CZ775" s="542">
        <f t="shared" si="3102"/>
        <v>3600</v>
      </c>
      <c r="DA775" s="542">
        <f t="shared" si="3102"/>
        <v>3600</v>
      </c>
      <c r="DB775" s="542">
        <f t="shared" si="3102"/>
        <v>3600</v>
      </c>
      <c r="DC775" s="542">
        <f t="shared" si="3102"/>
        <v>4800</v>
      </c>
      <c r="DD775" s="542">
        <f t="shared" si="3102"/>
        <v>4800</v>
      </c>
      <c r="DE775" s="541" t="str">
        <f t="shared" si="3102"/>
        <v/>
      </c>
      <c r="DF775" s="540" t="str">
        <f t="shared" si="310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341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80"/>
        <v>50</v>
      </c>
      <c r="CA776" s="589">
        <f t="shared" si="3081"/>
        <v>270</v>
      </c>
      <c r="CB776" s="589" t="str">
        <f t="shared" si="3082"/>
        <v/>
      </c>
      <c r="CC776" s="680" t="str">
        <f t="shared" si="3083"/>
        <v/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03"/>
        <v/>
      </c>
      <c r="CF776" s="1329" t="str">
        <f t="shared" si="3103"/>
        <v/>
      </c>
      <c r="CG776" s="1329" t="str">
        <f t="shared" si="3103"/>
        <v/>
      </c>
      <c r="CH776" s="1329">
        <f t="shared" si="3103"/>
        <v>60</v>
      </c>
      <c r="CI776" s="1330">
        <f t="shared" si="3103"/>
        <v>270</v>
      </c>
      <c r="CJ776" s="1330">
        <f t="shared" si="3103"/>
        <v>270</v>
      </c>
      <c r="CK776" s="1329">
        <f t="shared" si="3103"/>
        <v>600</v>
      </c>
      <c r="CL776" s="1329" t="str">
        <f t="shared" si="3103"/>
        <v/>
      </c>
      <c r="CM776" s="1329" t="str">
        <f t="shared" si="3103"/>
        <v/>
      </c>
      <c r="CN776" s="1329" t="str">
        <f t="shared" si="3103"/>
        <v/>
      </c>
      <c r="CO776" s="1328" t="str">
        <f t="shared" si="3103"/>
        <v/>
      </c>
      <c r="CP776" s="540" t="str">
        <f t="shared" si="3101"/>
        <v/>
      </c>
      <c r="CQ776" s="541" t="str">
        <f t="shared" si="3101"/>
        <v/>
      </c>
      <c r="CR776" s="542" t="str">
        <f t="shared" si="3101"/>
        <v/>
      </c>
      <c r="CS776" s="542" t="str">
        <f t="shared" si="3101"/>
        <v/>
      </c>
      <c r="CT776" s="542" t="str">
        <f t="shared" si="3101"/>
        <v/>
      </c>
      <c r="CU776" s="542" t="str">
        <f t="shared" si="3101"/>
        <v/>
      </c>
      <c r="CV776" s="542" t="str">
        <f t="shared" si="3101"/>
        <v/>
      </c>
      <c r="CW776" s="543" t="str">
        <f t="shared" si="3101"/>
        <v/>
      </c>
      <c r="CX776" s="543" t="str">
        <f t="shared" si="3101"/>
        <v/>
      </c>
      <c r="CY776" s="543" t="str">
        <f t="shared" si="3101"/>
        <v/>
      </c>
      <c r="CZ776" s="542" t="str">
        <f t="shared" si="3102"/>
        <v/>
      </c>
      <c r="DA776" s="542" t="str">
        <f t="shared" si="3102"/>
        <v/>
      </c>
      <c r="DB776" s="542" t="str">
        <f t="shared" si="3102"/>
        <v/>
      </c>
      <c r="DC776" s="542" t="str">
        <f t="shared" si="3102"/>
        <v/>
      </c>
      <c r="DD776" s="542" t="str">
        <f t="shared" si="3102"/>
        <v/>
      </c>
      <c r="DE776" s="541" t="str">
        <f t="shared" si="3102"/>
        <v/>
      </c>
      <c r="DF776" s="540" t="str">
        <f t="shared" si="310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342</v>
      </c>
      <c r="B777" s="218" t="s">
        <v>343</v>
      </c>
      <c r="C777" s="218" t="s">
        <v>343</v>
      </c>
      <c r="D777" s="218" t="s">
        <v>343</v>
      </c>
      <c r="E777" s="218" t="s">
        <v>343</v>
      </c>
      <c r="F777" s="218" t="s">
        <v>343</v>
      </c>
      <c r="G777" s="218" t="s">
        <v>343</v>
      </c>
      <c r="H777" s="218" t="s">
        <v>343</v>
      </c>
      <c r="I777" s="218" t="s">
        <v>343</v>
      </c>
      <c r="J777" s="218" t="s">
        <v>343</v>
      </c>
      <c r="K777" s="218" t="s">
        <v>343</v>
      </c>
      <c r="L777" s="218" t="s">
        <v>343</v>
      </c>
      <c r="M777" s="218" t="s">
        <v>343</v>
      </c>
      <c r="N777" s="218"/>
      <c r="O777" s="218"/>
      <c r="P777" s="218"/>
      <c r="Q777" s="218"/>
      <c r="R777" s="218"/>
      <c r="S777" s="771"/>
      <c r="T777" s="218" t="s">
        <v>343</v>
      </c>
      <c r="U777" s="218" t="s">
        <v>343</v>
      </c>
      <c r="V777" s="218" t="s">
        <v>343</v>
      </c>
      <c r="W777" s="218" t="s">
        <v>343</v>
      </c>
      <c r="X777" s="218" t="s">
        <v>343</v>
      </c>
      <c r="Y777" s="218" t="s">
        <v>343</v>
      </c>
      <c r="Z777" s="218" t="s">
        <v>343</v>
      </c>
      <c r="AA777" s="218" t="s">
        <v>343</v>
      </c>
      <c r="AB777" s="218" t="s">
        <v>343</v>
      </c>
      <c r="AC777" s="218" t="s">
        <v>343</v>
      </c>
      <c r="AD777" s="218" t="s">
        <v>343</v>
      </c>
      <c r="AE777" s="218" t="s">
        <v>343</v>
      </c>
      <c r="AF777" s="218"/>
      <c r="AG777" s="218"/>
      <c r="AH777" s="218"/>
      <c r="AI777" s="218"/>
      <c r="AJ777" s="218"/>
      <c r="AK777" s="771"/>
      <c r="AL777" s="218" t="s">
        <v>343</v>
      </c>
      <c r="AM777" s="218" t="s">
        <v>343</v>
      </c>
      <c r="AN777" s="218" t="s">
        <v>343</v>
      </c>
      <c r="AO777" s="218" t="s">
        <v>343</v>
      </c>
      <c r="AP777" s="218" t="s">
        <v>343</v>
      </c>
      <c r="AQ777" s="218" t="s">
        <v>343</v>
      </c>
      <c r="AR777" s="218" t="s">
        <v>343</v>
      </c>
      <c r="AS777" s="218" t="s">
        <v>343</v>
      </c>
      <c r="AT777" s="218" t="s">
        <v>343</v>
      </c>
      <c r="AU777" s="218" t="s">
        <v>343</v>
      </c>
      <c r="AV777" s="218" t="s">
        <v>343</v>
      </c>
      <c r="AW777" s="218" t="s">
        <v>343</v>
      </c>
      <c r="AX777" s="218"/>
      <c r="AY777" s="218"/>
      <c r="AZ777" s="218"/>
      <c r="BA777" s="218"/>
      <c r="BB777" s="218"/>
      <c r="BC777" s="771"/>
      <c r="BD777" s="218" t="s">
        <v>343</v>
      </c>
      <c r="BE777" s="218" t="s">
        <v>343</v>
      </c>
      <c r="BF777" s="218" t="s">
        <v>343</v>
      </c>
      <c r="BG777" s="218" t="s">
        <v>343</v>
      </c>
      <c r="BH777" s="218" t="s">
        <v>343</v>
      </c>
      <c r="BI777" s="218" t="s">
        <v>343</v>
      </c>
      <c r="BJ777" s="218" t="s">
        <v>343</v>
      </c>
      <c r="BK777" s="218" t="s">
        <v>343</v>
      </c>
      <c r="BL777" s="218" t="s">
        <v>343</v>
      </c>
      <c r="BM777" s="218" t="s">
        <v>343</v>
      </c>
      <c r="BN777" s="218" t="s">
        <v>343</v>
      </c>
      <c r="BO777" s="218" t="s">
        <v>343</v>
      </c>
      <c r="BP777" s="218"/>
      <c r="BQ777" s="218"/>
      <c r="BR777" s="218"/>
      <c r="BS777" s="218"/>
      <c r="BT777" s="218"/>
      <c r="BU777" s="771"/>
      <c r="BV777" s="218" t="s">
        <v>343</v>
      </c>
      <c r="BW777" s="218" t="s">
        <v>343</v>
      </c>
      <c r="BX777" s="218" t="s">
        <v>343</v>
      </c>
      <c r="BY777" s="218" t="s">
        <v>343</v>
      </c>
      <c r="BZ777" s="581"/>
      <c r="CA777" s="581"/>
      <c r="CB777" s="581"/>
      <c r="CC777" s="679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58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287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104">IF(DG778&lt;3,"",(SUM(B778:R778)-MIN(B778:R778)-MAX(B778:R778))/(DG778-2))</f>
        <v/>
      </c>
      <c r="CA778" s="589">
        <f t="shared" ref="CA778:CA785" si="3105">IF(DH778&lt;3,"",(SUM(T778:AJ778)-MIN(T778:AJ778)-MAX(T778:AJ778))/(DH778-2))</f>
        <v>1</v>
      </c>
      <c r="CB778" s="589">
        <f t="shared" ref="CB778:CB785" si="3106">IF(DI778&lt;3,"",(SUM(AL778:BB778)-MIN(AL778:BB778)-MAX(AL778:BB778))/(DI778-2))</f>
        <v>1</v>
      </c>
      <c r="CC778" s="680">
        <f t="shared" ref="CC778:CC785" si="3107">IF(DJ778&lt;3,"",(SUM(BD778:BT778)-MIN(BD778:BT778)-MAX(BD778:BT778))/(DJ778-2))</f>
        <v>1</v>
      </c>
      <c r="CD778" s="1328" t="str">
        <f t="shared" ref="CD778:CO778" si="31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08"/>
        <v/>
      </c>
      <c r="CF778" s="1329" t="str">
        <f t="shared" si="3108"/>
        <v/>
      </c>
      <c r="CG778" s="1329" t="str">
        <f t="shared" si="3108"/>
        <v/>
      </c>
      <c r="CH778" s="1329">
        <f t="shared" si="3108"/>
        <v>1</v>
      </c>
      <c r="CI778" s="1330">
        <f t="shared" si="3108"/>
        <v>1</v>
      </c>
      <c r="CJ778" s="1330">
        <f t="shared" si="3108"/>
        <v>1</v>
      </c>
      <c r="CK778" s="1329">
        <f t="shared" si="3108"/>
        <v>1</v>
      </c>
      <c r="CL778" s="1329" t="str">
        <f t="shared" si="3108"/>
        <v/>
      </c>
      <c r="CM778" s="1329" t="str">
        <f t="shared" si="3108"/>
        <v/>
      </c>
      <c r="CN778" s="1329" t="str">
        <f t="shared" si="3108"/>
        <v/>
      </c>
      <c r="CO778" s="1328" t="str">
        <f t="shared" si="3108"/>
        <v/>
      </c>
      <c r="CP778" s="540" t="str">
        <f t="shared" ref="CP778:CP785" si="310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1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1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1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1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26">COUNT(B778:R778)</f>
        <v>2</v>
      </c>
      <c r="DH778" s="98">
        <f t="shared" ref="DH778:DH785" si="3127">COUNT(T778:AJ778)</f>
        <v>4</v>
      </c>
      <c r="DI778" s="98">
        <f t="shared" ref="DI778:DI785" si="3128">COUNT(AL778:BB778)</f>
        <v>4</v>
      </c>
      <c r="DJ778" s="98">
        <f t="shared" ref="DJ778:DJ785" si="312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288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104"/>
        <v/>
      </c>
      <c r="CA779" s="589">
        <f t="shared" si="3105"/>
        <v>2</v>
      </c>
      <c r="CB779" s="589">
        <f t="shared" si="3106"/>
        <v>7.5</v>
      </c>
      <c r="CC779" s="680">
        <f t="shared" si="3107"/>
        <v>3</v>
      </c>
      <c r="CD779" s="1328" t="str">
        <f t="shared" ref="CD779:CD785" si="313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3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31"/>
        <v/>
      </c>
      <c r="CG779" s="1329" t="str">
        <f t="shared" si="3131"/>
        <v/>
      </c>
      <c r="CH779" s="1329">
        <f t="shared" si="3131"/>
        <v>1</v>
      </c>
      <c r="CI779" s="1330">
        <f t="shared" si="3131"/>
        <v>1</v>
      </c>
      <c r="CJ779" s="1330">
        <f t="shared" si="3131"/>
        <v>3</v>
      </c>
      <c r="CK779" s="1329">
        <f t="shared" si="3131"/>
        <v>12</v>
      </c>
      <c r="CL779" s="1329" t="str">
        <f t="shared" si="3131"/>
        <v/>
      </c>
      <c r="CM779" s="1329" t="str">
        <f t="shared" si="3131"/>
        <v/>
      </c>
      <c r="CN779" s="1329" t="str">
        <f t="shared" si="3131"/>
        <v/>
      </c>
      <c r="CO779" s="1328" t="str">
        <f t="shared" si="3131"/>
        <v/>
      </c>
      <c r="CP779" s="540" t="str">
        <f t="shared" si="3109"/>
        <v/>
      </c>
      <c r="CQ779" s="541" t="str">
        <f t="shared" si="3110"/>
        <v/>
      </c>
      <c r="CR779" s="542" t="str">
        <f t="shared" si="3111"/>
        <v/>
      </c>
      <c r="CS779" s="542" t="str">
        <f t="shared" si="3112"/>
        <v/>
      </c>
      <c r="CT779" s="542" t="str">
        <f t="shared" si="3113"/>
        <v/>
      </c>
      <c r="CU779" s="542" t="str">
        <f t="shared" si="3114"/>
        <v/>
      </c>
      <c r="CV779" s="542" t="str">
        <f t="shared" si="3115"/>
        <v/>
      </c>
      <c r="CW779" s="543">
        <f t="shared" si="3116"/>
        <v>2</v>
      </c>
      <c r="CX779" s="543">
        <f t="shared" si="3117"/>
        <v>3</v>
      </c>
      <c r="CY779" s="543">
        <f t="shared" si="3118"/>
        <v>3</v>
      </c>
      <c r="CZ779" s="542">
        <f t="shared" si="3119"/>
        <v>12</v>
      </c>
      <c r="DA779" s="542" t="str">
        <f t="shared" si="3120"/>
        <v/>
      </c>
      <c r="DB779" s="542" t="str">
        <f t="shared" si="3121"/>
        <v/>
      </c>
      <c r="DC779" s="542" t="str">
        <f t="shared" si="3122"/>
        <v/>
      </c>
      <c r="DD779" s="542" t="str">
        <f t="shared" si="3123"/>
        <v/>
      </c>
      <c r="DE779" s="541" t="str">
        <f t="shared" si="3124"/>
        <v/>
      </c>
      <c r="DF779" s="540" t="str">
        <f t="shared" si="3125"/>
        <v/>
      </c>
      <c r="DG779" s="645">
        <f t="shared" si="3126"/>
        <v>2</v>
      </c>
      <c r="DH779" s="98">
        <f t="shared" si="3127"/>
        <v>4</v>
      </c>
      <c r="DI779" s="98">
        <f t="shared" si="3128"/>
        <v>4</v>
      </c>
      <c r="DJ779" s="98">
        <f t="shared" si="312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344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104"/>
        <v/>
      </c>
      <c r="CA780" s="589">
        <f t="shared" si="3105"/>
        <v>160</v>
      </c>
      <c r="CB780" s="589">
        <f t="shared" si="3106"/>
        <v>50</v>
      </c>
      <c r="CC780" s="680">
        <f t="shared" si="3107"/>
        <v>150</v>
      </c>
      <c r="CD780" s="1328" t="str">
        <f t="shared" si="3130"/>
        <v/>
      </c>
      <c r="CE780" s="1329" t="str">
        <f t="shared" si="3131"/>
        <v/>
      </c>
      <c r="CF780" s="1329" t="str">
        <f t="shared" si="3131"/>
        <v/>
      </c>
      <c r="CG780" s="1329" t="str">
        <f t="shared" si="3131"/>
        <v/>
      </c>
      <c r="CH780" s="1329">
        <f t="shared" si="3131"/>
        <v>120</v>
      </c>
      <c r="CI780" s="1330">
        <f t="shared" si="3131"/>
        <v>120</v>
      </c>
      <c r="CJ780" s="1330">
        <f t="shared" si="3131"/>
        <v>200</v>
      </c>
      <c r="CK780" s="1329">
        <f t="shared" si="3131"/>
        <v>200</v>
      </c>
      <c r="CL780" s="1329" t="str">
        <f t="shared" si="3131"/>
        <v/>
      </c>
      <c r="CM780" s="1329" t="str">
        <f t="shared" si="3131"/>
        <v/>
      </c>
      <c r="CN780" s="1329" t="str">
        <f t="shared" si="3131"/>
        <v/>
      </c>
      <c r="CO780" s="1328" t="str">
        <f t="shared" si="3131"/>
        <v/>
      </c>
      <c r="CP780" s="540" t="str">
        <f t="shared" si="3109"/>
        <v/>
      </c>
      <c r="CQ780" s="541" t="str">
        <f t="shared" si="3110"/>
        <v/>
      </c>
      <c r="CR780" s="542" t="str">
        <f t="shared" si="3111"/>
        <v/>
      </c>
      <c r="CS780" s="542" t="str">
        <f t="shared" si="3112"/>
        <v/>
      </c>
      <c r="CT780" s="542" t="str">
        <f t="shared" si="3113"/>
        <v/>
      </c>
      <c r="CU780" s="542" t="str">
        <f t="shared" si="3114"/>
        <v/>
      </c>
      <c r="CV780" s="542" t="str">
        <f t="shared" si="3115"/>
        <v/>
      </c>
      <c r="CW780" s="543">
        <f t="shared" si="3116"/>
        <v>50</v>
      </c>
      <c r="CX780" s="543">
        <f t="shared" si="3117"/>
        <v>50</v>
      </c>
      <c r="CY780" s="543">
        <f t="shared" si="3118"/>
        <v>250</v>
      </c>
      <c r="CZ780" s="542">
        <f t="shared" si="3119"/>
        <v>600</v>
      </c>
      <c r="DA780" s="542" t="str">
        <f t="shared" si="3120"/>
        <v/>
      </c>
      <c r="DB780" s="542" t="str">
        <f t="shared" si="3121"/>
        <v/>
      </c>
      <c r="DC780" s="542" t="str">
        <f t="shared" si="3122"/>
        <v/>
      </c>
      <c r="DD780" s="542" t="str">
        <f t="shared" si="3123"/>
        <v/>
      </c>
      <c r="DE780" s="541" t="str">
        <f t="shared" si="3124"/>
        <v/>
      </c>
      <c r="DF780" s="540" t="str">
        <f t="shared" si="3125"/>
        <v/>
      </c>
      <c r="DG780" s="645">
        <f t="shared" si="3126"/>
        <v>2</v>
      </c>
      <c r="DH780" s="98">
        <f t="shared" si="3127"/>
        <v>4</v>
      </c>
      <c r="DI780" s="98">
        <f t="shared" si="3128"/>
        <v>4</v>
      </c>
      <c r="DJ780" s="98">
        <f t="shared" si="312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291</v>
      </c>
      <c r="B781" s="599" t="str">
        <f t="shared" ref="B781:M781" si="3132">IF(B778="","",B778*B779*B780)</f>
        <v/>
      </c>
      <c r="C781" s="599" t="str">
        <f t="shared" si="3132"/>
        <v/>
      </c>
      <c r="D781" s="599" t="str">
        <f t="shared" si="3132"/>
        <v/>
      </c>
      <c r="E781" s="599" t="str">
        <f t="shared" si="3132"/>
        <v/>
      </c>
      <c r="F781" s="599" t="str">
        <f t="shared" si="3132"/>
        <v/>
      </c>
      <c r="G781" s="599">
        <f t="shared" si="3132"/>
        <v>1200</v>
      </c>
      <c r="H781" s="599" t="str">
        <f t="shared" si="3132"/>
        <v/>
      </c>
      <c r="I781" s="599" t="str">
        <f t="shared" si="3132"/>
        <v/>
      </c>
      <c r="J781" s="599">
        <f t="shared" si="3132"/>
        <v>300</v>
      </c>
      <c r="K781" s="599" t="str">
        <f t="shared" si="3132"/>
        <v/>
      </c>
      <c r="L781" s="599" t="str">
        <f t="shared" si="3132"/>
        <v/>
      </c>
      <c r="M781" s="599" t="str">
        <f t="shared" si="3132"/>
        <v/>
      </c>
      <c r="N781" s="599"/>
      <c r="O781" s="599"/>
      <c r="P781" s="599"/>
      <c r="Q781" s="599"/>
      <c r="R781" s="599"/>
      <c r="S781" s="639"/>
      <c r="T781" s="599" t="str">
        <f t="shared" ref="T781:AE781" si="3133">IF(T778="","",T778*T779*T780)</f>
        <v/>
      </c>
      <c r="U781" s="599" t="str">
        <f t="shared" si="3133"/>
        <v/>
      </c>
      <c r="V781" s="599" t="str">
        <f t="shared" si="3133"/>
        <v/>
      </c>
      <c r="W781" s="599">
        <f t="shared" si="3133"/>
        <v>200</v>
      </c>
      <c r="X781" s="599">
        <f t="shared" si="3133"/>
        <v>120</v>
      </c>
      <c r="Y781" s="599">
        <f t="shared" si="3133"/>
        <v>600</v>
      </c>
      <c r="Z781" s="599" t="str">
        <f t="shared" si="3133"/>
        <v/>
      </c>
      <c r="AA781" s="599" t="str">
        <f t="shared" si="3133"/>
        <v/>
      </c>
      <c r="AB781" s="599" t="str">
        <f t="shared" si="3133"/>
        <v/>
      </c>
      <c r="AC781" s="599">
        <f t="shared" si="3133"/>
        <v>1440</v>
      </c>
      <c r="AD781" s="599" t="str">
        <f t="shared" si="3133"/>
        <v/>
      </c>
      <c r="AE781" s="776" t="str">
        <f t="shared" si="3133"/>
        <v/>
      </c>
      <c r="AF781" s="776"/>
      <c r="AG781" s="776"/>
      <c r="AH781" s="776"/>
      <c r="AI781" s="599"/>
      <c r="AJ781" s="776"/>
      <c r="AK781" s="639"/>
      <c r="AL781" s="599">
        <f t="shared" ref="AL781:AW781" si="3134">IF(AL778="","",AL778*AL779*AL780)</f>
        <v>150</v>
      </c>
      <c r="AM781" s="599" t="str">
        <f t="shared" si="3134"/>
        <v/>
      </c>
      <c r="AN781" s="599" t="str">
        <f t="shared" si="3134"/>
        <v/>
      </c>
      <c r="AO781" s="599">
        <f t="shared" si="3134"/>
        <v>720</v>
      </c>
      <c r="AP781" s="599" t="str">
        <f t="shared" si="3134"/>
        <v/>
      </c>
      <c r="AQ781" s="599" t="str">
        <f t="shared" si="3134"/>
        <v/>
      </c>
      <c r="AR781" s="599">
        <f t="shared" si="3134"/>
        <v>150</v>
      </c>
      <c r="AS781" s="599" t="str">
        <f t="shared" si="3134"/>
        <v/>
      </c>
      <c r="AT781" s="599" t="str">
        <f t="shared" si="3134"/>
        <v/>
      </c>
      <c r="AU781" s="599" t="str">
        <f t="shared" si="3134"/>
        <v/>
      </c>
      <c r="AV781" s="599" t="str">
        <f t="shared" si="3134"/>
        <v/>
      </c>
      <c r="AW781" s="599">
        <f t="shared" si="313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35">IF(BD778="","",BD778*BD779*BD780)</f>
        <v>100</v>
      </c>
      <c r="BE781" s="599" t="str">
        <f t="shared" si="3135"/>
        <v/>
      </c>
      <c r="BF781" s="599">
        <f t="shared" si="3135"/>
        <v>1200</v>
      </c>
      <c r="BG781" s="599">
        <f t="shared" si="3135"/>
        <v>1800</v>
      </c>
      <c r="BH781" s="599" t="str">
        <f t="shared" si="3135"/>
        <v/>
      </c>
      <c r="BI781" s="599" t="str">
        <f t="shared" si="3135"/>
        <v/>
      </c>
      <c r="BJ781" s="599" t="str">
        <f t="shared" si="3135"/>
        <v/>
      </c>
      <c r="BK781" s="599" t="str">
        <f t="shared" si="3135"/>
        <v/>
      </c>
      <c r="BL781" s="599" t="str">
        <f t="shared" si="3135"/>
        <v/>
      </c>
      <c r="BM781" s="599">
        <f t="shared" si="3135"/>
        <v>750</v>
      </c>
      <c r="BN781" s="599" t="str">
        <f t="shared" si="3135"/>
        <v/>
      </c>
      <c r="BO781" s="599" t="str">
        <f t="shared" si="313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104"/>
        <v/>
      </c>
      <c r="CA781" s="589">
        <f t="shared" si="3105"/>
        <v>400</v>
      </c>
      <c r="CB781" s="589">
        <f t="shared" si="3106"/>
        <v>345</v>
      </c>
      <c r="CC781" s="680">
        <f t="shared" si="3107"/>
        <v>975</v>
      </c>
      <c r="CD781" s="1328" t="str">
        <f t="shared" si="3130"/>
        <v/>
      </c>
      <c r="CE781" s="1329" t="str">
        <f t="shared" si="3131"/>
        <v/>
      </c>
      <c r="CF781" s="1329" t="str">
        <f t="shared" si="3131"/>
        <v/>
      </c>
      <c r="CG781" s="1329" t="str">
        <f t="shared" si="3131"/>
        <v/>
      </c>
      <c r="CH781" s="1329">
        <f t="shared" si="3131"/>
        <v>120</v>
      </c>
      <c r="CI781" s="1330">
        <f t="shared" si="3131"/>
        <v>200</v>
      </c>
      <c r="CJ781" s="1330">
        <f t="shared" si="3131"/>
        <v>600</v>
      </c>
      <c r="CK781" s="1329">
        <f t="shared" si="3131"/>
        <v>1440</v>
      </c>
      <c r="CL781" s="1329" t="str">
        <f t="shared" si="3131"/>
        <v/>
      </c>
      <c r="CM781" s="1329" t="str">
        <f t="shared" si="3131"/>
        <v/>
      </c>
      <c r="CN781" s="1329" t="str">
        <f t="shared" si="3131"/>
        <v/>
      </c>
      <c r="CO781" s="1328" t="str">
        <f t="shared" si="3131"/>
        <v/>
      </c>
      <c r="CP781" s="540" t="str">
        <f t="shared" si="3109"/>
        <v/>
      </c>
      <c r="CQ781" s="541" t="str">
        <f t="shared" si="3110"/>
        <v/>
      </c>
      <c r="CR781" s="542" t="str">
        <f t="shared" si="3111"/>
        <v/>
      </c>
      <c r="CS781" s="542" t="str">
        <f t="shared" si="3112"/>
        <v/>
      </c>
      <c r="CT781" s="542" t="str">
        <f t="shared" si="3113"/>
        <v/>
      </c>
      <c r="CU781" s="542" t="str">
        <f t="shared" si="3114"/>
        <v/>
      </c>
      <c r="CV781" s="542" t="str">
        <f t="shared" si="3115"/>
        <v/>
      </c>
      <c r="CW781" s="543">
        <f t="shared" si="3116"/>
        <v>100</v>
      </c>
      <c r="CX781" s="543">
        <f t="shared" si="3117"/>
        <v>750</v>
      </c>
      <c r="CY781" s="543">
        <f t="shared" si="3118"/>
        <v>1200</v>
      </c>
      <c r="CZ781" s="542">
        <f t="shared" si="3119"/>
        <v>1800</v>
      </c>
      <c r="DA781" s="542" t="str">
        <f t="shared" si="3120"/>
        <v/>
      </c>
      <c r="DB781" s="542" t="str">
        <f t="shared" si="3121"/>
        <v/>
      </c>
      <c r="DC781" s="542" t="str">
        <f t="shared" si="3122"/>
        <v/>
      </c>
      <c r="DD781" s="542" t="str">
        <f t="shared" si="3123"/>
        <v/>
      </c>
      <c r="DE781" s="541" t="str">
        <f t="shared" si="3124"/>
        <v/>
      </c>
      <c r="DF781" s="540" t="str">
        <f t="shared" si="3125"/>
        <v/>
      </c>
      <c r="DG781" s="645">
        <f t="shared" si="3126"/>
        <v>2</v>
      </c>
      <c r="DH781" s="98">
        <f t="shared" si="3127"/>
        <v>4</v>
      </c>
      <c r="DI781" s="98">
        <f t="shared" si="3128"/>
        <v>4</v>
      </c>
      <c r="DJ781" s="98">
        <f t="shared" si="312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345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104"/>
        <v>300</v>
      </c>
      <c r="CA782" s="589">
        <f t="shared" si="3105"/>
        <v>410</v>
      </c>
      <c r="CB782" s="589" t="str">
        <f t="shared" si="3106"/>
        <v/>
      </c>
      <c r="CC782" s="680">
        <f t="shared" si="3107"/>
        <v>600</v>
      </c>
      <c r="CD782" s="1328" t="str">
        <f t="shared" si="3130"/>
        <v/>
      </c>
      <c r="CE782" s="1329" t="str">
        <f t="shared" si="3131"/>
        <v/>
      </c>
      <c r="CF782" s="1329" t="str">
        <f t="shared" si="3131"/>
        <v/>
      </c>
      <c r="CG782" s="1329">
        <f t="shared" si="3131"/>
        <v>180</v>
      </c>
      <c r="CH782" s="1329">
        <f t="shared" si="3131"/>
        <v>240</v>
      </c>
      <c r="CI782" s="1330">
        <f t="shared" si="3131"/>
        <v>350</v>
      </c>
      <c r="CJ782" s="1330">
        <f t="shared" si="3131"/>
        <v>450</v>
      </c>
      <c r="CK782" s="1329">
        <f t="shared" si="3131"/>
        <v>600</v>
      </c>
      <c r="CL782" s="1329">
        <f t="shared" si="3131"/>
        <v>1000</v>
      </c>
      <c r="CM782" s="1329" t="str">
        <f t="shared" si="3131"/>
        <v/>
      </c>
      <c r="CN782" s="1329" t="str">
        <f t="shared" si="3131"/>
        <v/>
      </c>
      <c r="CO782" s="1328" t="str">
        <f t="shared" si="3131"/>
        <v/>
      </c>
      <c r="CP782" s="540" t="str">
        <f t="shared" si="3109"/>
        <v/>
      </c>
      <c r="CQ782" s="541" t="str">
        <f t="shared" si="3110"/>
        <v/>
      </c>
      <c r="CR782" s="542" t="str">
        <f t="shared" si="3111"/>
        <v/>
      </c>
      <c r="CS782" s="542" t="str">
        <f t="shared" si="3112"/>
        <v/>
      </c>
      <c r="CT782" s="542" t="str">
        <f t="shared" si="3113"/>
        <v/>
      </c>
      <c r="CU782" s="542" t="str">
        <f t="shared" si="3114"/>
        <v/>
      </c>
      <c r="CV782" s="542" t="str">
        <f t="shared" si="3115"/>
        <v/>
      </c>
      <c r="CW782" s="543">
        <f t="shared" si="3116"/>
        <v>450</v>
      </c>
      <c r="CX782" s="543">
        <f t="shared" si="3117"/>
        <v>600</v>
      </c>
      <c r="CY782" s="543">
        <f t="shared" si="3118"/>
        <v>960</v>
      </c>
      <c r="CZ782" s="542" t="str">
        <f t="shared" si="3119"/>
        <v/>
      </c>
      <c r="DA782" s="542" t="str">
        <f t="shared" si="3120"/>
        <v/>
      </c>
      <c r="DB782" s="542" t="str">
        <f t="shared" si="3121"/>
        <v/>
      </c>
      <c r="DC782" s="542" t="str">
        <f t="shared" si="3122"/>
        <v/>
      </c>
      <c r="DD782" s="542" t="str">
        <f t="shared" si="3123"/>
        <v/>
      </c>
      <c r="DE782" s="541" t="str">
        <f t="shared" si="3124"/>
        <v/>
      </c>
      <c r="DF782" s="540" t="str">
        <f t="shared" si="3125"/>
        <v/>
      </c>
      <c r="DG782" s="645">
        <f t="shared" si="3126"/>
        <v>3</v>
      </c>
      <c r="DH782" s="98">
        <f t="shared" si="3127"/>
        <v>6</v>
      </c>
      <c r="DI782" s="98">
        <f t="shared" si="3128"/>
        <v>0</v>
      </c>
      <c r="DJ782" s="98">
        <f t="shared" si="312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346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104"/>
        <v>560</v>
      </c>
      <c r="CA783" s="589">
        <f t="shared" si="3105"/>
        <v>400</v>
      </c>
      <c r="CB783" s="589">
        <f t="shared" si="3106"/>
        <v>320</v>
      </c>
      <c r="CC783" s="680">
        <f t="shared" si="3107"/>
        <v>400</v>
      </c>
      <c r="CD783" s="1328" t="str">
        <f t="shared" si="3130"/>
        <v/>
      </c>
      <c r="CE783" s="1329" t="str">
        <f t="shared" si="3131"/>
        <v/>
      </c>
      <c r="CF783" s="1329" t="str">
        <f t="shared" si="3131"/>
        <v/>
      </c>
      <c r="CG783" s="1329">
        <f t="shared" si="3131"/>
        <v>200</v>
      </c>
      <c r="CH783" s="1329">
        <f t="shared" si="3131"/>
        <v>200</v>
      </c>
      <c r="CI783" s="1330">
        <f t="shared" si="3131"/>
        <v>300</v>
      </c>
      <c r="CJ783" s="1330">
        <f t="shared" si="3131"/>
        <v>500</v>
      </c>
      <c r="CK783" s="1329">
        <f t="shared" si="3131"/>
        <v>600</v>
      </c>
      <c r="CL783" s="1329">
        <f t="shared" si="3131"/>
        <v>1000</v>
      </c>
      <c r="CM783" s="1329" t="str">
        <f t="shared" si="3131"/>
        <v/>
      </c>
      <c r="CN783" s="1329" t="str">
        <f t="shared" si="3131"/>
        <v/>
      </c>
      <c r="CO783" s="1328" t="str">
        <f t="shared" si="3131"/>
        <v/>
      </c>
      <c r="CP783" s="540" t="str">
        <f t="shared" si="3109"/>
        <v/>
      </c>
      <c r="CQ783" s="541" t="str">
        <f t="shared" si="3110"/>
        <v/>
      </c>
      <c r="CR783" s="542" t="str">
        <f t="shared" si="3111"/>
        <v/>
      </c>
      <c r="CS783" s="542" t="str">
        <f t="shared" si="3112"/>
        <v/>
      </c>
      <c r="CT783" s="542" t="str">
        <f t="shared" si="3113"/>
        <v/>
      </c>
      <c r="CU783" s="542">
        <f t="shared" si="3114"/>
        <v>200</v>
      </c>
      <c r="CV783" s="542">
        <f t="shared" si="3115"/>
        <v>200</v>
      </c>
      <c r="CW783" s="543">
        <f t="shared" si="3116"/>
        <v>400</v>
      </c>
      <c r="CX783" s="543">
        <f t="shared" si="3117"/>
        <v>400</v>
      </c>
      <c r="CY783" s="543">
        <f t="shared" si="3118"/>
        <v>500</v>
      </c>
      <c r="CZ783" s="542">
        <f t="shared" si="3119"/>
        <v>500</v>
      </c>
      <c r="DA783" s="542">
        <f t="shared" si="3120"/>
        <v>700</v>
      </c>
      <c r="DB783" s="542" t="str">
        <f t="shared" si="3121"/>
        <v/>
      </c>
      <c r="DC783" s="542" t="str">
        <f t="shared" si="3122"/>
        <v/>
      </c>
      <c r="DD783" s="542" t="str">
        <f t="shared" si="3123"/>
        <v/>
      </c>
      <c r="DE783" s="541" t="str">
        <f t="shared" si="3124"/>
        <v/>
      </c>
      <c r="DF783" s="540" t="str">
        <f t="shared" si="3125"/>
        <v/>
      </c>
      <c r="DG783" s="645">
        <f t="shared" si="3126"/>
        <v>7</v>
      </c>
      <c r="DH783" s="98">
        <f t="shared" si="3127"/>
        <v>6</v>
      </c>
      <c r="DI783" s="98">
        <f t="shared" si="3128"/>
        <v>7</v>
      </c>
      <c r="DJ783" s="98">
        <f t="shared" si="312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347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104"/>
        <v>598.88888888888891</v>
      </c>
      <c r="CA784" s="589">
        <f t="shared" si="3105"/>
        <v>656.25</v>
      </c>
      <c r="CB784" s="589">
        <f t="shared" si="3106"/>
        <v>1326.4444444444443</v>
      </c>
      <c r="CC784" s="680">
        <f t="shared" si="3107"/>
        <v>1083.3333333333333</v>
      </c>
      <c r="CD784" s="1328" t="str">
        <f t="shared" si="3130"/>
        <v/>
      </c>
      <c r="CE784" s="1329">
        <f t="shared" si="3131"/>
        <v>100</v>
      </c>
      <c r="CF784" s="1329">
        <f t="shared" si="3131"/>
        <v>140</v>
      </c>
      <c r="CG784" s="1329">
        <f t="shared" si="3131"/>
        <v>400</v>
      </c>
      <c r="CH784" s="1329">
        <f t="shared" si="3131"/>
        <v>400</v>
      </c>
      <c r="CI784" s="1330">
        <f t="shared" si="3131"/>
        <v>700</v>
      </c>
      <c r="CJ784" s="1330">
        <f t="shared" si="3131"/>
        <v>750</v>
      </c>
      <c r="CK784" s="1329">
        <f t="shared" si="3131"/>
        <v>900</v>
      </c>
      <c r="CL784" s="1329">
        <f t="shared" si="3131"/>
        <v>960</v>
      </c>
      <c r="CM784" s="1329">
        <f t="shared" si="3131"/>
        <v>1000</v>
      </c>
      <c r="CN784" s="1329">
        <f t="shared" si="3131"/>
        <v>3000</v>
      </c>
      <c r="CO784" s="1328" t="str">
        <f t="shared" si="3131"/>
        <v/>
      </c>
      <c r="CP784" s="540" t="str">
        <f t="shared" si="3109"/>
        <v/>
      </c>
      <c r="CQ784" s="541" t="str">
        <f t="shared" si="3110"/>
        <v/>
      </c>
      <c r="CR784" s="542" t="str">
        <f t="shared" si="3111"/>
        <v/>
      </c>
      <c r="CS784" s="542">
        <f t="shared" si="3112"/>
        <v>400</v>
      </c>
      <c r="CT784" s="542">
        <f t="shared" si="3113"/>
        <v>600</v>
      </c>
      <c r="CU784" s="542">
        <f t="shared" si="3114"/>
        <v>600</v>
      </c>
      <c r="CV784" s="542">
        <f t="shared" si="3115"/>
        <v>600</v>
      </c>
      <c r="CW784" s="543">
        <f t="shared" si="3116"/>
        <v>900</v>
      </c>
      <c r="CX784" s="543">
        <f t="shared" si="3117"/>
        <v>1000</v>
      </c>
      <c r="CY784" s="543">
        <f t="shared" si="3118"/>
        <v>1350</v>
      </c>
      <c r="CZ784" s="542">
        <f t="shared" si="3119"/>
        <v>1500</v>
      </c>
      <c r="DA784" s="542">
        <f t="shared" si="3120"/>
        <v>1600</v>
      </c>
      <c r="DB784" s="542">
        <f t="shared" si="3121"/>
        <v>1600</v>
      </c>
      <c r="DC784" s="542">
        <f t="shared" si="3122"/>
        <v>2000</v>
      </c>
      <c r="DD784" s="542" t="str">
        <f t="shared" si="3123"/>
        <v/>
      </c>
      <c r="DE784" s="541" t="str">
        <f t="shared" si="3124"/>
        <v/>
      </c>
      <c r="DF784" s="540" t="str">
        <f t="shared" si="3125"/>
        <v/>
      </c>
      <c r="DG784" s="645">
        <f t="shared" si="3126"/>
        <v>11</v>
      </c>
      <c r="DH784" s="98">
        <f t="shared" si="3127"/>
        <v>10</v>
      </c>
      <c r="DI784" s="98">
        <f t="shared" si="3128"/>
        <v>11</v>
      </c>
      <c r="DJ784" s="98">
        <f t="shared" si="312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348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104"/>
        <v/>
      </c>
      <c r="CA785" s="589" t="str">
        <f t="shared" si="3105"/>
        <v/>
      </c>
      <c r="CB785" s="589" t="str">
        <f t="shared" si="3106"/>
        <v/>
      </c>
      <c r="CC785" s="680" t="str">
        <f t="shared" si="3107"/>
        <v/>
      </c>
      <c r="CD785" s="1328" t="str">
        <f t="shared" si="3130"/>
        <v/>
      </c>
      <c r="CE785" s="1329" t="str">
        <f t="shared" si="3131"/>
        <v/>
      </c>
      <c r="CF785" s="1329" t="str">
        <f t="shared" si="3131"/>
        <v/>
      </c>
      <c r="CG785" s="1329" t="str">
        <f t="shared" si="3131"/>
        <v/>
      </c>
      <c r="CH785" s="1329" t="str">
        <f t="shared" si="3131"/>
        <v/>
      </c>
      <c r="CI785" s="1330" t="str">
        <f t="shared" si="3131"/>
        <v/>
      </c>
      <c r="CJ785" s="1330" t="str">
        <f t="shared" si="3131"/>
        <v/>
      </c>
      <c r="CK785" s="1329" t="str">
        <f t="shared" si="3131"/>
        <v/>
      </c>
      <c r="CL785" s="1329" t="str">
        <f t="shared" si="3131"/>
        <v/>
      </c>
      <c r="CM785" s="1329" t="str">
        <f t="shared" si="3131"/>
        <v/>
      </c>
      <c r="CN785" s="1329" t="str">
        <f t="shared" si="3131"/>
        <v/>
      </c>
      <c r="CO785" s="1328" t="str">
        <f t="shared" si="3131"/>
        <v/>
      </c>
      <c r="CP785" s="540" t="str">
        <f t="shared" si="3109"/>
        <v/>
      </c>
      <c r="CQ785" s="541" t="str">
        <f t="shared" si="3110"/>
        <v/>
      </c>
      <c r="CR785" s="542" t="str">
        <f t="shared" si="3111"/>
        <v/>
      </c>
      <c r="CS785" s="542" t="str">
        <f t="shared" si="3112"/>
        <v/>
      </c>
      <c r="CT785" s="542" t="str">
        <f t="shared" si="3113"/>
        <v/>
      </c>
      <c r="CU785" s="542" t="str">
        <f t="shared" si="3114"/>
        <v/>
      </c>
      <c r="CV785" s="542" t="str">
        <f t="shared" si="3115"/>
        <v/>
      </c>
      <c r="CW785" s="543" t="str">
        <f t="shared" si="3116"/>
        <v/>
      </c>
      <c r="CX785" s="543" t="str">
        <f t="shared" si="3117"/>
        <v/>
      </c>
      <c r="CY785" s="543" t="str">
        <f t="shared" si="3118"/>
        <v/>
      </c>
      <c r="CZ785" s="542" t="str">
        <f t="shared" si="3119"/>
        <v/>
      </c>
      <c r="DA785" s="542" t="str">
        <f t="shared" si="3120"/>
        <v/>
      </c>
      <c r="DB785" s="542" t="str">
        <f t="shared" si="3121"/>
        <v/>
      </c>
      <c r="DC785" s="542" t="str">
        <f t="shared" si="3122"/>
        <v/>
      </c>
      <c r="DD785" s="542" t="str">
        <f t="shared" si="3123"/>
        <v/>
      </c>
      <c r="DE785" s="541" t="str">
        <f t="shared" si="3124"/>
        <v/>
      </c>
      <c r="DF785" s="540" t="str">
        <f t="shared" si="3125"/>
        <v/>
      </c>
      <c r="DG785" s="645">
        <f t="shared" si="3126"/>
        <v>0</v>
      </c>
      <c r="DH785" s="98">
        <f t="shared" si="3127"/>
        <v>0</v>
      </c>
      <c r="DI785" s="98">
        <f t="shared" si="3128"/>
        <v>0</v>
      </c>
      <c r="DJ785" s="98">
        <f t="shared" si="312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349</v>
      </c>
      <c r="B786" s="218" t="s">
        <v>343</v>
      </c>
      <c r="C786" s="218" t="s">
        <v>343</v>
      </c>
      <c r="D786" s="218" t="s">
        <v>343</v>
      </c>
      <c r="E786" s="218" t="s">
        <v>343</v>
      </c>
      <c r="F786" s="218" t="s">
        <v>343</v>
      </c>
      <c r="G786" s="218" t="s">
        <v>343</v>
      </c>
      <c r="H786" s="218" t="s">
        <v>343</v>
      </c>
      <c r="I786" s="218" t="s">
        <v>343</v>
      </c>
      <c r="J786" s="218" t="s">
        <v>343</v>
      </c>
      <c r="K786" s="218" t="s">
        <v>343</v>
      </c>
      <c r="L786" s="218" t="s">
        <v>343</v>
      </c>
      <c r="M786" s="218" t="s">
        <v>343</v>
      </c>
      <c r="N786" s="218"/>
      <c r="O786" s="218"/>
      <c r="P786" s="218"/>
      <c r="Q786" s="218"/>
      <c r="R786" s="218"/>
      <c r="S786" s="771"/>
      <c r="T786" s="218" t="s">
        <v>343</v>
      </c>
      <c r="U786" s="218" t="s">
        <v>343</v>
      </c>
      <c r="V786" s="218" t="s">
        <v>343</v>
      </c>
      <c r="W786" s="218" t="s">
        <v>343</v>
      </c>
      <c r="X786" s="218" t="s">
        <v>343</v>
      </c>
      <c r="Y786" s="218" t="s">
        <v>343</v>
      </c>
      <c r="Z786" s="218" t="s">
        <v>343</v>
      </c>
      <c r="AA786" s="218" t="s">
        <v>343</v>
      </c>
      <c r="AB786" s="218" t="s">
        <v>343</v>
      </c>
      <c r="AC786" s="218" t="s">
        <v>343</v>
      </c>
      <c r="AD786" s="218" t="s">
        <v>343</v>
      </c>
      <c r="AE786" s="218" t="s">
        <v>343</v>
      </c>
      <c r="AF786" s="218"/>
      <c r="AG786" s="218"/>
      <c r="AH786" s="218"/>
      <c r="AI786" s="218"/>
      <c r="AJ786" s="218"/>
      <c r="AK786" s="771"/>
      <c r="AL786" s="218" t="s">
        <v>343</v>
      </c>
      <c r="AM786" s="218" t="s">
        <v>343</v>
      </c>
      <c r="AN786" s="218" t="s">
        <v>343</v>
      </c>
      <c r="AO786" s="218" t="s">
        <v>343</v>
      </c>
      <c r="AP786" s="218" t="s">
        <v>343</v>
      </c>
      <c r="AQ786" s="218" t="s">
        <v>343</v>
      </c>
      <c r="AR786" s="218" t="s">
        <v>343</v>
      </c>
      <c r="AS786" s="218" t="s">
        <v>343</v>
      </c>
      <c r="AT786" s="218" t="s">
        <v>343</v>
      </c>
      <c r="AU786" s="218" t="s">
        <v>343</v>
      </c>
      <c r="AV786" s="218" t="s">
        <v>343</v>
      </c>
      <c r="AW786" s="218" t="s">
        <v>343</v>
      </c>
      <c r="AX786" s="218"/>
      <c r="AY786" s="218"/>
      <c r="AZ786" s="218"/>
      <c r="BA786" s="218"/>
      <c r="BB786" s="218"/>
      <c r="BC786" s="771"/>
      <c r="BD786" s="218" t="s">
        <v>343</v>
      </c>
      <c r="BE786" s="218" t="s">
        <v>343</v>
      </c>
      <c r="BF786" s="218" t="s">
        <v>343</v>
      </c>
      <c r="BG786" s="218" t="s">
        <v>343</v>
      </c>
      <c r="BH786" s="218" t="s">
        <v>343</v>
      </c>
      <c r="BI786" s="218" t="s">
        <v>343</v>
      </c>
      <c r="BJ786" s="218" t="s">
        <v>343</v>
      </c>
      <c r="BK786" s="218" t="s">
        <v>343</v>
      </c>
      <c r="BL786" s="218" t="s">
        <v>343</v>
      </c>
      <c r="BM786" s="218" t="s">
        <v>343</v>
      </c>
      <c r="BN786" s="218" t="s">
        <v>343</v>
      </c>
      <c r="BO786" s="218" t="s">
        <v>343</v>
      </c>
      <c r="BP786" s="218"/>
      <c r="BQ786" s="218"/>
      <c r="BR786" s="218"/>
      <c r="BS786" s="218"/>
      <c r="BT786" s="218"/>
      <c r="BU786" s="771"/>
      <c r="BV786" s="218" t="s">
        <v>343</v>
      </c>
      <c r="BW786" s="218" t="s">
        <v>343</v>
      </c>
      <c r="BX786" s="218" t="s">
        <v>343</v>
      </c>
      <c r="BY786" s="218" t="s">
        <v>343</v>
      </c>
      <c r="BZ786" s="581"/>
      <c r="CA786" s="581"/>
      <c r="CB786" s="581"/>
      <c r="CC786" s="679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58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287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36">IF(DG787&lt;3,"",(SUM(B787:R787)-MIN(B787:R787)-MAX(B787:R787))/(DG787-2))</f>
        <v>1</v>
      </c>
      <c r="CA787" s="589" t="str">
        <f t="shared" ref="CA787:CA808" si="3137">IF(DH787&lt;3,"",(SUM(T787:AJ787)-MIN(T787:AJ787)-MAX(T787:AJ787))/(DH787-2))</f>
        <v/>
      </c>
      <c r="CB787" s="589" t="str">
        <f t="shared" ref="CB787:CB808" si="3138">IF(DI787&lt;3,"",(SUM(AL787:BB787)-MIN(AL787:BB787)-MAX(AL787:BB787))/(DI787-2))</f>
        <v/>
      </c>
      <c r="CC787" s="680" t="str">
        <f t="shared" ref="CC787:CC808" si="3139">IF(DJ787&lt;3,"",(SUM(BD787:BT787)-MIN(BD787:BT787)-MAX(BD787:BT787))/(DJ787-2))</f>
        <v/>
      </c>
      <c r="CD787" s="1328" t="str">
        <f t="shared" ref="CD787:CO787" si="31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40"/>
        <v/>
      </c>
      <c r="CF787" s="1329" t="str">
        <f t="shared" si="3140"/>
        <v/>
      </c>
      <c r="CG787" s="1329" t="str">
        <f t="shared" si="3140"/>
        <v/>
      </c>
      <c r="CH787" s="1329" t="str">
        <f t="shared" si="3140"/>
        <v/>
      </c>
      <c r="CI787" s="1330">
        <f t="shared" si="3140"/>
        <v>1</v>
      </c>
      <c r="CJ787" s="1330">
        <f t="shared" si="3140"/>
        <v>1</v>
      </c>
      <c r="CK787" s="1329" t="str">
        <f t="shared" si="3140"/>
        <v/>
      </c>
      <c r="CL787" s="1329" t="str">
        <f t="shared" si="3140"/>
        <v/>
      </c>
      <c r="CM787" s="1329" t="str">
        <f t="shared" si="3140"/>
        <v/>
      </c>
      <c r="CN787" s="1329" t="str">
        <f t="shared" si="3140"/>
        <v/>
      </c>
      <c r="CO787" s="1328" t="str">
        <f t="shared" si="3140"/>
        <v/>
      </c>
      <c r="CP787" s="540" t="str">
        <f t="shared" ref="CP787:CP810" si="314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4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4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4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4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58">COUNT(B787:R787)</f>
        <v>3</v>
      </c>
      <c r="DH787" s="98">
        <f t="shared" ref="DH787:DH808" si="3159">COUNT(T787:AJ787)</f>
        <v>2</v>
      </c>
      <c r="DI787" s="98">
        <f t="shared" ref="DI787:DI808" si="3160">COUNT(AL787:BB787)</f>
        <v>0</v>
      </c>
      <c r="DJ787" s="98">
        <f t="shared" ref="DJ787:DJ808" si="316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288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36"/>
        <v>12</v>
      </c>
      <c r="CA788" s="589" t="str">
        <f t="shared" si="3137"/>
        <v/>
      </c>
      <c r="CB788" s="589" t="str">
        <f t="shared" si="3138"/>
        <v/>
      </c>
      <c r="CC788" s="680" t="str">
        <f t="shared" si="3139"/>
        <v/>
      </c>
      <c r="CD788" s="1328" t="str">
        <f t="shared" ref="CD788:CD810" si="316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6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63"/>
        <v/>
      </c>
      <c r="CG788" s="1329" t="str">
        <f t="shared" si="3163"/>
        <v/>
      </c>
      <c r="CH788" s="1329" t="str">
        <f t="shared" si="3163"/>
        <v/>
      </c>
      <c r="CI788" s="1330">
        <f t="shared" si="3163"/>
        <v>1</v>
      </c>
      <c r="CJ788" s="1330">
        <f t="shared" si="3163"/>
        <v>1</v>
      </c>
      <c r="CK788" s="1329" t="str">
        <f t="shared" si="3163"/>
        <v/>
      </c>
      <c r="CL788" s="1329" t="str">
        <f t="shared" si="3163"/>
        <v/>
      </c>
      <c r="CM788" s="1329" t="str">
        <f t="shared" si="3163"/>
        <v/>
      </c>
      <c r="CN788" s="1329" t="str">
        <f t="shared" si="3163"/>
        <v/>
      </c>
      <c r="CO788" s="1328" t="str">
        <f t="shared" si="3163"/>
        <v/>
      </c>
      <c r="CP788" s="540" t="str">
        <f t="shared" si="3141"/>
        <v/>
      </c>
      <c r="CQ788" s="541" t="str">
        <f t="shared" si="3142"/>
        <v/>
      </c>
      <c r="CR788" s="542" t="str">
        <f t="shared" si="3143"/>
        <v/>
      </c>
      <c r="CS788" s="542" t="str">
        <f t="shared" si="3144"/>
        <v/>
      </c>
      <c r="CT788" s="542" t="str">
        <f t="shared" si="3145"/>
        <v/>
      </c>
      <c r="CU788" s="542" t="str">
        <f t="shared" si="3146"/>
        <v/>
      </c>
      <c r="CV788" s="542" t="str">
        <f t="shared" si="3147"/>
        <v/>
      </c>
      <c r="CW788" s="543" t="str">
        <f t="shared" si="3148"/>
        <v/>
      </c>
      <c r="CX788" s="543">
        <f t="shared" si="3149"/>
        <v>2</v>
      </c>
      <c r="CY788" s="543" t="str">
        <f t="shared" si="3150"/>
        <v/>
      </c>
      <c r="CZ788" s="542" t="str">
        <f t="shared" si="3151"/>
        <v/>
      </c>
      <c r="DA788" s="542" t="str">
        <f t="shared" si="3152"/>
        <v/>
      </c>
      <c r="DB788" s="542" t="str">
        <f t="shared" si="3153"/>
        <v/>
      </c>
      <c r="DC788" s="542" t="str">
        <f t="shared" si="3154"/>
        <v/>
      </c>
      <c r="DD788" s="542" t="str">
        <f t="shared" si="3155"/>
        <v/>
      </c>
      <c r="DE788" s="541" t="str">
        <f t="shared" si="3156"/>
        <v/>
      </c>
      <c r="DF788" s="540" t="str">
        <f t="shared" si="3157"/>
        <v/>
      </c>
      <c r="DG788" s="645">
        <f t="shared" si="3158"/>
        <v>3</v>
      </c>
      <c r="DH788" s="98">
        <f t="shared" si="3159"/>
        <v>2</v>
      </c>
      <c r="DI788" s="98">
        <f t="shared" si="3160"/>
        <v>0</v>
      </c>
      <c r="DJ788" s="98">
        <f t="shared" si="316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344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36"/>
        <v>50</v>
      </c>
      <c r="CA789" s="589" t="str">
        <f t="shared" si="3137"/>
        <v/>
      </c>
      <c r="CB789" s="589" t="str">
        <f t="shared" si="3138"/>
        <v/>
      </c>
      <c r="CC789" s="680" t="str">
        <f t="shared" si="3139"/>
        <v/>
      </c>
      <c r="CD789" s="1328" t="str">
        <f t="shared" si="3162"/>
        <v/>
      </c>
      <c r="CE789" s="1329" t="str">
        <f t="shared" si="3163"/>
        <v/>
      </c>
      <c r="CF789" s="1329" t="str">
        <f t="shared" si="3163"/>
        <v/>
      </c>
      <c r="CG789" s="1329" t="str">
        <f t="shared" si="3163"/>
        <v/>
      </c>
      <c r="CH789" s="1329" t="str">
        <f t="shared" si="3163"/>
        <v/>
      </c>
      <c r="CI789" s="1330">
        <f t="shared" si="3163"/>
        <v>50</v>
      </c>
      <c r="CJ789" s="1330">
        <f t="shared" si="3163"/>
        <v>100</v>
      </c>
      <c r="CK789" s="1329" t="str">
        <f t="shared" si="3163"/>
        <v/>
      </c>
      <c r="CL789" s="1329" t="str">
        <f t="shared" si="3163"/>
        <v/>
      </c>
      <c r="CM789" s="1329" t="str">
        <f t="shared" si="3163"/>
        <v/>
      </c>
      <c r="CN789" s="1329" t="str">
        <f t="shared" si="3163"/>
        <v/>
      </c>
      <c r="CO789" s="1328" t="str">
        <f t="shared" si="3163"/>
        <v/>
      </c>
      <c r="CP789" s="540" t="str">
        <f t="shared" si="3141"/>
        <v/>
      </c>
      <c r="CQ789" s="541" t="str">
        <f t="shared" si="3142"/>
        <v/>
      </c>
      <c r="CR789" s="542" t="str">
        <f t="shared" si="3143"/>
        <v/>
      </c>
      <c r="CS789" s="542" t="str">
        <f t="shared" si="3144"/>
        <v/>
      </c>
      <c r="CT789" s="542" t="str">
        <f t="shared" si="3145"/>
        <v/>
      </c>
      <c r="CU789" s="542" t="str">
        <f t="shared" si="3146"/>
        <v/>
      </c>
      <c r="CV789" s="542" t="str">
        <f t="shared" si="3147"/>
        <v/>
      </c>
      <c r="CW789" s="543" t="str">
        <f t="shared" si="3148"/>
        <v/>
      </c>
      <c r="CX789" s="543">
        <f t="shared" si="3149"/>
        <v>600</v>
      </c>
      <c r="CY789" s="543" t="str">
        <f t="shared" si="3150"/>
        <v/>
      </c>
      <c r="CZ789" s="542" t="str">
        <f t="shared" si="3151"/>
        <v/>
      </c>
      <c r="DA789" s="542" t="str">
        <f t="shared" si="3152"/>
        <v/>
      </c>
      <c r="DB789" s="542" t="str">
        <f t="shared" si="3153"/>
        <v/>
      </c>
      <c r="DC789" s="542" t="str">
        <f t="shared" si="3154"/>
        <v/>
      </c>
      <c r="DD789" s="542" t="str">
        <f t="shared" si="3155"/>
        <v/>
      </c>
      <c r="DE789" s="541" t="str">
        <f t="shared" si="3156"/>
        <v/>
      </c>
      <c r="DF789" s="540" t="str">
        <f t="shared" si="3157"/>
        <v/>
      </c>
      <c r="DG789" s="645">
        <f t="shared" si="3158"/>
        <v>3</v>
      </c>
      <c r="DH789" s="98">
        <f t="shared" si="3159"/>
        <v>2</v>
      </c>
      <c r="DI789" s="98">
        <f t="shared" si="3160"/>
        <v>0</v>
      </c>
      <c r="DJ789" s="98">
        <f t="shared" si="316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291</v>
      </c>
      <c r="B790" s="599" t="str">
        <f t="shared" ref="B790:M790" si="3164">IF(B787="","",B787*B788*B789)</f>
        <v/>
      </c>
      <c r="C790" s="599" t="str">
        <f t="shared" si="3164"/>
        <v/>
      </c>
      <c r="D790" s="599">
        <f t="shared" si="3164"/>
        <v>600</v>
      </c>
      <c r="E790" s="599">
        <f t="shared" si="3164"/>
        <v>600</v>
      </c>
      <c r="F790" s="599">
        <f t="shared" si="3164"/>
        <v>600</v>
      </c>
      <c r="G790" s="599" t="str">
        <f t="shared" si="3164"/>
        <v/>
      </c>
      <c r="H790" s="599" t="str">
        <f t="shared" si="3164"/>
        <v/>
      </c>
      <c r="I790" s="599" t="str">
        <f t="shared" si="3164"/>
        <v/>
      </c>
      <c r="J790" s="599" t="str">
        <f t="shared" si="3164"/>
        <v/>
      </c>
      <c r="K790" s="599" t="str">
        <f t="shared" si="3164"/>
        <v/>
      </c>
      <c r="L790" s="599" t="str">
        <f t="shared" si="3164"/>
        <v/>
      </c>
      <c r="M790" s="599" t="str">
        <f t="shared" si="3164"/>
        <v/>
      </c>
      <c r="N790" s="599"/>
      <c r="O790" s="599"/>
      <c r="P790" s="599"/>
      <c r="Q790" s="599"/>
      <c r="R790" s="599"/>
      <c r="S790" s="639"/>
      <c r="T790" s="599" t="str">
        <f t="shared" ref="T790:AE790" si="3165">IF(T787="","",T787*T788*T789)</f>
        <v/>
      </c>
      <c r="U790" s="599" t="str">
        <f t="shared" si="3165"/>
        <v/>
      </c>
      <c r="V790" s="599">
        <f t="shared" si="3165"/>
        <v>50</v>
      </c>
      <c r="W790" s="599">
        <f t="shared" si="3165"/>
        <v>100</v>
      </c>
      <c r="X790" s="599" t="str">
        <f t="shared" si="3165"/>
        <v/>
      </c>
      <c r="Y790" s="599" t="str">
        <f t="shared" si="3165"/>
        <v/>
      </c>
      <c r="Z790" s="599" t="str">
        <f t="shared" si="3165"/>
        <v/>
      </c>
      <c r="AA790" s="599" t="str">
        <f t="shared" si="3165"/>
        <v/>
      </c>
      <c r="AB790" s="599" t="str">
        <f t="shared" si="3165"/>
        <v/>
      </c>
      <c r="AC790" s="599" t="str">
        <f t="shared" si="3165"/>
        <v/>
      </c>
      <c r="AD790" s="599" t="str">
        <f t="shared" si="3165"/>
        <v/>
      </c>
      <c r="AE790" s="599" t="str">
        <f t="shared" si="316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66">IF(AL787="","",AL787*AL788*AL789)</f>
        <v/>
      </c>
      <c r="AM790" s="599" t="str">
        <f t="shared" si="3166"/>
        <v/>
      </c>
      <c r="AN790" s="599" t="str">
        <f t="shared" si="3166"/>
        <v/>
      </c>
      <c r="AO790" s="599" t="str">
        <f t="shared" si="3166"/>
        <v/>
      </c>
      <c r="AP790" s="599" t="str">
        <f t="shared" si="3166"/>
        <v/>
      </c>
      <c r="AQ790" s="599" t="str">
        <f t="shared" si="3166"/>
        <v/>
      </c>
      <c r="AR790" s="599" t="str">
        <f t="shared" si="3166"/>
        <v/>
      </c>
      <c r="AS790" s="599" t="str">
        <f t="shared" si="3166"/>
        <v/>
      </c>
      <c r="AT790" s="599" t="str">
        <f t="shared" si="3166"/>
        <v/>
      </c>
      <c r="AU790" s="599" t="str">
        <f t="shared" si="3166"/>
        <v/>
      </c>
      <c r="AV790" s="599" t="str">
        <f t="shared" si="3166"/>
        <v/>
      </c>
      <c r="AW790" s="599" t="str">
        <f t="shared" si="316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67">IF(BD787="","",BD787*BD788*BD789)</f>
        <v/>
      </c>
      <c r="BE790" s="599" t="str">
        <f t="shared" si="3167"/>
        <v/>
      </c>
      <c r="BF790" s="599" t="str">
        <f t="shared" si="3167"/>
        <v/>
      </c>
      <c r="BG790" s="599">
        <f t="shared" si="3167"/>
        <v>1200</v>
      </c>
      <c r="BH790" s="599" t="str">
        <f t="shared" si="3167"/>
        <v/>
      </c>
      <c r="BI790" s="599" t="str">
        <f t="shared" si="3167"/>
        <v/>
      </c>
      <c r="BJ790" s="599" t="str">
        <f t="shared" si="3167"/>
        <v/>
      </c>
      <c r="BK790" s="599" t="str">
        <f t="shared" si="3167"/>
        <v/>
      </c>
      <c r="BL790" s="599" t="str">
        <f t="shared" si="3167"/>
        <v/>
      </c>
      <c r="BM790" s="599" t="str">
        <f t="shared" si="3167"/>
        <v/>
      </c>
      <c r="BN790" s="599" t="str">
        <f t="shared" si="3167"/>
        <v/>
      </c>
      <c r="BO790" s="599" t="str">
        <f t="shared" si="316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36"/>
        <v>600</v>
      </c>
      <c r="CA790" s="589" t="str">
        <f t="shared" si="3137"/>
        <v/>
      </c>
      <c r="CB790" s="589" t="str">
        <f t="shared" si="3138"/>
        <v/>
      </c>
      <c r="CC790" s="680" t="str">
        <f t="shared" si="3139"/>
        <v/>
      </c>
      <c r="CD790" s="1328" t="str">
        <f t="shared" si="3162"/>
        <v/>
      </c>
      <c r="CE790" s="1329" t="str">
        <f t="shared" si="3163"/>
        <v/>
      </c>
      <c r="CF790" s="1329" t="str">
        <f t="shared" si="3163"/>
        <v/>
      </c>
      <c r="CG790" s="1329" t="str">
        <f t="shared" si="3163"/>
        <v/>
      </c>
      <c r="CH790" s="1329" t="str">
        <f t="shared" si="3163"/>
        <v/>
      </c>
      <c r="CI790" s="1330">
        <f t="shared" si="3163"/>
        <v>50</v>
      </c>
      <c r="CJ790" s="1330">
        <f t="shared" si="3163"/>
        <v>100</v>
      </c>
      <c r="CK790" s="1329" t="str">
        <f t="shared" si="3163"/>
        <v/>
      </c>
      <c r="CL790" s="1329" t="str">
        <f t="shared" si="3163"/>
        <v/>
      </c>
      <c r="CM790" s="1329" t="str">
        <f t="shared" si="3163"/>
        <v/>
      </c>
      <c r="CN790" s="1329" t="str">
        <f t="shared" si="3163"/>
        <v/>
      </c>
      <c r="CO790" s="1328" t="str">
        <f t="shared" si="3163"/>
        <v/>
      </c>
      <c r="CP790" s="540" t="str">
        <f t="shared" si="3141"/>
        <v/>
      </c>
      <c r="CQ790" s="541" t="str">
        <f t="shared" si="3142"/>
        <v/>
      </c>
      <c r="CR790" s="542" t="str">
        <f t="shared" si="3143"/>
        <v/>
      </c>
      <c r="CS790" s="542" t="str">
        <f t="shared" si="3144"/>
        <v/>
      </c>
      <c r="CT790" s="542" t="str">
        <f t="shared" si="3145"/>
        <v/>
      </c>
      <c r="CU790" s="542" t="str">
        <f t="shared" si="3146"/>
        <v/>
      </c>
      <c r="CV790" s="542" t="str">
        <f t="shared" si="3147"/>
        <v/>
      </c>
      <c r="CW790" s="543" t="str">
        <f t="shared" si="3148"/>
        <v/>
      </c>
      <c r="CX790" s="543">
        <f t="shared" si="3149"/>
        <v>1200</v>
      </c>
      <c r="CY790" s="543" t="str">
        <f t="shared" si="3150"/>
        <v/>
      </c>
      <c r="CZ790" s="542" t="str">
        <f t="shared" si="3151"/>
        <v/>
      </c>
      <c r="DA790" s="542" t="str">
        <f t="shared" si="3152"/>
        <v/>
      </c>
      <c r="DB790" s="542" t="str">
        <f t="shared" si="3153"/>
        <v/>
      </c>
      <c r="DC790" s="542" t="str">
        <f t="shared" si="3154"/>
        <v/>
      </c>
      <c r="DD790" s="542" t="str">
        <f t="shared" si="3155"/>
        <v/>
      </c>
      <c r="DE790" s="541" t="str">
        <f t="shared" si="3156"/>
        <v/>
      </c>
      <c r="DF790" s="540" t="str">
        <f t="shared" si="3157"/>
        <v/>
      </c>
      <c r="DG790" s="645">
        <f t="shared" si="3158"/>
        <v>3</v>
      </c>
      <c r="DH790" s="98">
        <f t="shared" si="3159"/>
        <v>2</v>
      </c>
      <c r="DI790" s="98">
        <f t="shared" si="3160"/>
        <v>0</v>
      </c>
      <c r="DJ790" s="98">
        <f t="shared" si="316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350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36"/>
        <v>410</v>
      </c>
      <c r="CA791" s="589">
        <f t="shared" si="3137"/>
        <v>483.33333333333331</v>
      </c>
      <c r="CB791" s="589">
        <f t="shared" si="3138"/>
        <v>600</v>
      </c>
      <c r="CC791" s="680">
        <f t="shared" si="3139"/>
        <v>950</v>
      </c>
      <c r="CD791" s="1328" t="str">
        <f t="shared" si="3162"/>
        <v/>
      </c>
      <c r="CE791" s="1329" t="str">
        <f t="shared" si="3163"/>
        <v/>
      </c>
      <c r="CF791" s="1329" t="str">
        <f t="shared" si="3163"/>
        <v/>
      </c>
      <c r="CG791" s="1329">
        <f t="shared" si="3163"/>
        <v>300</v>
      </c>
      <c r="CH791" s="1329">
        <f t="shared" si="3163"/>
        <v>450</v>
      </c>
      <c r="CI791" s="1330">
        <f t="shared" si="3163"/>
        <v>500</v>
      </c>
      <c r="CJ791" s="1330">
        <f t="shared" si="3163"/>
        <v>500</v>
      </c>
      <c r="CK791" s="1329">
        <f t="shared" si="3163"/>
        <v>550</v>
      </c>
      <c r="CL791" s="1329" t="str">
        <f t="shared" si="3163"/>
        <v/>
      </c>
      <c r="CM791" s="1329" t="str">
        <f t="shared" si="3163"/>
        <v/>
      </c>
      <c r="CN791" s="1329" t="str">
        <f t="shared" si="3163"/>
        <v/>
      </c>
      <c r="CO791" s="1328" t="str">
        <f t="shared" si="3163"/>
        <v/>
      </c>
      <c r="CP791" s="540" t="str">
        <f t="shared" si="3141"/>
        <v/>
      </c>
      <c r="CQ791" s="541" t="str">
        <f t="shared" si="3142"/>
        <v/>
      </c>
      <c r="CR791" s="542" t="str">
        <f t="shared" si="3143"/>
        <v/>
      </c>
      <c r="CS791" s="542" t="str">
        <f t="shared" si="3144"/>
        <v/>
      </c>
      <c r="CT791" s="542" t="str">
        <f t="shared" si="3145"/>
        <v/>
      </c>
      <c r="CU791" s="542">
        <f t="shared" si="3146"/>
        <v>400</v>
      </c>
      <c r="CV791" s="542">
        <f t="shared" si="3147"/>
        <v>450</v>
      </c>
      <c r="CW791" s="543">
        <f t="shared" si="3148"/>
        <v>500</v>
      </c>
      <c r="CX791" s="543">
        <f t="shared" si="3149"/>
        <v>800</v>
      </c>
      <c r="CY791" s="543">
        <f t="shared" si="3150"/>
        <v>1400</v>
      </c>
      <c r="CZ791" s="542">
        <f t="shared" si="3151"/>
        <v>1600</v>
      </c>
      <c r="DA791" s="542">
        <f t="shared" si="3152"/>
        <v>4000</v>
      </c>
      <c r="DB791" s="542" t="str">
        <f t="shared" si="3153"/>
        <v/>
      </c>
      <c r="DC791" s="542" t="str">
        <f t="shared" si="3154"/>
        <v/>
      </c>
      <c r="DD791" s="542" t="str">
        <f t="shared" si="3155"/>
        <v/>
      </c>
      <c r="DE791" s="541" t="str">
        <f t="shared" si="3156"/>
        <v/>
      </c>
      <c r="DF791" s="540" t="str">
        <f t="shared" si="3157"/>
        <v/>
      </c>
      <c r="DG791" s="645">
        <f t="shared" si="3158"/>
        <v>7</v>
      </c>
      <c r="DH791" s="98">
        <f t="shared" si="3159"/>
        <v>5</v>
      </c>
      <c r="DI791" s="98">
        <f t="shared" si="3160"/>
        <v>5</v>
      </c>
      <c r="DJ791" s="98">
        <f t="shared" si="316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351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36"/>
        <v>372.22222222222223</v>
      </c>
      <c r="CA792" s="589">
        <f t="shared" si="3137"/>
        <v>412.22222222222223</v>
      </c>
      <c r="CB792" s="589">
        <f t="shared" si="3138"/>
        <v>412.5</v>
      </c>
      <c r="CC792" s="680">
        <f t="shared" si="3139"/>
        <v>648.88888888888891</v>
      </c>
      <c r="CD792" s="1328">
        <f t="shared" si="3162"/>
        <v>100</v>
      </c>
      <c r="CE792" s="1329">
        <f t="shared" si="3163"/>
        <v>200</v>
      </c>
      <c r="CF792" s="1329">
        <f t="shared" si="3163"/>
        <v>200</v>
      </c>
      <c r="CG792" s="1329">
        <f t="shared" si="3163"/>
        <v>400</v>
      </c>
      <c r="CH792" s="1329">
        <f t="shared" si="3163"/>
        <v>450</v>
      </c>
      <c r="CI792" s="1330">
        <f t="shared" si="3163"/>
        <v>460</v>
      </c>
      <c r="CJ792" s="1330">
        <f t="shared" si="3163"/>
        <v>500</v>
      </c>
      <c r="CK792" s="1329">
        <f t="shared" si="3163"/>
        <v>500</v>
      </c>
      <c r="CL792" s="1329">
        <f t="shared" si="3163"/>
        <v>500</v>
      </c>
      <c r="CM792" s="1329">
        <f t="shared" si="3163"/>
        <v>500</v>
      </c>
      <c r="CN792" s="1329">
        <f t="shared" si="3163"/>
        <v>1300</v>
      </c>
      <c r="CO792" s="1328" t="str">
        <f t="shared" si="3163"/>
        <v/>
      </c>
      <c r="CP792" s="540" t="str">
        <f t="shared" si="3141"/>
        <v/>
      </c>
      <c r="CQ792" s="541" t="str">
        <f t="shared" si="3142"/>
        <v/>
      </c>
      <c r="CR792" s="542" t="str">
        <f t="shared" si="3143"/>
        <v/>
      </c>
      <c r="CS792" s="542">
        <f t="shared" si="3144"/>
        <v>200</v>
      </c>
      <c r="CT792" s="542">
        <f t="shared" si="3145"/>
        <v>200</v>
      </c>
      <c r="CU792" s="542">
        <f t="shared" si="3146"/>
        <v>240</v>
      </c>
      <c r="CV792" s="542">
        <f t="shared" si="3147"/>
        <v>300</v>
      </c>
      <c r="CW792" s="543">
        <f t="shared" si="3148"/>
        <v>500</v>
      </c>
      <c r="CX792" s="543">
        <f t="shared" si="3149"/>
        <v>600</v>
      </c>
      <c r="CY792" s="543">
        <f t="shared" si="3150"/>
        <v>600</v>
      </c>
      <c r="CZ792" s="542">
        <f t="shared" si="3151"/>
        <v>700</v>
      </c>
      <c r="DA792" s="542">
        <f t="shared" si="3152"/>
        <v>700</v>
      </c>
      <c r="DB792" s="542">
        <f t="shared" si="3153"/>
        <v>2000</v>
      </c>
      <c r="DC792" s="542">
        <f t="shared" si="3154"/>
        <v>2000</v>
      </c>
      <c r="DD792" s="542" t="str">
        <f t="shared" si="3155"/>
        <v/>
      </c>
      <c r="DE792" s="541" t="str">
        <f t="shared" si="3156"/>
        <v/>
      </c>
      <c r="DF792" s="540" t="str">
        <f t="shared" si="3157"/>
        <v/>
      </c>
      <c r="DG792" s="645">
        <f t="shared" si="3158"/>
        <v>11</v>
      </c>
      <c r="DH792" s="98">
        <f t="shared" si="3159"/>
        <v>11</v>
      </c>
      <c r="DI792" s="98">
        <f t="shared" si="3160"/>
        <v>10</v>
      </c>
      <c r="DJ792" s="98">
        <f t="shared" si="3161"/>
        <v>11</v>
      </c>
      <c r="DK792" s="474"/>
      <c r="DL792" s="609"/>
      <c r="DM792" s="476" t="s">
        <v>352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353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36"/>
        <v/>
      </c>
      <c r="CA793" s="589" t="str">
        <f t="shared" si="3137"/>
        <v/>
      </c>
      <c r="CB793" s="589">
        <f t="shared" si="3138"/>
        <v>475</v>
      </c>
      <c r="CC793" s="680" t="str">
        <f t="shared" si="3139"/>
        <v/>
      </c>
      <c r="CD793" s="1328" t="str">
        <f t="shared" si="3162"/>
        <v/>
      </c>
      <c r="CE793" s="1329" t="str">
        <f t="shared" si="3163"/>
        <v/>
      </c>
      <c r="CF793" s="1329" t="str">
        <f t="shared" si="3163"/>
        <v/>
      </c>
      <c r="CG793" s="1329" t="str">
        <f t="shared" si="3163"/>
        <v/>
      </c>
      <c r="CH793" s="1329" t="str">
        <f t="shared" si="3163"/>
        <v/>
      </c>
      <c r="CI793" s="1330">
        <f t="shared" si="3163"/>
        <v>1200</v>
      </c>
      <c r="CJ793" s="1330" t="str">
        <f t="shared" si="3163"/>
        <v/>
      </c>
      <c r="CK793" s="1329" t="str">
        <f t="shared" si="3163"/>
        <v/>
      </c>
      <c r="CL793" s="1329" t="str">
        <f t="shared" si="3163"/>
        <v/>
      </c>
      <c r="CM793" s="1329" t="str">
        <f t="shared" si="3163"/>
        <v/>
      </c>
      <c r="CN793" s="1329" t="str">
        <f t="shared" si="3163"/>
        <v/>
      </c>
      <c r="CO793" s="1328" t="str">
        <f t="shared" si="3163"/>
        <v/>
      </c>
      <c r="CP793" s="540" t="str">
        <f t="shared" si="3141"/>
        <v/>
      </c>
      <c r="CQ793" s="541" t="str">
        <f t="shared" si="3142"/>
        <v/>
      </c>
      <c r="CR793" s="542" t="str">
        <f t="shared" si="3143"/>
        <v/>
      </c>
      <c r="CS793" s="542" t="str">
        <f t="shared" si="3144"/>
        <v/>
      </c>
      <c r="CT793" s="542" t="str">
        <f t="shared" si="3145"/>
        <v/>
      </c>
      <c r="CU793" s="542" t="str">
        <f t="shared" si="3146"/>
        <v/>
      </c>
      <c r="CV793" s="542" t="str">
        <f t="shared" si="3147"/>
        <v/>
      </c>
      <c r="CW793" s="543" t="str">
        <f t="shared" si="3148"/>
        <v/>
      </c>
      <c r="CX793" s="543">
        <f t="shared" si="3149"/>
        <v>350</v>
      </c>
      <c r="CY793" s="543" t="str">
        <f t="shared" si="3150"/>
        <v/>
      </c>
      <c r="CZ793" s="542" t="str">
        <f t="shared" si="3151"/>
        <v/>
      </c>
      <c r="DA793" s="542" t="str">
        <f t="shared" si="3152"/>
        <v/>
      </c>
      <c r="DB793" s="542" t="str">
        <f t="shared" si="3153"/>
        <v/>
      </c>
      <c r="DC793" s="542" t="str">
        <f t="shared" si="3154"/>
        <v/>
      </c>
      <c r="DD793" s="542" t="str">
        <f t="shared" si="3155"/>
        <v/>
      </c>
      <c r="DE793" s="541" t="str">
        <f t="shared" si="3156"/>
        <v/>
      </c>
      <c r="DF793" s="540" t="str">
        <f t="shared" si="3157"/>
        <v/>
      </c>
      <c r="DG793" s="645">
        <f t="shared" si="3158"/>
        <v>2</v>
      </c>
      <c r="DH793" s="98">
        <f t="shared" si="3159"/>
        <v>1</v>
      </c>
      <c r="DI793" s="98">
        <f t="shared" si="3160"/>
        <v>4</v>
      </c>
      <c r="DJ793" s="98">
        <f t="shared" si="316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171</v>
      </c>
      <c r="DS793" s="610"/>
      <c r="DT793" s="475"/>
    </row>
    <row r="794" spans="1:124" s="477" customFormat="1" ht="15.75" customHeight="1">
      <c r="A794" s="779" t="s">
        <v>354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36"/>
        <v/>
      </c>
      <c r="CA794" s="589" t="str">
        <f t="shared" si="3137"/>
        <v/>
      </c>
      <c r="CB794" s="589" t="str">
        <f t="shared" si="3138"/>
        <v/>
      </c>
      <c r="CC794" s="680" t="str">
        <f t="shared" si="3139"/>
        <v/>
      </c>
      <c r="CD794" s="1328" t="str">
        <f t="shared" si="3162"/>
        <v/>
      </c>
      <c r="CE794" s="1329" t="str">
        <f t="shared" si="3163"/>
        <v/>
      </c>
      <c r="CF794" s="1329" t="str">
        <f t="shared" si="3163"/>
        <v/>
      </c>
      <c r="CG794" s="1329" t="str">
        <f t="shared" si="3163"/>
        <v/>
      </c>
      <c r="CH794" s="1329" t="str">
        <f t="shared" si="3163"/>
        <v/>
      </c>
      <c r="CI794" s="1330">
        <f t="shared" si="3163"/>
        <v>1500</v>
      </c>
      <c r="CJ794" s="1330" t="str">
        <f t="shared" si="3163"/>
        <v/>
      </c>
      <c r="CK794" s="1329" t="str">
        <f t="shared" si="3163"/>
        <v/>
      </c>
      <c r="CL794" s="1329" t="str">
        <f t="shared" si="3163"/>
        <v/>
      </c>
      <c r="CM794" s="1329" t="str">
        <f t="shared" si="3163"/>
        <v/>
      </c>
      <c r="CN794" s="1329" t="str">
        <f t="shared" si="3163"/>
        <v/>
      </c>
      <c r="CO794" s="1328" t="str">
        <f t="shared" si="3163"/>
        <v/>
      </c>
      <c r="CP794" s="540" t="str">
        <f t="shared" si="3141"/>
        <v/>
      </c>
      <c r="CQ794" s="541" t="str">
        <f t="shared" si="3142"/>
        <v/>
      </c>
      <c r="CR794" s="542" t="str">
        <f t="shared" si="3143"/>
        <v/>
      </c>
      <c r="CS794" s="542" t="str">
        <f t="shared" si="3144"/>
        <v/>
      </c>
      <c r="CT794" s="542" t="str">
        <f t="shared" si="3145"/>
        <v/>
      </c>
      <c r="CU794" s="542" t="str">
        <f t="shared" si="3146"/>
        <v/>
      </c>
      <c r="CV794" s="542" t="str">
        <f t="shared" si="3147"/>
        <v/>
      </c>
      <c r="CW794" s="543" t="str">
        <f t="shared" si="3148"/>
        <v/>
      </c>
      <c r="CX794" s="543" t="str">
        <f t="shared" si="3149"/>
        <v/>
      </c>
      <c r="CY794" s="543" t="str">
        <f t="shared" si="3150"/>
        <v/>
      </c>
      <c r="CZ794" s="542" t="str">
        <f t="shared" si="3151"/>
        <v/>
      </c>
      <c r="DA794" s="542" t="str">
        <f t="shared" si="3152"/>
        <v/>
      </c>
      <c r="DB794" s="542" t="str">
        <f t="shared" si="3153"/>
        <v/>
      </c>
      <c r="DC794" s="542" t="str">
        <f t="shared" si="3154"/>
        <v/>
      </c>
      <c r="DD794" s="542" t="str">
        <f t="shared" si="3155"/>
        <v/>
      </c>
      <c r="DE794" s="541" t="str">
        <f t="shared" si="3156"/>
        <v/>
      </c>
      <c r="DF794" s="540" t="str">
        <f t="shared" si="3157"/>
        <v/>
      </c>
      <c r="DG794" s="645">
        <f t="shared" si="3158"/>
        <v>1</v>
      </c>
      <c r="DH794" s="98">
        <f t="shared" si="3159"/>
        <v>1</v>
      </c>
      <c r="DI794" s="98">
        <f t="shared" si="3160"/>
        <v>0</v>
      </c>
      <c r="DJ794" s="98">
        <f t="shared" si="3161"/>
        <v>0</v>
      </c>
      <c r="DK794" s="474"/>
      <c r="DL794" s="609"/>
      <c r="DM794" s="591" t="s">
        <v>355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356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36"/>
        <v/>
      </c>
      <c r="CA795" s="589" t="str">
        <f t="shared" si="3137"/>
        <v/>
      </c>
      <c r="CB795" s="589" t="str">
        <f t="shared" si="3138"/>
        <v/>
      </c>
      <c r="CC795" s="680" t="str">
        <f t="shared" si="3139"/>
        <v/>
      </c>
      <c r="CD795" s="1328" t="str">
        <f t="shared" si="3162"/>
        <v/>
      </c>
      <c r="CE795" s="1329" t="str">
        <f t="shared" si="3163"/>
        <v/>
      </c>
      <c r="CF795" s="1329" t="str">
        <f t="shared" si="3163"/>
        <v/>
      </c>
      <c r="CG795" s="1329" t="str">
        <f t="shared" si="3163"/>
        <v/>
      </c>
      <c r="CH795" s="1329" t="str">
        <f t="shared" si="3163"/>
        <v/>
      </c>
      <c r="CI795" s="1330">
        <f t="shared" si="3163"/>
        <v>3000</v>
      </c>
      <c r="CJ795" s="1330" t="str">
        <f t="shared" si="3163"/>
        <v/>
      </c>
      <c r="CK795" s="1329" t="str">
        <f t="shared" si="3163"/>
        <v/>
      </c>
      <c r="CL795" s="1329" t="str">
        <f t="shared" si="3163"/>
        <v/>
      </c>
      <c r="CM795" s="1329" t="str">
        <f t="shared" si="3163"/>
        <v/>
      </c>
      <c r="CN795" s="1329" t="str">
        <f t="shared" si="3163"/>
        <v/>
      </c>
      <c r="CO795" s="1328" t="str">
        <f t="shared" si="3163"/>
        <v/>
      </c>
      <c r="CP795" s="540" t="str">
        <f t="shared" si="3141"/>
        <v/>
      </c>
      <c r="CQ795" s="541" t="str">
        <f t="shared" si="3142"/>
        <v/>
      </c>
      <c r="CR795" s="542" t="str">
        <f t="shared" si="3143"/>
        <v/>
      </c>
      <c r="CS795" s="542" t="str">
        <f t="shared" si="3144"/>
        <v/>
      </c>
      <c r="CT795" s="542" t="str">
        <f t="shared" si="3145"/>
        <v/>
      </c>
      <c r="CU795" s="542" t="str">
        <f t="shared" si="3146"/>
        <v/>
      </c>
      <c r="CV795" s="542" t="str">
        <f t="shared" si="3147"/>
        <v/>
      </c>
      <c r="CW795" s="543" t="str">
        <f t="shared" si="3148"/>
        <v/>
      </c>
      <c r="CX795" s="543">
        <f t="shared" si="3149"/>
        <v>2250</v>
      </c>
      <c r="CY795" s="543" t="str">
        <f t="shared" si="3150"/>
        <v/>
      </c>
      <c r="CZ795" s="542" t="str">
        <f t="shared" si="3151"/>
        <v/>
      </c>
      <c r="DA795" s="542" t="str">
        <f t="shared" si="3152"/>
        <v/>
      </c>
      <c r="DB795" s="542" t="str">
        <f t="shared" si="3153"/>
        <v/>
      </c>
      <c r="DC795" s="542" t="str">
        <f t="shared" si="3154"/>
        <v/>
      </c>
      <c r="DD795" s="542" t="str">
        <f t="shared" si="3155"/>
        <v/>
      </c>
      <c r="DE795" s="541" t="str">
        <f t="shared" si="3156"/>
        <v/>
      </c>
      <c r="DF795" s="540" t="str">
        <f t="shared" si="3157"/>
        <v/>
      </c>
      <c r="DG795" s="645">
        <f t="shared" si="3158"/>
        <v>0</v>
      </c>
      <c r="DH795" s="98">
        <f t="shared" si="3159"/>
        <v>1</v>
      </c>
      <c r="DI795" s="98">
        <f t="shared" si="3160"/>
        <v>0</v>
      </c>
      <c r="DJ795" s="98">
        <f t="shared" si="3161"/>
        <v>1</v>
      </c>
      <c r="DK795" s="474"/>
      <c r="DL795" s="609"/>
      <c r="DM795" s="591"/>
      <c r="DN795" s="592" t="s">
        <v>357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358</v>
      </c>
      <c r="DT795" s="475"/>
    </row>
    <row r="796" spans="1:124" s="477" customFormat="1" ht="15.75" customHeight="1">
      <c r="A796" s="777" t="s">
        <v>359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36"/>
        <v/>
      </c>
      <c r="CA796" s="589" t="str">
        <f t="shared" si="3137"/>
        <v/>
      </c>
      <c r="CB796" s="589" t="str">
        <f t="shared" si="3138"/>
        <v/>
      </c>
      <c r="CC796" s="680" t="str">
        <f t="shared" si="3139"/>
        <v/>
      </c>
      <c r="CD796" s="1328" t="str">
        <f t="shared" si="3162"/>
        <v/>
      </c>
      <c r="CE796" s="1329" t="str">
        <f t="shared" si="3163"/>
        <v/>
      </c>
      <c r="CF796" s="1329" t="str">
        <f t="shared" si="3163"/>
        <v/>
      </c>
      <c r="CG796" s="1329" t="str">
        <f t="shared" si="3163"/>
        <v/>
      </c>
      <c r="CH796" s="1329" t="str">
        <f t="shared" si="3163"/>
        <v/>
      </c>
      <c r="CI796" s="1330">
        <f t="shared" si="3163"/>
        <v>2000</v>
      </c>
      <c r="CJ796" s="1330" t="str">
        <f t="shared" si="3163"/>
        <v/>
      </c>
      <c r="CK796" s="1329" t="str">
        <f t="shared" si="3163"/>
        <v/>
      </c>
      <c r="CL796" s="1329" t="str">
        <f t="shared" si="3163"/>
        <v/>
      </c>
      <c r="CM796" s="1329" t="str">
        <f t="shared" si="3163"/>
        <v/>
      </c>
      <c r="CN796" s="1329" t="str">
        <f t="shared" si="3163"/>
        <v/>
      </c>
      <c r="CO796" s="1328" t="str">
        <f t="shared" si="3163"/>
        <v/>
      </c>
      <c r="CP796" s="540" t="str">
        <f t="shared" si="3141"/>
        <v/>
      </c>
      <c r="CQ796" s="541" t="str">
        <f t="shared" si="3142"/>
        <v/>
      </c>
      <c r="CR796" s="542" t="str">
        <f t="shared" si="3143"/>
        <v/>
      </c>
      <c r="CS796" s="542" t="str">
        <f t="shared" si="3144"/>
        <v/>
      </c>
      <c r="CT796" s="542" t="str">
        <f t="shared" si="3145"/>
        <v/>
      </c>
      <c r="CU796" s="542" t="str">
        <f t="shared" si="3146"/>
        <v/>
      </c>
      <c r="CV796" s="542" t="str">
        <f t="shared" si="3147"/>
        <v/>
      </c>
      <c r="CW796" s="543" t="str">
        <f t="shared" si="3148"/>
        <v/>
      </c>
      <c r="CX796" s="543" t="str">
        <f t="shared" si="3149"/>
        <v/>
      </c>
      <c r="CY796" s="543" t="str">
        <f t="shared" si="3150"/>
        <v/>
      </c>
      <c r="CZ796" s="542" t="str">
        <f t="shared" si="3151"/>
        <v/>
      </c>
      <c r="DA796" s="542" t="str">
        <f t="shared" si="3152"/>
        <v/>
      </c>
      <c r="DB796" s="542" t="str">
        <f t="shared" si="3153"/>
        <v/>
      </c>
      <c r="DC796" s="542" t="str">
        <f t="shared" si="3154"/>
        <v/>
      </c>
      <c r="DD796" s="542" t="str">
        <f t="shared" si="3155"/>
        <v/>
      </c>
      <c r="DE796" s="541" t="str">
        <f t="shared" si="3156"/>
        <v/>
      </c>
      <c r="DF796" s="540" t="str">
        <f t="shared" si="3157"/>
        <v/>
      </c>
      <c r="DG796" s="645">
        <f t="shared" si="3158"/>
        <v>0</v>
      </c>
      <c r="DH796" s="98">
        <f t="shared" si="3159"/>
        <v>1</v>
      </c>
      <c r="DI796" s="98">
        <f t="shared" si="3160"/>
        <v>0</v>
      </c>
      <c r="DJ796" s="98">
        <f t="shared" si="3161"/>
        <v>0</v>
      </c>
      <c r="DK796" s="474"/>
      <c r="DL796" s="609"/>
      <c r="DM796" s="591" t="s">
        <v>360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361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36"/>
        <v/>
      </c>
      <c r="CA797" s="589">
        <f t="shared" si="3137"/>
        <v>768.75</v>
      </c>
      <c r="CB797" s="589">
        <f t="shared" si="3138"/>
        <v>770</v>
      </c>
      <c r="CC797" s="680">
        <f t="shared" si="3139"/>
        <v>758</v>
      </c>
      <c r="CD797" s="1328" t="str">
        <f t="shared" si="3162"/>
        <v/>
      </c>
      <c r="CE797" s="1329" t="str">
        <f t="shared" si="3163"/>
        <v/>
      </c>
      <c r="CF797" s="1329" t="str">
        <f t="shared" si="3163"/>
        <v/>
      </c>
      <c r="CG797" s="1329">
        <f t="shared" si="3163"/>
        <v>500</v>
      </c>
      <c r="CH797" s="1329">
        <f t="shared" si="3163"/>
        <v>500</v>
      </c>
      <c r="CI797" s="1330">
        <f t="shared" si="3163"/>
        <v>575</v>
      </c>
      <c r="CJ797" s="1330">
        <f t="shared" si="3163"/>
        <v>1000</v>
      </c>
      <c r="CK797" s="1329">
        <f t="shared" si="3163"/>
        <v>1000</v>
      </c>
      <c r="CL797" s="1329">
        <f t="shared" si="3163"/>
        <v>1000</v>
      </c>
      <c r="CM797" s="1329" t="str">
        <f t="shared" si="3163"/>
        <v/>
      </c>
      <c r="CN797" s="1329" t="str">
        <f t="shared" si="3163"/>
        <v/>
      </c>
      <c r="CO797" s="1328" t="str">
        <f t="shared" si="3163"/>
        <v/>
      </c>
      <c r="CP797" s="540" t="str">
        <f t="shared" si="3141"/>
        <v/>
      </c>
      <c r="CQ797" s="541" t="str">
        <f t="shared" si="3142"/>
        <v/>
      </c>
      <c r="CR797" s="542" t="str">
        <f t="shared" si="3143"/>
        <v/>
      </c>
      <c r="CS797" s="542" t="str">
        <f t="shared" si="3144"/>
        <v/>
      </c>
      <c r="CT797" s="542" t="str">
        <f t="shared" si="3145"/>
        <v/>
      </c>
      <c r="CU797" s="542">
        <f t="shared" si="3146"/>
        <v>350</v>
      </c>
      <c r="CV797" s="542">
        <f t="shared" si="3147"/>
        <v>470</v>
      </c>
      <c r="CW797" s="543">
        <f t="shared" si="3148"/>
        <v>500</v>
      </c>
      <c r="CX797" s="543">
        <f t="shared" si="3149"/>
        <v>600</v>
      </c>
      <c r="CY797" s="543">
        <f t="shared" si="3150"/>
        <v>720</v>
      </c>
      <c r="CZ797" s="542">
        <f t="shared" si="3151"/>
        <v>1500</v>
      </c>
      <c r="DA797" s="542">
        <f t="shared" si="3152"/>
        <v>3080</v>
      </c>
      <c r="DB797" s="542" t="str">
        <f t="shared" si="3153"/>
        <v/>
      </c>
      <c r="DC797" s="542" t="str">
        <f t="shared" si="3154"/>
        <v/>
      </c>
      <c r="DD797" s="542" t="str">
        <f t="shared" si="3155"/>
        <v/>
      </c>
      <c r="DE797" s="541" t="str">
        <f t="shared" si="3156"/>
        <v/>
      </c>
      <c r="DF797" s="540" t="str">
        <f t="shared" si="3157"/>
        <v/>
      </c>
      <c r="DG797" s="645">
        <f t="shared" si="3158"/>
        <v>2</v>
      </c>
      <c r="DH797" s="98">
        <f t="shared" si="3159"/>
        <v>6</v>
      </c>
      <c r="DI797" s="98">
        <f t="shared" si="3160"/>
        <v>8</v>
      </c>
      <c r="DJ797" s="98">
        <f t="shared" si="3161"/>
        <v>7</v>
      </c>
      <c r="DK797" s="474"/>
      <c r="DL797" s="609"/>
      <c r="DM797" s="591"/>
      <c r="DN797" s="592" t="s">
        <v>357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362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36"/>
        <v>300</v>
      </c>
      <c r="CA798" s="589">
        <f t="shared" si="3137"/>
        <v>116.25</v>
      </c>
      <c r="CB798" s="589">
        <f t="shared" si="3138"/>
        <v>272</v>
      </c>
      <c r="CC798" s="680">
        <f t="shared" si="3139"/>
        <v>285</v>
      </c>
      <c r="CD798" s="1328" t="str">
        <f t="shared" si="3162"/>
        <v/>
      </c>
      <c r="CE798" s="1329" t="str">
        <f t="shared" si="3163"/>
        <v/>
      </c>
      <c r="CF798" s="1329" t="str">
        <f t="shared" si="3163"/>
        <v/>
      </c>
      <c r="CG798" s="1329">
        <f t="shared" si="3163"/>
        <v>50</v>
      </c>
      <c r="CH798" s="1329">
        <f t="shared" si="3163"/>
        <v>50</v>
      </c>
      <c r="CI798" s="1330">
        <f t="shared" si="3163"/>
        <v>85</v>
      </c>
      <c r="CJ798" s="1330">
        <f t="shared" si="3163"/>
        <v>130</v>
      </c>
      <c r="CK798" s="1329">
        <f t="shared" si="3163"/>
        <v>200</v>
      </c>
      <c r="CL798" s="1329">
        <f t="shared" si="3163"/>
        <v>1200</v>
      </c>
      <c r="CM798" s="1329" t="str">
        <f t="shared" si="3163"/>
        <v/>
      </c>
      <c r="CN798" s="1329" t="str">
        <f t="shared" si="3163"/>
        <v/>
      </c>
      <c r="CO798" s="1328" t="str">
        <f t="shared" si="3163"/>
        <v/>
      </c>
      <c r="CP798" s="540" t="str">
        <f t="shared" si="3141"/>
        <v/>
      </c>
      <c r="CQ798" s="541" t="str">
        <f t="shared" si="3142"/>
        <v/>
      </c>
      <c r="CR798" s="542" t="str">
        <f t="shared" si="3143"/>
        <v/>
      </c>
      <c r="CS798" s="542" t="str">
        <f t="shared" si="3144"/>
        <v/>
      </c>
      <c r="CT798" s="542" t="str">
        <f t="shared" si="3145"/>
        <v/>
      </c>
      <c r="CU798" s="542" t="str">
        <f t="shared" si="3146"/>
        <v/>
      </c>
      <c r="CV798" s="542">
        <f t="shared" si="3147"/>
        <v>100</v>
      </c>
      <c r="CW798" s="543">
        <f t="shared" si="3148"/>
        <v>100</v>
      </c>
      <c r="CX798" s="543">
        <f t="shared" si="3149"/>
        <v>120</v>
      </c>
      <c r="CY798" s="543">
        <f t="shared" si="3150"/>
        <v>200</v>
      </c>
      <c r="CZ798" s="542">
        <f t="shared" si="3151"/>
        <v>720</v>
      </c>
      <c r="DA798" s="542">
        <f t="shared" si="3152"/>
        <v>1200</v>
      </c>
      <c r="DB798" s="542" t="str">
        <f t="shared" si="3153"/>
        <v/>
      </c>
      <c r="DC798" s="542" t="str">
        <f t="shared" si="3154"/>
        <v/>
      </c>
      <c r="DD798" s="542" t="str">
        <f t="shared" si="3155"/>
        <v/>
      </c>
      <c r="DE798" s="541" t="str">
        <f t="shared" si="3156"/>
        <v/>
      </c>
      <c r="DF798" s="540" t="str">
        <f t="shared" si="3157"/>
        <v/>
      </c>
      <c r="DG798" s="645">
        <f t="shared" si="3158"/>
        <v>3</v>
      </c>
      <c r="DH798" s="98">
        <f t="shared" si="3159"/>
        <v>6</v>
      </c>
      <c r="DI798" s="98">
        <f t="shared" si="3160"/>
        <v>7</v>
      </c>
      <c r="DJ798" s="98">
        <f t="shared" si="3161"/>
        <v>6</v>
      </c>
      <c r="DK798" s="474"/>
      <c r="DL798" s="609"/>
      <c r="DM798" s="591" t="s">
        <v>363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364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12">
        <v>4110</v>
      </c>
      <c r="BW799" s="752">
        <v>3105</v>
      </c>
      <c r="BX799" s="752">
        <v>4309</v>
      </c>
      <c r="BY799" s="752">
        <v>2875</v>
      </c>
      <c r="BZ799" s="589">
        <f t="shared" si="3136"/>
        <v>4110</v>
      </c>
      <c r="CA799" s="589">
        <f t="shared" si="3137"/>
        <v>3105</v>
      </c>
      <c r="CB799" s="589">
        <f t="shared" si="3138"/>
        <v>4309</v>
      </c>
      <c r="CC799" s="680">
        <f t="shared" si="3139"/>
        <v>2527.7777777777778</v>
      </c>
      <c r="CD799" s="1328">
        <f t="shared" si="3162"/>
        <v>800</v>
      </c>
      <c r="CE799" s="1329">
        <f t="shared" si="3163"/>
        <v>800</v>
      </c>
      <c r="CF799" s="1329">
        <f t="shared" si="3163"/>
        <v>2000</v>
      </c>
      <c r="CG799" s="1329">
        <f t="shared" si="3163"/>
        <v>2000</v>
      </c>
      <c r="CH799" s="1329">
        <f t="shared" si="3163"/>
        <v>2000</v>
      </c>
      <c r="CI799" s="1330">
        <f t="shared" si="3163"/>
        <v>3000</v>
      </c>
      <c r="CJ799" s="1330">
        <f t="shared" si="3163"/>
        <v>3750</v>
      </c>
      <c r="CK799" s="1329">
        <f t="shared" si="3163"/>
        <v>4000</v>
      </c>
      <c r="CL799" s="1329">
        <f t="shared" si="3163"/>
        <v>4500</v>
      </c>
      <c r="CM799" s="1329">
        <f t="shared" si="3163"/>
        <v>4500</v>
      </c>
      <c r="CN799" s="1329">
        <f t="shared" si="3163"/>
        <v>4500</v>
      </c>
      <c r="CO799" s="1328">
        <f t="shared" si="3163"/>
        <v>4800</v>
      </c>
      <c r="CP799" s="540" t="str">
        <f t="shared" si="3141"/>
        <v/>
      </c>
      <c r="CQ799" s="541" t="str">
        <f t="shared" si="3142"/>
        <v/>
      </c>
      <c r="CR799" s="542" t="str">
        <f t="shared" si="3143"/>
        <v/>
      </c>
      <c r="CS799" s="542">
        <f t="shared" si="3144"/>
        <v>300</v>
      </c>
      <c r="CT799" s="542">
        <f t="shared" si="3145"/>
        <v>1500</v>
      </c>
      <c r="CU799" s="542">
        <f t="shared" si="3146"/>
        <v>2000</v>
      </c>
      <c r="CV799" s="542">
        <f t="shared" si="3147"/>
        <v>2000</v>
      </c>
      <c r="CW799" s="543">
        <f t="shared" si="3148"/>
        <v>2000</v>
      </c>
      <c r="CX799" s="543">
        <f t="shared" si="3149"/>
        <v>2000</v>
      </c>
      <c r="CY799" s="543">
        <f t="shared" si="3150"/>
        <v>2500</v>
      </c>
      <c r="CZ799" s="542">
        <f t="shared" si="3151"/>
        <v>3000</v>
      </c>
      <c r="DA799" s="542">
        <f t="shared" si="3152"/>
        <v>3750</v>
      </c>
      <c r="DB799" s="542">
        <f t="shared" si="3153"/>
        <v>4000</v>
      </c>
      <c r="DC799" s="542">
        <f t="shared" si="3154"/>
        <v>6000</v>
      </c>
      <c r="DD799" s="542" t="str">
        <f t="shared" si="3155"/>
        <v/>
      </c>
      <c r="DE799" s="541" t="str">
        <f t="shared" si="3156"/>
        <v/>
      </c>
      <c r="DF799" s="540" t="str">
        <f t="shared" si="3157"/>
        <v/>
      </c>
      <c r="DG799" s="645">
        <f t="shared" si="3158"/>
        <v>12</v>
      </c>
      <c r="DH799" s="98">
        <f t="shared" si="3159"/>
        <v>12</v>
      </c>
      <c r="DI799" s="98">
        <f t="shared" si="3160"/>
        <v>12</v>
      </c>
      <c r="DJ799" s="98">
        <f t="shared" si="3161"/>
        <v>11</v>
      </c>
      <c r="DK799" s="474"/>
      <c r="DL799" s="609"/>
      <c r="DM799" s="591"/>
      <c r="DN799" s="592" t="s">
        <v>357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365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36"/>
        <v>493.75</v>
      </c>
      <c r="CA800" s="589">
        <f t="shared" si="3137"/>
        <v>245</v>
      </c>
      <c r="CB800" s="589">
        <f t="shared" si="3138"/>
        <v>428.33333333333331</v>
      </c>
      <c r="CC800" s="680">
        <f t="shared" si="3139"/>
        <v>466.66666666666669</v>
      </c>
      <c r="CD800" s="1328" t="str">
        <f t="shared" si="3162"/>
        <v/>
      </c>
      <c r="CE800" s="1329" t="str">
        <f t="shared" si="3163"/>
        <v/>
      </c>
      <c r="CF800" s="1329" t="str">
        <f t="shared" si="3163"/>
        <v/>
      </c>
      <c r="CG800" s="1329">
        <f t="shared" si="3163"/>
        <v>60</v>
      </c>
      <c r="CH800" s="1329">
        <f t="shared" si="3163"/>
        <v>230</v>
      </c>
      <c r="CI800" s="1330">
        <f t="shared" si="3163"/>
        <v>250</v>
      </c>
      <c r="CJ800" s="1330">
        <f t="shared" si="3163"/>
        <v>250</v>
      </c>
      <c r="CK800" s="1329">
        <f t="shared" si="3163"/>
        <v>250</v>
      </c>
      <c r="CL800" s="1329">
        <f t="shared" si="3163"/>
        <v>300</v>
      </c>
      <c r="CM800" s="1329" t="str">
        <f t="shared" si="3163"/>
        <v/>
      </c>
      <c r="CN800" s="1329" t="str">
        <f t="shared" si="3163"/>
        <v/>
      </c>
      <c r="CO800" s="1328" t="str">
        <f t="shared" si="3163"/>
        <v/>
      </c>
      <c r="CP800" s="540" t="str">
        <f t="shared" si="3141"/>
        <v/>
      </c>
      <c r="CQ800" s="541" t="str">
        <f t="shared" si="3142"/>
        <v/>
      </c>
      <c r="CR800" s="542" t="str">
        <f t="shared" si="3143"/>
        <v/>
      </c>
      <c r="CS800" s="542" t="str">
        <f t="shared" si="3144"/>
        <v/>
      </c>
      <c r="CT800" s="542" t="str">
        <f t="shared" si="3145"/>
        <v/>
      </c>
      <c r="CU800" s="542">
        <f t="shared" si="3146"/>
        <v>300</v>
      </c>
      <c r="CV800" s="542">
        <f t="shared" si="3147"/>
        <v>300</v>
      </c>
      <c r="CW800" s="543">
        <f t="shared" si="3148"/>
        <v>400</v>
      </c>
      <c r="CX800" s="543">
        <f t="shared" si="3149"/>
        <v>500</v>
      </c>
      <c r="CY800" s="543">
        <f t="shared" si="3150"/>
        <v>500</v>
      </c>
      <c r="CZ800" s="542">
        <f t="shared" si="3151"/>
        <v>500</v>
      </c>
      <c r="DA800" s="542">
        <f t="shared" si="3152"/>
        <v>600</v>
      </c>
      <c r="DB800" s="542">
        <f t="shared" si="3153"/>
        <v>600</v>
      </c>
      <c r="DC800" s="542" t="str">
        <f t="shared" si="3154"/>
        <v/>
      </c>
      <c r="DD800" s="542" t="str">
        <f t="shared" si="3155"/>
        <v/>
      </c>
      <c r="DE800" s="541" t="str">
        <f t="shared" si="3156"/>
        <v/>
      </c>
      <c r="DF800" s="540" t="str">
        <f t="shared" si="3157"/>
        <v/>
      </c>
      <c r="DG800" s="645">
        <f t="shared" si="3158"/>
        <v>10</v>
      </c>
      <c r="DH800" s="98">
        <f t="shared" si="3159"/>
        <v>6</v>
      </c>
      <c r="DI800" s="98">
        <f t="shared" si="3160"/>
        <v>8</v>
      </c>
      <c r="DJ800" s="98">
        <f t="shared" si="3161"/>
        <v>8</v>
      </c>
      <c r="DK800" s="474"/>
      <c r="DL800" s="609"/>
      <c r="DM800" s="591" t="s">
        <v>366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367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36"/>
        <v>5030</v>
      </c>
      <c r="CA801" s="589">
        <f t="shared" si="3137"/>
        <v>4170</v>
      </c>
      <c r="CB801" s="589">
        <f t="shared" si="3138"/>
        <v>4680</v>
      </c>
      <c r="CC801" s="680">
        <f t="shared" si="3139"/>
        <v>2800</v>
      </c>
      <c r="CD801" s="1328">
        <f t="shared" si="3162"/>
        <v>600</v>
      </c>
      <c r="CE801" s="1329">
        <f t="shared" si="3163"/>
        <v>2500</v>
      </c>
      <c r="CF801" s="1329">
        <f t="shared" si="3163"/>
        <v>3000</v>
      </c>
      <c r="CG801" s="1329">
        <f t="shared" si="3163"/>
        <v>4000</v>
      </c>
      <c r="CH801" s="1329">
        <f t="shared" si="3163"/>
        <v>4000</v>
      </c>
      <c r="CI801" s="1330">
        <f t="shared" si="3163"/>
        <v>4000</v>
      </c>
      <c r="CJ801" s="1330">
        <f t="shared" si="3163"/>
        <v>4000</v>
      </c>
      <c r="CK801" s="1329">
        <f t="shared" si="3163"/>
        <v>4300</v>
      </c>
      <c r="CL801" s="1329">
        <f t="shared" si="3163"/>
        <v>4300</v>
      </c>
      <c r="CM801" s="1329">
        <f t="shared" si="3163"/>
        <v>4600</v>
      </c>
      <c r="CN801" s="1329">
        <f t="shared" si="3163"/>
        <v>7000</v>
      </c>
      <c r="CO801" s="1328">
        <f t="shared" si="3163"/>
        <v>7800</v>
      </c>
      <c r="CP801" s="540" t="str">
        <f t="shared" si="3141"/>
        <v/>
      </c>
      <c r="CQ801" s="541" t="str">
        <f t="shared" si="3142"/>
        <v/>
      </c>
      <c r="CR801" s="542" t="str">
        <f t="shared" si="3143"/>
        <v/>
      </c>
      <c r="CS801" s="542">
        <f t="shared" si="3144"/>
        <v>1000</v>
      </c>
      <c r="CT801" s="542">
        <f t="shared" si="3145"/>
        <v>2000</v>
      </c>
      <c r="CU801" s="542">
        <f t="shared" si="3146"/>
        <v>2000</v>
      </c>
      <c r="CV801" s="542">
        <f t="shared" si="3147"/>
        <v>2000</v>
      </c>
      <c r="CW801" s="543">
        <f t="shared" si="3148"/>
        <v>2500</v>
      </c>
      <c r="CX801" s="543">
        <f t="shared" si="3149"/>
        <v>2500</v>
      </c>
      <c r="CY801" s="543">
        <f t="shared" si="3150"/>
        <v>3000</v>
      </c>
      <c r="CZ801" s="542">
        <f t="shared" si="3151"/>
        <v>3000</v>
      </c>
      <c r="DA801" s="542">
        <f t="shared" si="3152"/>
        <v>3000</v>
      </c>
      <c r="DB801" s="542">
        <f t="shared" si="3153"/>
        <v>4000</v>
      </c>
      <c r="DC801" s="542">
        <f t="shared" si="3154"/>
        <v>4000</v>
      </c>
      <c r="DD801" s="542">
        <f t="shared" si="3155"/>
        <v>4000</v>
      </c>
      <c r="DE801" s="541" t="str">
        <f t="shared" si="3156"/>
        <v/>
      </c>
      <c r="DF801" s="540" t="str">
        <f t="shared" si="3157"/>
        <v/>
      </c>
      <c r="DG801" s="645">
        <f t="shared" si="3158"/>
        <v>12</v>
      </c>
      <c r="DH801" s="98">
        <f t="shared" si="3159"/>
        <v>12</v>
      </c>
      <c r="DI801" s="98">
        <f t="shared" si="3160"/>
        <v>12</v>
      </c>
      <c r="DJ801" s="98">
        <f t="shared" si="3161"/>
        <v>12</v>
      </c>
      <c r="DK801" s="474"/>
      <c r="DL801" s="609"/>
      <c r="DM801" s="591"/>
      <c r="DN801" s="592" t="s">
        <v>357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903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36"/>
        <v>2037.2</v>
      </c>
      <c r="CA802" s="589">
        <f t="shared" si="3137"/>
        <v>1551.3333333333333</v>
      </c>
      <c r="CB802" s="589">
        <f t="shared" si="3138"/>
        <v>2405.1999999999998</v>
      </c>
      <c r="CC802" s="680">
        <f t="shared" si="3139"/>
        <v>3838</v>
      </c>
      <c r="CD802" s="1328">
        <f t="shared" si="3162"/>
        <v>644</v>
      </c>
      <c r="CE802" s="1329">
        <f t="shared" si="3163"/>
        <v>844</v>
      </c>
      <c r="CF802" s="1329">
        <f t="shared" si="3163"/>
        <v>1100</v>
      </c>
      <c r="CG802" s="1329">
        <f t="shared" si="3163"/>
        <v>1160</v>
      </c>
      <c r="CH802" s="1329">
        <f t="shared" si="3163"/>
        <v>1230</v>
      </c>
      <c r="CI802" s="1330">
        <f t="shared" si="3163"/>
        <v>1348</v>
      </c>
      <c r="CJ802" s="1330">
        <f t="shared" si="3163"/>
        <v>1644</v>
      </c>
      <c r="CK802" s="1329">
        <f t="shared" si="3163"/>
        <v>1788</v>
      </c>
      <c r="CL802" s="1329">
        <f t="shared" si="3163"/>
        <v>1988</v>
      </c>
      <c r="CM802" s="1329">
        <f t="shared" si="3163"/>
        <v>2860</v>
      </c>
      <c r="CN802" s="1329">
        <f t="shared" si="3163"/>
        <v>3800</v>
      </c>
      <c r="CO802" s="1328" t="str">
        <f t="shared" si="3163"/>
        <v/>
      </c>
      <c r="CP802" s="540" t="str">
        <f t="shared" si="3141"/>
        <v/>
      </c>
      <c r="CQ802" s="541" t="str">
        <f t="shared" si="3142"/>
        <v/>
      </c>
      <c r="CR802" s="542" t="str">
        <f t="shared" si="3143"/>
        <v/>
      </c>
      <c r="CS802" s="542">
        <f t="shared" si="3144"/>
        <v>1076</v>
      </c>
      <c r="CT802" s="542">
        <f t="shared" si="3145"/>
        <v>2400</v>
      </c>
      <c r="CU802" s="542">
        <f t="shared" si="3146"/>
        <v>2600</v>
      </c>
      <c r="CV802" s="542">
        <f t="shared" si="3147"/>
        <v>2720</v>
      </c>
      <c r="CW802" s="543">
        <f t="shared" si="3148"/>
        <v>2720</v>
      </c>
      <c r="CX802" s="543">
        <f t="shared" si="3149"/>
        <v>3000</v>
      </c>
      <c r="CY802" s="543">
        <f t="shared" si="3150"/>
        <v>4200</v>
      </c>
      <c r="CZ802" s="542">
        <f t="shared" si="3151"/>
        <v>4440</v>
      </c>
      <c r="DA802" s="542">
        <f t="shared" si="3152"/>
        <v>4800</v>
      </c>
      <c r="DB802" s="542">
        <f t="shared" si="3153"/>
        <v>5400</v>
      </c>
      <c r="DC802" s="542">
        <f t="shared" si="3154"/>
        <v>6100</v>
      </c>
      <c r="DD802" s="542">
        <f t="shared" si="3155"/>
        <v>7400</v>
      </c>
      <c r="DE802" s="541" t="str">
        <f t="shared" si="3156"/>
        <v/>
      </c>
      <c r="DF802" s="540" t="str">
        <f t="shared" si="3157"/>
        <v/>
      </c>
      <c r="DG802" s="645">
        <f t="shared" si="3158"/>
        <v>12</v>
      </c>
      <c r="DH802" s="98">
        <f t="shared" si="3159"/>
        <v>11</v>
      </c>
      <c r="DI802" s="98">
        <f t="shared" si="3160"/>
        <v>12</v>
      </c>
      <c r="DJ802" s="98">
        <f t="shared" si="316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368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36"/>
        <v>1241</v>
      </c>
      <c r="CA803" s="589">
        <f t="shared" si="3137"/>
        <v>1192.2</v>
      </c>
      <c r="CB803" s="589">
        <f t="shared" si="3138"/>
        <v>1836.8888888888889</v>
      </c>
      <c r="CC803" s="680">
        <f t="shared" si="3139"/>
        <v>1782.2222222222222</v>
      </c>
      <c r="CD803" s="1328">
        <f t="shared" si="3162"/>
        <v>320</v>
      </c>
      <c r="CE803" s="1329">
        <f t="shared" si="3163"/>
        <v>812</v>
      </c>
      <c r="CF803" s="1329">
        <f t="shared" si="3163"/>
        <v>960</v>
      </c>
      <c r="CG803" s="1329">
        <f t="shared" si="3163"/>
        <v>1080</v>
      </c>
      <c r="CH803" s="1329">
        <f t="shared" si="3163"/>
        <v>1200</v>
      </c>
      <c r="CI803" s="1330">
        <f t="shared" si="3163"/>
        <v>1200</v>
      </c>
      <c r="CJ803" s="1330">
        <f t="shared" si="3163"/>
        <v>1200</v>
      </c>
      <c r="CK803" s="1329">
        <f t="shared" si="3163"/>
        <v>1240</v>
      </c>
      <c r="CL803" s="1329">
        <f t="shared" si="3163"/>
        <v>1300</v>
      </c>
      <c r="CM803" s="1329">
        <f t="shared" si="3163"/>
        <v>1450</v>
      </c>
      <c r="CN803" s="1329">
        <f t="shared" si="3163"/>
        <v>1480</v>
      </c>
      <c r="CO803" s="1328">
        <f t="shared" si="3163"/>
        <v>1540</v>
      </c>
      <c r="CP803" s="540" t="str">
        <f t="shared" si="3141"/>
        <v/>
      </c>
      <c r="CQ803" s="541" t="str">
        <f t="shared" si="3142"/>
        <v/>
      </c>
      <c r="CR803" s="542" t="str">
        <f t="shared" si="3143"/>
        <v/>
      </c>
      <c r="CS803" s="542">
        <f t="shared" si="3144"/>
        <v>1008</v>
      </c>
      <c r="CT803" s="542">
        <f t="shared" si="3145"/>
        <v>1200</v>
      </c>
      <c r="CU803" s="542">
        <f t="shared" si="3146"/>
        <v>1400</v>
      </c>
      <c r="CV803" s="542">
        <f t="shared" si="3147"/>
        <v>1440</v>
      </c>
      <c r="CW803" s="543">
        <f t="shared" si="3148"/>
        <v>1440</v>
      </c>
      <c r="CX803" s="543">
        <f t="shared" si="3149"/>
        <v>1680</v>
      </c>
      <c r="CY803" s="543">
        <f t="shared" si="3150"/>
        <v>1920</v>
      </c>
      <c r="CZ803" s="542">
        <f t="shared" si="3151"/>
        <v>1960</v>
      </c>
      <c r="DA803" s="542">
        <f t="shared" si="3152"/>
        <v>2000</v>
      </c>
      <c r="DB803" s="542">
        <f t="shared" si="3153"/>
        <v>3000</v>
      </c>
      <c r="DC803" s="542">
        <f t="shared" si="3154"/>
        <v>8400</v>
      </c>
      <c r="DD803" s="542" t="str">
        <f t="shared" si="3155"/>
        <v/>
      </c>
      <c r="DE803" s="541" t="str">
        <f t="shared" si="3156"/>
        <v/>
      </c>
      <c r="DF803" s="540" t="str">
        <f t="shared" si="3157"/>
        <v/>
      </c>
      <c r="DG803" s="645">
        <f t="shared" si="3158"/>
        <v>12</v>
      </c>
      <c r="DH803" s="98">
        <f t="shared" si="3159"/>
        <v>12</v>
      </c>
      <c r="DI803" s="98">
        <f t="shared" si="3160"/>
        <v>11</v>
      </c>
      <c r="DJ803" s="98">
        <f t="shared" si="3161"/>
        <v>11</v>
      </c>
      <c r="DK803" s="474"/>
      <c r="DL803" s="609"/>
      <c r="DM803" s="591" t="s">
        <v>369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370</v>
      </c>
      <c r="DT803" s="475"/>
    </row>
    <row r="804" spans="1:124" s="477" customFormat="1" ht="15.75" customHeight="1">
      <c r="A804" s="777" t="s">
        <v>371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36"/>
        <v>766.66666666666663</v>
      </c>
      <c r="CA804" s="589">
        <f t="shared" si="3137"/>
        <v>1486.6666666666667</v>
      </c>
      <c r="CB804" s="589">
        <f t="shared" si="3138"/>
        <v>2050</v>
      </c>
      <c r="CC804" s="680" t="str">
        <f t="shared" si="3139"/>
        <v/>
      </c>
      <c r="CD804" s="1328" t="str">
        <f t="shared" si="3162"/>
        <v/>
      </c>
      <c r="CE804" s="1329" t="str">
        <f t="shared" ref="CE804:CO810" si="31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68"/>
        <v/>
      </c>
      <c r="CG804" s="1329">
        <f t="shared" si="3168"/>
        <v>1000</v>
      </c>
      <c r="CH804" s="1329">
        <f t="shared" si="3168"/>
        <v>1360</v>
      </c>
      <c r="CI804" s="1330">
        <f t="shared" si="3168"/>
        <v>1500</v>
      </c>
      <c r="CJ804" s="1330">
        <f t="shared" si="3168"/>
        <v>1600</v>
      </c>
      <c r="CK804" s="1329">
        <f t="shared" si="3168"/>
        <v>2060</v>
      </c>
      <c r="CL804" s="1329" t="str">
        <f t="shared" si="3168"/>
        <v/>
      </c>
      <c r="CM804" s="1329" t="str">
        <f t="shared" si="3168"/>
        <v/>
      </c>
      <c r="CN804" s="1329" t="str">
        <f t="shared" si="3168"/>
        <v/>
      </c>
      <c r="CO804" s="1328" t="str">
        <f t="shared" ref="CO804:CO809" si="316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41"/>
        <v/>
      </c>
      <c r="CQ804" s="541" t="str">
        <f t="shared" si="3142"/>
        <v/>
      </c>
      <c r="CR804" s="542" t="str">
        <f t="shared" si="3143"/>
        <v/>
      </c>
      <c r="CS804" s="542" t="str">
        <f t="shared" si="3144"/>
        <v/>
      </c>
      <c r="CT804" s="542" t="str">
        <f t="shared" si="3145"/>
        <v/>
      </c>
      <c r="CU804" s="542" t="str">
        <f t="shared" si="3146"/>
        <v/>
      </c>
      <c r="CV804" s="542" t="str">
        <f t="shared" si="3147"/>
        <v/>
      </c>
      <c r="CW804" s="543" t="str">
        <f t="shared" si="3148"/>
        <v/>
      </c>
      <c r="CX804" s="543">
        <f t="shared" si="3149"/>
        <v>2400</v>
      </c>
      <c r="CY804" s="543" t="str">
        <f t="shared" si="3150"/>
        <v/>
      </c>
      <c r="CZ804" s="542" t="str">
        <f t="shared" si="3151"/>
        <v/>
      </c>
      <c r="DA804" s="542" t="str">
        <f t="shared" si="3152"/>
        <v/>
      </c>
      <c r="DB804" s="542" t="str">
        <f t="shared" si="3153"/>
        <v/>
      </c>
      <c r="DC804" s="542" t="str">
        <f t="shared" si="3154"/>
        <v/>
      </c>
      <c r="DD804" s="542" t="str">
        <f t="shared" si="3155"/>
        <v/>
      </c>
      <c r="DE804" s="541" t="str">
        <f t="shared" si="3156"/>
        <v/>
      </c>
      <c r="DF804" s="540" t="str">
        <f t="shared" si="3157"/>
        <v/>
      </c>
      <c r="DG804" s="645">
        <f t="shared" si="3158"/>
        <v>5</v>
      </c>
      <c r="DH804" s="98">
        <f t="shared" si="3159"/>
        <v>5</v>
      </c>
      <c r="DI804" s="98">
        <f t="shared" si="3160"/>
        <v>4</v>
      </c>
      <c r="DJ804" s="98">
        <f t="shared" si="3161"/>
        <v>1</v>
      </c>
      <c r="DK804" s="474"/>
      <c r="DL804" s="609"/>
      <c r="DM804" s="591" t="s">
        <v>372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373</v>
      </c>
      <c r="DT804" s="475"/>
    </row>
    <row r="805" spans="1:124" s="477" customFormat="1" ht="15.75" customHeight="1">
      <c r="A805" s="777" t="s">
        <v>374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36"/>
        <v>1185.7142857142858</v>
      </c>
      <c r="CA805" s="589">
        <f t="shared" si="3137"/>
        <v>999</v>
      </c>
      <c r="CB805" s="589">
        <f t="shared" si="3138"/>
        <v>1816.4444444444443</v>
      </c>
      <c r="CC805" s="680">
        <f t="shared" si="3139"/>
        <v>1215</v>
      </c>
      <c r="CD805" s="1328" t="str">
        <f t="shared" si="3162"/>
        <v/>
      </c>
      <c r="CE805" s="1329" t="str">
        <f t="shared" si="3168"/>
        <v/>
      </c>
      <c r="CF805" s="1329" t="str">
        <f t="shared" si="3168"/>
        <v/>
      </c>
      <c r="CG805" s="1329">
        <f t="shared" si="3168"/>
        <v>420</v>
      </c>
      <c r="CH805" s="1329">
        <f t="shared" si="3168"/>
        <v>540</v>
      </c>
      <c r="CI805" s="1330">
        <f t="shared" si="3168"/>
        <v>588</v>
      </c>
      <c r="CJ805" s="1330">
        <f t="shared" si="3168"/>
        <v>1152</v>
      </c>
      <c r="CK805" s="1329">
        <f t="shared" si="3168"/>
        <v>1716</v>
      </c>
      <c r="CL805" s="1329">
        <f t="shared" si="3168"/>
        <v>3000</v>
      </c>
      <c r="CM805" s="1329" t="str">
        <f t="shared" si="3168"/>
        <v/>
      </c>
      <c r="CN805" s="1329" t="str">
        <f t="shared" si="3168"/>
        <v/>
      </c>
      <c r="CO805" s="1328" t="str">
        <f t="shared" si="3169"/>
        <v/>
      </c>
      <c r="CP805" s="540" t="str">
        <f t="shared" si="3141"/>
        <v/>
      </c>
      <c r="CQ805" s="541" t="str">
        <f t="shared" si="3142"/>
        <v/>
      </c>
      <c r="CR805" s="542" t="str">
        <f t="shared" si="3143"/>
        <v/>
      </c>
      <c r="CS805" s="542" t="str">
        <f t="shared" si="3144"/>
        <v/>
      </c>
      <c r="CT805" s="542" t="str">
        <f t="shared" si="3145"/>
        <v/>
      </c>
      <c r="CU805" s="542" t="str">
        <f t="shared" si="3146"/>
        <v/>
      </c>
      <c r="CV805" s="542">
        <f t="shared" si="3147"/>
        <v>720</v>
      </c>
      <c r="CW805" s="543">
        <f t="shared" si="3148"/>
        <v>840</v>
      </c>
      <c r="CX805" s="543">
        <f t="shared" si="3149"/>
        <v>960</v>
      </c>
      <c r="CY805" s="543">
        <f t="shared" si="3150"/>
        <v>1440</v>
      </c>
      <c r="CZ805" s="542">
        <f t="shared" si="3151"/>
        <v>1620</v>
      </c>
      <c r="DA805" s="542">
        <f t="shared" si="3152"/>
        <v>3072</v>
      </c>
      <c r="DB805" s="542" t="str">
        <f t="shared" si="3153"/>
        <v/>
      </c>
      <c r="DC805" s="542" t="str">
        <f t="shared" si="3154"/>
        <v/>
      </c>
      <c r="DD805" s="542" t="str">
        <f t="shared" si="3155"/>
        <v/>
      </c>
      <c r="DE805" s="541" t="str">
        <f t="shared" si="3156"/>
        <v/>
      </c>
      <c r="DF805" s="540" t="str">
        <f t="shared" si="3157"/>
        <v/>
      </c>
      <c r="DG805" s="645">
        <f t="shared" si="3158"/>
        <v>9</v>
      </c>
      <c r="DH805" s="98">
        <f t="shared" si="3159"/>
        <v>6</v>
      </c>
      <c r="DI805" s="98">
        <f t="shared" si="3160"/>
        <v>11</v>
      </c>
      <c r="DJ805" s="98">
        <f t="shared" si="316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375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36"/>
        <v/>
      </c>
      <c r="CA806" s="589" t="str">
        <f t="shared" si="3137"/>
        <v/>
      </c>
      <c r="CB806" s="589" t="str">
        <f t="shared" si="3138"/>
        <v/>
      </c>
      <c r="CC806" s="680" t="str">
        <f t="shared" si="3139"/>
        <v/>
      </c>
      <c r="CD806" s="1328" t="str">
        <f t="shared" si="3162"/>
        <v/>
      </c>
      <c r="CE806" s="1329" t="str">
        <f t="shared" si="3168"/>
        <v/>
      </c>
      <c r="CF806" s="1329" t="str">
        <f t="shared" si="3168"/>
        <v/>
      </c>
      <c r="CG806" s="1329" t="str">
        <f t="shared" si="3168"/>
        <v/>
      </c>
      <c r="CH806" s="1329" t="str">
        <f t="shared" si="3168"/>
        <v/>
      </c>
      <c r="CI806" s="1330" t="str">
        <f t="shared" si="3168"/>
        <v/>
      </c>
      <c r="CJ806" s="1330" t="str">
        <f t="shared" si="3168"/>
        <v/>
      </c>
      <c r="CK806" s="1329" t="str">
        <f t="shared" si="3168"/>
        <v/>
      </c>
      <c r="CL806" s="1329" t="str">
        <f t="shared" si="3168"/>
        <v/>
      </c>
      <c r="CM806" s="1329" t="str">
        <f t="shared" si="3168"/>
        <v/>
      </c>
      <c r="CN806" s="1329" t="str">
        <f t="shared" si="3168"/>
        <v/>
      </c>
      <c r="CO806" s="1328" t="str">
        <f t="shared" si="3169"/>
        <v/>
      </c>
      <c r="CP806" s="540" t="str">
        <f t="shared" si="3141"/>
        <v/>
      </c>
      <c r="CQ806" s="541" t="str">
        <f t="shared" si="3142"/>
        <v/>
      </c>
      <c r="CR806" s="542" t="str">
        <f t="shared" si="3143"/>
        <v/>
      </c>
      <c r="CS806" s="542" t="str">
        <f t="shared" si="3144"/>
        <v/>
      </c>
      <c r="CT806" s="542" t="str">
        <f t="shared" si="3145"/>
        <v/>
      </c>
      <c r="CU806" s="542" t="str">
        <f t="shared" si="3146"/>
        <v/>
      </c>
      <c r="CV806" s="542" t="str">
        <f t="shared" si="3147"/>
        <v/>
      </c>
      <c r="CW806" s="543" t="str">
        <f t="shared" si="3148"/>
        <v/>
      </c>
      <c r="CX806" s="543" t="str">
        <f t="shared" si="3149"/>
        <v/>
      </c>
      <c r="CY806" s="543" t="str">
        <f t="shared" si="3150"/>
        <v/>
      </c>
      <c r="CZ806" s="542" t="str">
        <f t="shared" si="3151"/>
        <v/>
      </c>
      <c r="DA806" s="542" t="str">
        <f t="shared" si="3152"/>
        <v/>
      </c>
      <c r="DB806" s="542" t="str">
        <f t="shared" si="3153"/>
        <v/>
      </c>
      <c r="DC806" s="542" t="str">
        <f t="shared" si="3154"/>
        <v/>
      </c>
      <c r="DD806" s="542" t="str">
        <f t="shared" si="3155"/>
        <v/>
      </c>
      <c r="DE806" s="541" t="str">
        <f t="shared" si="3156"/>
        <v/>
      </c>
      <c r="DF806" s="540" t="str">
        <f t="shared" si="3157"/>
        <v/>
      </c>
      <c r="DG806" s="645">
        <f t="shared" si="3158"/>
        <v>0</v>
      </c>
      <c r="DH806" s="98">
        <f t="shared" si="3159"/>
        <v>0</v>
      </c>
      <c r="DI806" s="98">
        <f t="shared" si="3160"/>
        <v>0</v>
      </c>
      <c r="DJ806" s="98">
        <f t="shared" si="316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93" t="s">
        <v>714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36"/>
        <v/>
      </c>
      <c r="CA807" s="589" t="str">
        <f t="shared" si="3137"/>
        <v/>
      </c>
      <c r="CB807" s="589" t="str">
        <f t="shared" si="3138"/>
        <v/>
      </c>
      <c r="CC807" s="680" t="str">
        <f t="shared" si="3139"/>
        <v/>
      </c>
      <c r="CD807" s="1328" t="str">
        <f t="shared" si="3162"/>
        <v/>
      </c>
      <c r="CE807" s="1329" t="str">
        <f t="shared" si="3168"/>
        <v/>
      </c>
      <c r="CF807" s="1329" t="str">
        <f t="shared" si="3168"/>
        <v/>
      </c>
      <c r="CG807" s="1329" t="str">
        <f t="shared" si="3168"/>
        <v/>
      </c>
      <c r="CH807" s="1329" t="str">
        <f t="shared" si="3168"/>
        <v/>
      </c>
      <c r="CI807" s="1330" t="str">
        <f t="shared" si="3168"/>
        <v/>
      </c>
      <c r="CJ807" s="1330" t="str">
        <f t="shared" si="3168"/>
        <v/>
      </c>
      <c r="CK807" s="1329" t="str">
        <f t="shared" si="3168"/>
        <v/>
      </c>
      <c r="CL807" s="1329" t="str">
        <f t="shared" si="3168"/>
        <v/>
      </c>
      <c r="CM807" s="1329" t="str">
        <f t="shared" si="3168"/>
        <v/>
      </c>
      <c r="CN807" s="1329" t="str">
        <f t="shared" si="3168"/>
        <v/>
      </c>
      <c r="CO807" s="1328" t="str">
        <f t="shared" si="3169"/>
        <v/>
      </c>
      <c r="CP807" s="540" t="str">
        <f t="shared" si="3141"/>
        <v/>
      </c>
      <c r="CQ807" s="541" t="str">
        <f t="shared" si="3142"/>
        <v/>
      </c>
      <c r="CR807" s="542" t="str">
        <f t="shared" si="3143"/>
        <v/>
      </c>
      <c r="CS807" s="542" t="str">
        <f t="shared" si="3144"/>
        <v/>
      </c>
      <c r="CT807" s="542" t="str">
        <f t="shared" si="3145"/>
        <v/>
      </c>
      <c r="CU807" s="542" t="str">
        <f t="shared" si="3146"/>
        <v/>
      </c>
      <c r="CV807" s="542" t="str">
        <f t="shared" si="3147"/>
        <v/>
      </c>
      <c r="CW807" s="543" t="str">
        <f t="shared" si="3148"/>
        <v/>
      </c>
      <c r="CX807" s="543" t="str">
        <f t="shared" si="3149"/>
        <v/>
      </c>
      <c r="CY807" s="543" t="str">
        <f t="shared" si="3150"/>
        <v/>
      </c>
      <c r="CZ807" s="542" t="str">
        <f t="shared" si="3151"/>
        <v/>
      </c>
      <c r="DA807" s="542" t="str">
        <f t="shared" si="3152"/>
        <v/>
      </c>
      <c r="DB807" s="542" t="str">
        <f t="shared" si="3153"/>
        <v/>
      </c>
      <c r="DC807" s="542" t="str">
        <f t="shared" si="3154"/>
        <v/>
      </c>
      <c r="DD807" s="542" t="str">
        <f t="shared" si="3155"/>
        <v/>
      </c>
      <c r="DE807" s="541" t="str">
        <f t="shared" si="3156"/>
        <v/>
      </c>
      <c r="DF807" s="540" t="str">
        <f t="shared" si="3157"/>
        <v/>
      </c>
      <c r="DG807" s="645">
        <f t="shared" si="3158"/>
        <v>0</v>
      </c>
      <c r="DH807" s="98">
        <f t="shared" si="3159"/>
        <v>0</v>
      </c>
      <c r="DI807" s="98">
        <f t="shared" si="3160"/>
        <v>0</v>
      </c>
      <c r="DJ807" s="98">
        <f t="shared" si="316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93" t="s">
        <v>715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36"/>
        <v/>
      </c>
      <c r="CA808" s="589" t="str">
        <f t="shared" si="3137"/>
        <v/>
      </c>
      <c r="CB808" s="589" t="str">
        <f t="shared" si="3138"/>
        <v/>
      </c>
      <c r="CC808" s="680" t="str">
        <f t="shared" si="3139"/>
        <v/>
      </c>
      <c r="CD808" s="1328" t="str">
        <f t="shared" si="3162"/>
        <v/>
      </c>
      <c r="CE808" s="1329" t="str">
        <f t="shared" si="3168"/>
        <v/>
      </c>
      <c r="CF808" s="1329" t="str">
        <f t="shared" si="3168"/>
        <v/>
      </c>
      <c r="CG808" s="1329" t="str">
        <f t="shared" si="3168"/>
        <v/>
      </c>
      <c r="CH808" s="1329" t="str">
        <f t="shared" si="3168"/>
        <v/>
      </c>
      <c r="CI808" s="1330" t="str">
        <f t="shared" si="3168"/>
        <v/>
      </c>
      <c r="CJ808" s="1330" t="str">
        <f t="shared" si="3168"/>
        <v/>
      </c>
      <c r="CK808" s="1329" t="str">
        <f t="shared" si="3168"/>
        <v/>
      </c>
      <c r="CL808" s="1329" t="str">
        <f t="shared" si="3168"/>
        <v/>
      </c>
      <c r="CM808" s="1329" t="str">
        <f t="shared" si="3168"/>
        <v/>
      </c>
      <c r="CN808" s="1329" t="str">
        <f t="shared" si="3168"/>
        <v/>
      </c>
      <c r="CO808" s="1328" t="str">
        <f t="shared" si="3169"/>
        <v/>
      </c>
      <c r="CP808" s="540" t="str">
        <f t="shared" si="3141"/>
        <v/>
      </c>
      <c r="CQ808" s="541" t="str">
        <f t="shared" si="3142"/>
        <v/>
      </c>
      <c r="CR808" s="542" t="str">
        <f t="shared" si="3143"/>
        <v/>
      </c>
      <c r="CS808" s="542" t="str">
        <f t="shared" si="3144"/>
        <v/>
      </c>
      <c r="CT808" s="542" t="str">
        <f t="shared" si="3145"/>
        <v/>
      </c>
      <c r="CU808" s="542" t="str">
        <f t="shared" si="3146"/>
        <v/>
      </c>
      <c r="CV808" s="542" t="str">
        <f t="shared" si="3147"/>
        <v/>
      </c>
      <c r="CW808" s="543" t="str">
        <f t="shared" si="3148"/>
        <v/>
      </c>
      <c r="CX808" s="543" t="str">
        <f t="shared" si="3149"/>
        <v/>
      </c>
      <c r="CY808" s="543" t="str">
        <f t="shared" si="3150"/>
        <v/>
      </c>
      <c r="CZ808" s="542" t="str">
        <f t="shared" si="3151"/>
        <v/>
      </c>
      <c r="DA808" s="542" t="str">
        <f t="shared" si="3152"/>
        <v/>
      </c>
      <c r="DB808" s="542" t="str">
        <f t="shared" si="3153"/>
        <v/>
      </c>
      <c r="DC808" s="542" t="str">
        <f t="shared" si="3154"/>
        <v/>
      </c>
      <c r="DD808" s="542" t="str">
        <f t="shared" si="3155"/>
        <v/>
      </c>
      <c r="DE808" s="541" t="str">
        <f t="shared" si="3156"/>
        <v/>
      </c>
      <c r="DF808" s="540" t="str">
        <f t="shared" si="3157"/>
        <v/>
      </c>
      <c r="DG808" s="645">
        <f t="shared" si="3158"/>
        <v>0</v>
      </c>
      <c r="DH808" s="98">
        <f t="shared" si="3159"/>
        <v>0</v>
      </c>
      <c r="DI808" s="98">
        <f t="shared" si="3160"/>
        <v>0</v>
      </c>
      <c r="DJ808" s="98">
        <f t="shared" si="316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8" t="str">
        <f t="shared" si="3162"/>
        <v/>
      </c>
      <c r="CE809" s="1329" t="str">
        <f t="shared" si="3168"/>
        <v/>
      </c>
      <c r="CF809" s="1329" t="str">
        <f t="shared" si="3168"/>
        <v/>
      </c>
      <c r="CG809" s="1329" t="str">
        <f t="shared" si="3168"/>
        <v/>
      </c>
      <c r="CH809" s="1329" t="str">
        <f t="shared" si="3168"/>
        <v/>
      </c>
      <c r="CI809" s="1330" t="str">
        <f t="shared" si="3168"/>
        <v/>
      </c>
      <c r="CJ809" s="1330" t="str">
        <f t="shared" si="3168"/>
        <v/>
      </c>
      <c r="CK809" s="1329" t="str">
        <f t="shared" si="3168"/>
        <v/>
      </c>
      <c r="CL809" s="1329" t="str">
        <f t="shared" si="3168"/>
        <v/>
      </c>
      <c r="CM809" s="1329" t="str">
        <f t="shared" si="3168"/>
        <v/>
      </c>
      <c r="CN809" s="1329" t="str">
        <f t="shared" si="3168"/>
        <v/>
      </c>
      <c r="CO809" s="1328" t="str">
        <f t="shared" si="3169"/>
        <v/>
      </c>
      <c r="CP809" s="540" t="str">
        <f t="shared" si="3141"/>
        <v/>
      </c>
      <c r="CQ809" s="541" t="str">
        <f t="shared" si="3142"/>
        <v/>
      </c>
      <c r="CR809" s="542" t="str">
        <f t="shared" si="3143"/>
        <v/>
      </c>
      <c r="CS809" s="542" t="str">
        <f t="shared" si="3144"/>
        <v/>
      </c>
      <c r="CT809" s="542" t="str">
        <f t="shared" si="3145"/>
        <v/>
      </c>
      <c r="CU809" s="542" t="str">
        <f t="shared" si="3146"/>
        <v/>
      </c>
      <c r="CV809" s="542" t="str">
        <f t="shared" si="3147"/>
        <v/>
      </c>
      <c r="CW809" s="543" t="str">
        <f t="shared" si="3148"/>
        <v/>
      </c>
      <c r="CX809" s="543" t="str">
        <f t="shared" si="3149"/>
        <v/>
      </c>
      <c r="CY809" s="543" t="str">
        <f t="shared" si="3150"/>
        <v/>
      </c>
      <c r="CZ809" s="542" t="str">
        <f t="shared" si="3151"/>
        <v/>
      </c>
      <c r="DA809" s="542" t="str">
        <f t="shared" si="3152"/>
        <v/>
      </c>
      <c r="DB809" s="542" t="str">
        <f t="shared" si="3153"/>
        <v/>
      </c>
      <c r="DC809" s="542" t="str">
        <f t="shared" si="3154"/>
        <v/>
      </c>
      <c r="DD809" s="542" t="str">
        <f t="shared" si="3155"/>
        <v/>
      </c>
      <c r="DE809" s="541" t="str">
        <f t="shared" si="3156"/>
        <v/>
      </c>
      <c r="DF809" s="540" t="str">
        <f t="shared" si="315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377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8" t="str">
        <f t="shared" si="3162"/>
        <v/>
      </c>
      <c r="CE810" s="1329" t="str">
        <f t="shared" si="3168"/>
        <v/>
      </c>
      <c r="CF810" s="1329" t="str">
        <f t="shared" si="3168"/>
        <v/>
      </c>
      <c r="CG810" s="1329" t="str">
        <f t="shared" si="3168"/>
        <v/>
      </c>
      <c r="CH810" s="1329" t="str">
        <f t="shared" si="3168"/>
        <v/>
      </c>
      <c r="CI810" s="1330">
        <f t="shared" si="3168"/>
        <v>1000</v>
      </c>
      <c r="CJ810" s="1330" t="str">
        <f t="shared" si="3168"/>
        <v/>
      </c>
      <c r="CK810" s="1329" t="str">
        <f t="shared" si="3168"/>
        <v/>
      </c>
      <c r="CL810" s="1329" t="str">
        <f t="shared" si="3168"/>
        <v/>
      </c>
      <c r="CM810" s="1329" t="str">
        <f t="shared" si="3168"/>
        <v/>
      </c>
      <c r="CN810" s="1329" t="str">
        <f t="shared" si="3168"/>
        <v/>
      </c>
      <c r="CO810" s="1328" t="str">
        <f t="shared" si="3168"/>
        <v/>
      </c>
      <c r="CP810" s="540" t="str">
        <f t="shared" si="3141"/>
        <v/>
      </c>
      <c r="CQ810" s="541" t="str">
        <f t="shared" si="3142"/>
        <v/>
      </c>
      <c r="CR810" s="542" t="str">
        <f t="shared" si="3143"/>
        <v/>
      </c>
      <c r="CS810" s="542" t="str">
        <f t="shared" si="3144"/>
        <v/>
      </c>
      <c r="CT810" s="542" t="str">
        <f t="shared" si="3145"/>
        <v/>
      </c>
      <c r="CU810" s="542" t="str">
        <f t="shared" si="3146"/>
        <v/>
      </c>
      <c r="CV810" s="542" t="str">
        <f t="shared" si="3147"/>
        <v/>
      </c>
      <c r="CW810" s="543" t="str">
        <f t="shared" si="3148"/>
        <v/>
      </c>
      <c r="CX810" s="543" t="str">
        <f t="shared" si="3149"/>
        <v/>
      </c>
      <c r="CY810" s="543" t="str">
        <f t="shared" si="3150"/>
        <v/>
      </c>
      <c r="CZ810" s="542" t="str">
        <f t="shared" si="3151"/>
        <v/>
      </c>
      <c r="DA810" s="542" t="str">
        <f t="shared" si="3152"/>
        <v/>
      </c>
      <c r="DB810" s="542" t="str">
        <f t="shared" si="3153"/>
        <v/>
      </c>
      <c r="DC810" s="542" t="str">
        <f t="shared" si="3154"/>
        <v/>
      </c>
      <c r="DD810" s="542" t="str">
        <f t="shared" si="3155"/>
        <v/>
      </c>
      <c r="DE810" s="541" t="str">
        <f t="shared" si="3156"/>
        <v/>
      </c>
      <c r="DF810" s="540" t="str">
        <f t="shared" si="315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1"/>
      <c r="U811" s="1441"/>
      <c r="V811" s="1441"/>
      <c r="W811" s="1441"/>
      <c r="X811" s="144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58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379</v>
      </c>
      <c r="B812" s="787">
        <f t="shared" ref="B812:M812" si="3170">SUM(B772:B776,B781:B785,B790:B811)</f>
        <v>9361</v>
      </c>
      <c r="C812" s="787">
        <f t="shared" si="3170"/>
        <v>21560</v>
      </c>
      <c r="D812" s="787">
        <f t="shared" si="3170"/>
        <v>21116</v>
      </c>
      <c r="E812" s="787">
        <f t="shared" si="3170"/>
        <v>21086</v>
      </c>
      <c r="F812" s="787">
        <f t="shared" si="3170"/>
        <v>20160</v>
      </c>
      <c r="G812" s="787">
        <f t="shared" si="3170"/>
        <v>14020</v>
      </c>
      <c r="H812" s="787">
        <f t="shared" si="3170"/>
        <v>15620</v>
      </c>
      <c r="I812" s="787">
        <f t="shared" si="3170"/>
        <v>20906</v>
      </c>
      <c r="J812" s="787">
        <f t="shared" si="3170"/>
        <v>18994</v>
      </c>
      <c r="K812" s="787">
        <f t="shared" si="3170"/>
        <v>21176</v>
      </c>
      <c r="L812" s="787">
        <f t="shared" si="3170"/>
        <v>20854</v>
      </c>
      <c r="M812" s="787">
        <f t="shared" si="3170"/>
        <v>21362</v>
      </c>
      <c r="N812" s="787"/>
      <c r="O812" s="787"/>
      <c r="P812" s="787"/>
      <c r="Q812" s="787"/>
      <c r="R812" s="787"/>
      <c r="S812" s="788"/>
      <c r="T812" s="787">
        <f t="shared" ref="T812:AE812" si="3171">SUM(T772:T776,T781:T785,T790:T811)</f>
        <v>23248</v>
      </c>
      <c r="U812" s="787">
        <f t="shared" si="3171"/>
        <v>22770</v>
      </c>
      <c r="V812" s="787">
        <f t="shared" si="3171"/>
        <v>11618</v>
      </c>
      <c r="W812" s="787">
        <f t="shared" si="3171"/>
        <v>29714</v>
      </c>
      <c r="X812" s="787">
        <f t="shared" si="3171"/>
        <v>14550</v>
      </c>
      <c r="Y812" s="787">
        <f t="shared" si="3171"/>
        <v>7704</v>
      </c>
      <c r="Z812" s="787">
        <f t="shared" si="3171"/>
        <v>16956</v>
      </c>
      <c r="AA812" s="787">
        <f t="shared" si="3171"/>
        <v>16908</v>
      </c>
      <c r="AB812" s="787">
        <f t="shared" si="3171"/>
        <v>12184</v>
      </c>
      <c r="AC812" s="787">
        <f t="shared" si="3171"/>
        <v>17134</v>
      </c>
      <c r="AD812" s="787">
        <f t="shared" si="3171"/>
        <v>19934</v>
      </c>
      <c r="AE812" s="787">
        <f t="shared" si="317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72">SUM(AL772:AL776,AL781:AL785,AL790:AL811)</f>
        <v>12688</v>
      </c>
      <c r="AM812" s="787">
        <f t="shared" si="3172"/>
        <v>33668</v>
      </c>
      <c r="AN812" s="787">
        <f t="shared" si="3172"/>
        <v>24476</v>
      </c>
      <c r="AO812" s="787">
        <f t="shared" si="3172"/>
        <v>31272</v>
      </c>
      <c r="AP812" s="787">
        <f t="shared" si="3172"/>
        <v>25986</v>
      </c>
      <c r="AQ812" s="787">
        <f t="shared" si="3172"/>
        <v>18020</v>
      </c>
      <c r="AR812" s="787">
        <f t="shared" si="3172"/>
        <v>25248</v>
      </c>
      <c r="AS812" s="787">
        <f t="shared" si="3172"/>
        <v>16804</v>
      </c>
      <c r="AT812" s="787">
        <f t="shared" si="3172"/>
        <v>22672</v>
      </c>
      <c r="AU812" s="787">
        <f t="shared" si="3172"/>
        <v>26092</v>
      </c>
      <c r="AV812" s="787">
        <f t="shared" si="3172"/>
        <v>18720</v>
      </c>
      <c r="AW812" s="787">
        <f t="shared" si="317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73">SUM(BD772:BD776,BD781:BD785,BD790:BD811)</f>
        <v>11678</v>
      </c>
      <c r="BE812" s="787">
        <f t="shared" si="3173"/>
        <v>18800</v>
      </c>
      <c r="BF812" s="787">
        <f t="shared" si="3173"/>
        <v>25314</v>
      </c>
      <c r="BG812" s="787">
        <f t="shared" si="3173"/>
        <v>21260</v>
      </c>
      <c r="BH812" s="787">
        <f t="shared" si="3173"/>
        <v>15480</v>
      </c>
      <c r="BI812" s="787">
        <f t="shared" si="3173"/>
        <v>40820</v>
      </c>
      <c r="BJ812" s="787">
        <f t="shared" si="3173"/>
        <v>15718</v>
      </c>
      <c r="BK812" s="787">
        <f t="shared" si="3173"/>
        <v>17488</v>
      </c>
      <c r="BL812" s="787">
        <f t="shared" si="3173"/>
        <v>20164</v>
      </c>
      <c r="BM812" s="787">
        <f t="shared" si="3173"/>
        <v>22482</v>
      </c>
      <c r="BN812" s="787">
        <f t="shared" si="3173"/>
        <v>15804</v>
      </c>
      <c r="BO812" s="787">
        <f t="shared" si="317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9">
        <f t="shared" ref="CE812:CO812" si="317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9">
        <f t="shared" si="3174"/>
        <v>12184</v>
      </c>
      <c r="CG812" s="1329">
        <f t="shared" si="3174"/>
        <v>14550</v>
      </c>
      <c r="CH812" s="1329">
        <f t="shared" si="3174"/>
        <v>16482</v>
      </c>
      <c r="CI812" s="1330">
        <f t="shared" si="3174"/>
        <v>16908</v>
      </c>
      <c r="CJ812" s="1330">
        <f t="shared" si="3174"/>
        <v>16956</v>
      </c>
      <c r="CK812" s="1329">
        <f t="shared" si="3174"/>
        <v>17134</v>
      </c>
      <c r="CL812" s="1329">
        <f t="shared" si="3174"/>
        <v>19934</v>
      </c>
      <c r="CM812" s="1329">
        <f t="shared" si="3174"/>
        <v>22770</v>
      </c>
      <c r="CN812" s="1329">
        <f t="shared" si="3174"/>
        <v>23248</v>
      </c>
      <c r="CO812" s="1328">
        <f t="shared" si="3174"/>
        <v>29714</v>
      </c>
      <c r="CP812" s="540" t="str">
        <f t="shared" ref="CP812:DF812" si="317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75"/>
        <v/>
      </c>
      <c r="CR812" s="542" t="str">
        <f t="shared" si="3175"/>
        <v/>
      </c>
      <c r="CS812" s="542">
        <f t="shared" si="3175"/>
        <v>11678</v>
      </c>
      <c r="CT812" s="542">
        <f t="shared" si="3175"/>
        <v>15480</v>
      </c>
      <c r="CU812" s="542">
        <f t="shared" si="3175"/>
        <v>15718</v>
      </c>
      <c r="CV812" s="542">
        <f t="shared" si="3175"/>
        <v>15804</v>
      </c>
      <c r="CW812" s="543">
        <f t="shared" si="3175"/>
        <v>17488</v>
      </c>
      <c r="CX812" s="543">
        <f t="shared" si="3175"/>
        <v>18800</v>
      </c>
      <c r="CY812" s="543">
        <f t="shared" si="3175"/>
        <v>20164</v>
      </c>
      <c r="CZ812" s="542">
        <f t="shared" si="3175"/>
        <v>21260</v>
      </c>
      <c r="DA812" s="542">
        <f t="shared" si="3175"/>
        <v>22482</v>
      </c>
      <c r="DB812" s="542">
        <f t="shared" si="3175"/>
        <v>24310</v>
      </c>
      <c r="DC812" s="542">
        <f t="shared" si="3175"/>
        <v>25314</v>
      </c>
      <c r="DD812" s="542">
        <f t="shared" si="3175"/>
        <v>40820</v>
      </c>
      <c r="DE812" s="541" t="str">
        <f t="shared" si="3175"/>
        <v/>
      </c>
      <c r="DF812" s="540" t="str">
        <f t="shared" si="317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58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58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382</v>
      </c>
      <c r="B820" s="793">
        <f t="shared" ref="B820:M820" si="3176">SUM(B89)</f>
        <v>0</v>
      </c>
      <c r="C820" s="793">
        <f t="shared" si="3176"/>
        <v>0</v>
      </c>
      <c r="D820" s="793">
        <f t="shared" si="3176"/>
        <v>0</v>
      </c>
      <c r="E820" s="793">
        <f t="shared" si="3176"/>
        <v>0</v>
      </c>
      <c r="F820" s="793">
        <f t="shared" si="3176"/>
        <v>0</v>
      </c>
      <c r="G820" s="793">
        <f t="shared" si="3176"/>
        <v>0</v>
      </c>
      <c r="H820" s="793">
        <f t="shared" si="3176"/>
        <v>0</v>
      </c>
      <c r="I820" s="793">
        <f t="shared" si="3176"/>
        <v>0</v>
      </c>
      <c r="J820" s="793">
        <f t="shared" si="3176"/>
        <v>0</v>
      </c>
      <c r="K820" s="793">
        <f t="shared" si="3176"/>
        <v>0</v>
      </c>
      <c r="L820" s="793">
        <f t="shared" si="3176"/>
        <v>0</v>
      </c>
      <c r="M820" s="793">
        <f t="shared" si="3176"/>
        <v>0</v>
      </c>
      <c r="N820" s="793"/>
      <c r="O820" s="793"/>
      <c r="P820" s="793"/>
      <c r="Q820" s="793"/>
      <c r="R820" s="793"/>
      <c r="S820" s="799"/>
      <c r="T820" s="793">
        <f t="shared" ref="T820:AE820" si="3177">SUM(T89)</f>
        <v>0</v>
      </c>
      <c r="U820" s="793">
        <f t="shared" si="3177"/>
        <v>0</v>
      </c>
      <c r="V820" s="793">
        <f t="shared" si="3177"/>
        <v>0</v>
      </c>
      <c r="W820" s="793">
        <f t="shared" si="3177"/>
        <v>0</v>
      </c>
      <c r="X820" s="793">
        <f t="shared" si="3177"/>
        <v>0</v>
      </c>
      <c r="Y820" s="793">
        <f t="shared" si="3177"/>
        <v>0</v>
      </c>
      <c r="Z820" s="793">
        <f t="shared" si="3177"/>
        <v>0</v>
      </c>
      <c r="AA820" s="793">
        <f t="shared" si="3177"/>
        <v>0</v>
      </c>
      <c r="AB820" s="793">
        <f t="shared" si="3177"/>
        <v>0</v>
      </c>
      <c r="AC820" s="793">
        <f t="shared" si="3177"/>
        <v>0</v>
      </c>
      <c r="AD820" s="793">
        <f t="shared" si="3177"/>
        <v>0</v>
      </c>
      <c r="AE820" s="793">
        <f t="shared" si="317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78">SUM(AL89)</f>
        <v>0</v>
      </c>
      <c r="AM820" s="793">
        <f t="shared" si="3178"/>
        <v>0</v>
      </c>
      <c r="AN820" s="793">
        <f t="shared" si="3178"/>
        <v>0</v>
      </c>
      <c r="AO820" s="793">
        <f t="shared" si="3178"/>
        <v>0</v>
      </c>
      <c r="AP820" s="793">
        <f t="shared" si="3178"/>
        <v>0</v>
      </c>
      <c r="AQ820" s="793">
        <f t="shared" si="3178"/>
        <v>0</v>
      </c>
      <c r="AR820" s="793">
        <f t="shared" si="3178"/>
        <v>0</v>
      </c>
      <c r="AS820" s="793">
        <f t="shared" si="3178"/>
        <v>0</v>
      </c>
      <c r="AT820" s="793">
        <f t="shared" si="3178"/>
        <v>0</v>
      </c>
      <c r="AU820" s="793">
        <f t="shared" si="3178"/>
        <v>0</v>
      </c>
      <c r="AV820" s="793">
        <f t="shared" si="3178"/>
        <v>0</v>
      </c>
      <c r="AW820" s="793">
        <f t="shared" si="317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79">SUM(BD89)</f>
        <v>0</v>
      </c>
      <c r="BE820" s="793">
        <f t="shared" si="3179"/>
        <v>0</v>
      </c>
      <c r="BF820" s="793">
        <f t="shared" si="3179"/>
        <v>0</v>
      </c>
      <c r="BG820" s="793">
        <f t="shared" si="3179"/>
        <v>0</v>
      </c>
      <c r="BH820" s="793">
        <f t="shared" si="3179"/>
        <v>0</v>
      </c>
      <c r="BI820" s="793">
        <f t="shared" si="3179"/>
        <v>0</v>
      </c>
      <c r="BJ820" s="793">
        <f t="shared" si="3179"/>
        <v>0</v>
      </c>
      <c r="BK820" s="793">
        <f t="shared" si="3179"/>
        <v>0</v>
      </c>
      <c r="BL820" s="793">
        <f t="shared" si="3179"/>
        <v>0</v>
      </c>
      <c r="BM820" s="793">
        <f t="shared" si="3179"/>
        <v>0</v>
      </c>
      <c r="BN820" s="793">
        <f t="shared" si="3179"/>
        <v>0</v>
      </c>
      <c r="BO820" s="793">
        <f t="shared" si="317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80">SUM(BV89)</f>
        <v>0</v>
      </c>
      <c r="BW820" s="800">
        <f t="shared" si="3180"/>
        <v>0</v>
      </c>
      <c r="BX820" s="800">
        <f t="shared" si="3180"/>
        <v>0</v>
      </c>
      <c r="BY820" s="800">
        <f t="shared" si="3180"/>
        <v>0</v>
      </c>
      <c r="BZ820" s="614">
        <f t="shared" ref="BZ820:BZ828" si="3181">IF(DG820&lt;3,"",(SUM(B820:R820)-MIN(B820:R820)-MAX(B820:R820))/(DG820-2))</f>
        <v>0</v>
      </c>
      <c r="CA820" s="614">
        <f t="shared" ref="CA820:CA828" si="3182">IF(DH820&lt;3,"",(SUM(T820:AJ820)-MIN(T820:AJ820)-MAX(T820:AJ820))/(DH820-2))</f>
        <v>0</v>
      </c>
      <c r="CB820" s="614">
        <f t="shared" ref="CB820:CB828" si="3183">IF(DI820&lt;3,"",(SUM(AL820:BB820)-MIN(AL820:BB820)-MAX(AL820:BB820))/(DI820-2))</f>
        <v>0</v>
      </c>
      <c r="CC820" s="683">
        <f t="shared" ref="CC820:CC828" si="3184">IF(DJ820&lt;3,"",(SUM(BD820:BT820)-MIN(BD820:BT820)-MAX(BD820:BT820))/(DJ820-2))</f>
        <v>0</v>
      </c>
      <c r="CD820" s="1331">
        <f t="shared" ref="CD820:CO820" si="318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185"/>
        <v>0</v>
      </c>
      <c r="CF820" s="1332">
        <f t="shared" si="3185"/>
        <v>0</v>
      </c>
      <c r="CG820" s="1332">
        <f t="shared" si="3185"/>
        <v>0</v>
      </c>
      <c r="CH820" s="1332">
        <f t="shared" si="3185"/>
        <v>0</v>
      </c>
      <c r="CI820" s="1333">
        <f t="shared" si="3185"/>
        <v>0</v>
      </c>
      <c r="CJ820" s="1333">
        <f t="shared" si="3185"/>
        <v>0</v>
      </c>
      <c r="CK820" s="1332">
        <f t="shared" si="3185"/>
        <v>0</v>
      </c>
      <c r="CL820" s="1332">
        <f t="shared" si="3185"/>
        <v>0</v>
      </c>
      <c r="CM820" s="1332">
        <f t="shared" si="3185"/>
        <v>0</v>
      </c>
      <c r="CN820" s="1332">
        <f t="shared" si="3185"/>
        <v>0</v>
      </c>
      <c r="CO820" s="1331">
        <f t="shared" si="3185"/>
        <v>0</v>
      </c>
      <c r="CP820" s="528" t="str">
        <f t="shared" ref="CP820:CP828" si="31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0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203">COUNT(B820:R820)</f>
        <v>12</v>
      </c>
      <c r="DH820" s="98">
        <f t="shared" ref="DH820:DH828" si="3204">COUNT(T820:AJ820)</f>
        <v>12</v>
      </c>
      <c r="DI820" s="98">
        <f t="shared" ref="DI820:DI828" si="3205">COUNT(AL820:BB820)</f>
        <v>12</v>
      </c>
      <c r="DJ820" s="98">
        <f t="shared" ref="DJ820:DJ828" si="320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383</v>
      </c>
      <c r="B821" s="793">
        <f t="shared" ref="B821:M821" si="3207">SUM(B90)</f>
        <v>0</v>
      </c>
      <c r="C821" s="793">
        <f t="shared" si="3207"/>
        <v>0</v>
      </c>
      <c r="D821" s="793">
        <f t="shared" si="3207"/>
        <v>0</v>
      </c>
      <c r="E821" s="793">
        <f t="shared" si="3207"/>
        <v>0</v>
      </c>
      <c r="F821" s="793">
        <f t="shared" si="3207"/>
        <v>0</v>
      </c>
      <c r="G821" s="793">
        <f t="shared" si="3207"/>
        <v>0</v>
      </c>
      <c r="H821" s="793">
        <f t="shared" si="3207"/>
        <v>0</v>
      </c>
      <c r="I821" s="793">
        <f t="shared" si="3207"/>
        <v>0</v>
      </c>
      <c r="J821" s="793">
        <f t="shared" si="3207"/>
        <v>0</v>
      </c>
      <c r="K821" s="793">
        <f t="shared" si="3207"/>
        <v>0</v>
      </c>
      <c r="L821" s="793">
        <f t="shared" si="3207"/>
        <v>0</v>
      </c>
      <c r="M821" s="793">
        <f t="shared" si="3207"/>
        <v>0</v>
      </c>
      <c r="N821" s="793"/>
      <c r="O821" s="793"/>
      <c r="P821" s="793"/>
      <c r="Q821" s="793"/>
      <c r="R821" s="793"/>
      <c r="S821" s="799"/>
      <c r="T821" s="793">
        <f t="shared" ref="T821:AE821" si="3208">SUM(T90)</f>
        <v>0</v>
      </c>
      <c r="U821" s="793">
        <f t="shared" si="3208"/>
        <v>0</v>
      </c>
      <c r="V821" s="793">
        <f t="shared" si="3208"/>
        <v>0</v>
      </c>
      <c r="W821" s="793">
        <f t="shared" si="3208"/>
        <v>0</v>
      </c>
      <c r="X821" s="793">
        <f t="shared" si="3208"/>
        <v>0</v>
      </c>
      <c r="Y821" s="793">
        <f t="shared" si="3208"/>
        <v>0</v>
      </c>
      <c r="Z821" s="793">
        <f t="shared" si="3208"/>
        <v>0</v>
      </c>
      <c r="AA821" s="793">
        <f t="shared" si="3208"/>
        <v>0</v>
      </c>
      <c r="AB821" s="793">
        <f t="shared" si="3208"/>
        <v>0</v>
      </c>
      <c r="AC821" s="793">
        <f t="shared" si="3208"/>
        <v>0</v>
      </c>
      <c r="AD821" s="793">
        <f t="shared" si="3208"/>
        <v>0</v>
      </c>
      <c r="AE821" s="793">
        <f t="shared" si="320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09">SUM(AL90)</f>
        <v>0</v>
      </c>
      <c r="AM821" s="793">
        <f t="shared" si="3209"/>
        <v>0</v>
      </c>
      <c r="AN821" s="793">
        <f t="shared" si="3209"/>
        <v>0</v>
      </c>
      <c r="AO821" s="793">
        <f t="shared" si="3209"/>
        <v>0</v>
      </c>
      <c r="AP821" s="793">
        <f t="shared" si="3209"/>
        <v>0</v>
      </c>
      <c r="AQ821" s="793">
        <f t="shared" si="3209"/>
        <v>0</v>
      </c>
      <c r="AR821" s="793">
        <f t="shared" si="3209"/>
        <v>0</v>
      </c>
      <c r="AS821" s="793">
        <f t="shared" si="3209"/>
        <v>0</v>
      </c>
      <c r="AT821" s="793">
        <f t="shared" si="3209"/>
        <v>0</v>
      </c>
      <c r="AU821" s="793">
        <f t="shared" si="3209"/>
        <v>0</v>
      </c>
      <c r="AV821" s="793">
        <f t="shared" si="3209"/>
        <v>0</v>
      </c>
      <c r="AW821" s="793">
        <f t="shared" si="320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10">SUM(BD90)</f>
        <v>0</v>
      </c>
      <c r="BE821" s="793">
        <f t="shared" si="3210"/>
        <v>0</v>
      </c>
      <c r="BF821" s="793">
        <f t="shared" si="3210"/>
        <v>0</v>
      </c>
      <c r="BG821" s="793">
        <f t="shared" si="3210"/>
        <v>0</v>
      </c>
      <c r="BH821" s="793">
        <f t="shared" si="3210"/>
        <v>0</v>
      </c>
      <c r="BI821" s="793">
        <f t="shared" si="3210"/>
        <v>0</v>
      </c>
      <c r="BJ821" s="793">
        <f t="shared" si="3210"/>
        <v>0</v>
      </c>
      <c r="BK821" s="793">
        <f t="shared" si="3210"/>
        <v>0</v>
      </c>
      <c r="BL821" s="793">
        <f t="shared" si="3210"/>
        <v>0</v>
      </c>
      <c r="BM821" s="793">
        <f t="shared" si="3210"/>
        <v>0</v>
      </c>
      <c r="BN821" s="793">
        <f t="shared" si="3210"/>
        <v>0</v>
      </c>
      <c r="BO821" s="793">
        <f t="shared" si="3210"/>
        <v>0</v>
      </c>
      <c r="BP821" s="793"/>
      <c r="BQ821" s="793"/>
      <c r="BR821" s="793"/>
      <c r="BS821" s="793"/>
      <c r="BT821" s="793"/>
      <c r="BU821" s="799"/>
      <c r="BV821" s="800">
        <f t="shared" si="3180"/>
        <v>0</v>
      </c>
      <c r="BW821" s="800">
        <f t="shared" si="3180"/>
        <v>0</v>
      </c>
      <c r="BX821" s="800">
        <f t="shared" si="3180"/>
        <v>0</v>
      </c>
      <c r="BY821" s="800">
        <f t="shared" si="3180"/>
        <v>0</v>
      </c>
      <c r="BZ821" s="614">
        <f t="shared" si="3181"/>
        <v>0</v>
      </c>
      <c r="CA821" s="614">
        <f t="shared" si="3182"/>
        <v>0</v>
      </c>
      <c r="CB821" s="614">
        <f t="shared" si="3183"/>
        <v>0</v>
      </c>
      <c r="CC821" s="683">
        <f t="shared" si="3184"/>
        <v>0</v>
      </c>
      <c r="CD821" s="1331">
        <f t="shared" ref="CD821:CD828" si="321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1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12"/>
        <v>0</v>
      </c>
      <c r="CG821" s="1332">
        <f t="shared" si="3212"/>
        <v>0</v>
      </c>
      <c r="CH821" s="1332">
        <f t="shared" si="3212"/>
        <v>0</v>
      </c>
      <c r="CI821" s="1333">
        <f t="shared" si="3212"/>
        <v>0</v>
      </c>
      <c r="CJ821" s="1333">
        <f t="shared" si="3212"/>
        <v>0</v>
      </c>
      <c r="CK821" s="1332">
        <f t="shared" si="3212"/>
        <v>0</v>
      </c>
      <c r="CL821" s="1332">
        <f t="shared" si="3212"/>
        <v>0</v>
      </c>
      <c r="CM821" s="1332">
        <f t="shared" si="3212"/>
        <v>0</v>
      </c>
      <c r="CN821" s="1332">
        <f t="shared" si="3212"/>
        <v>0</v>
      </c>
      <c r="CO821" s="1331">
        <f t="shared" si="3212"/>
        <v>0</v>
      </c>
      <c r="CP821" s="528" t="str">
        <f t="shared" si="3186"/>
        <v/>
      </c>
      <c r="CQ821" s="529" t="str">
        <f t="shared" si="3187"/>
        <v/>
      </c>
      <c r="CR821" s="530" t="str">
        <f t="shared" si="3188"/>
        <v/>
      </c>
      <c r="CS821" s="530">
        <f t="shared" si="3189"/>
        <v>0</v>
      </c>
      <c r="CT821" s="530">
        <f t="shared" si="3190"/>
        <v>0</v>
      </c>
      <c r="CU821" s="530">
        <f t="shared" si="3191"/>
        <v>0</v>
      </c>
      <c r="CV821" s="530">
        <f t="shared" si="3192"/>
        <v>0</v>
      </c>
      <c r="CW821" s="531">
        <f t="shared" si="3193"/>
        <v>0</v>
      </c>
      <c r="CX821" s="531">
        <f t="shared" si="3194"/>
        <v>0</v>
      </c>
      <c r="CY821" s="531">
        <f t="shared" si="3195"/>
        <v>0</v>
      </c>
      <c r="CZ821" s="530">
        <f t="shared" si="3196"/>
        <v>0</v>
      </c>
      <c r="DA821" s="530">
        <f t="shared" si="3197"/>
        <v>0</v>
      </c>
      <c r="DB821" s="530">
        <f t="shared" si="3198"/>
        <v>0</v>
      </c>
      <c r="DC821" s="530">
        <f t="shared" si="3199"/>
        <v>0</v>
      </c>
      <c r="DD821" s="530">
        <f t="shared" si="3200"/>
        <v>0</v>
      </c>
      <c r="DE821" s="529" t="str">
        <f t="shared" si="3201"/>
        <v/>
      </c>
      <c r="DF821" s="528" t="str">
        <f t="shared" si="3202"/>
        <v/>
      </c>
      <c r="DG821" s="645">
        <f t="shared" si="3203"/>
        <v>12</v>
      </c>
      <c r="DH821" s="98">
        <f t="shared" si="3204"/>
        <v>12</v>
      </c>
      <c r="DI821" s="98">
        <f t="shared" si="3205"/>
        <v>12</v>
      </c>
      <c r="DJ821" s="98">
        <f t="shared" si="320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384</v>
      </c>
      <c r="B822" s="793">
        <f t="shared" ref="B822:M822" si="3213">SUM(B116)</f>
        <v>6.2577833125778318E-2</v>
      </c>
      <c r="C822" s="793">
        <f t="shared" si="3213"/>
        <v>9.3866749688667497E-2</v>
      </c>
      <c r="D822" s="793">
        <f t="shared" si="3213"/>
        <v>0.17066681761575908</v>
      </c>
      <c r="E822" s="793">
        <f t="shared" si="3213"/>
        <v>3.4658492192738768E-2</v>
      </c>
      <c r="F822" s="793">
        <f t="shared" si="3213"/>
        <v>0</v>
      </c>
      <c r="G822" s="793">
        <f t="shared" si="3213"/>
        <v>3.1288916562889159E-2</v>
      </c>
      <c r="H822" s="793">
        <f t="shared" si="3213"/>
        <v>0</v>
      </c>
      <c r="I822" s="793">
        <f t="shared" si="3213"/>
        <v>4.5056039850560406E-2</v>
      </c>
      <c r="J822" s="793">
        <f t="shared" si="3213"/>
        <v>0</v>
      </c>
      <c r="K822" s="793">
        <f t="shared" si="3213"/>
        <v>0.17329246096369386</v>
      </c>
      <c r="L822" s="793">
        <f t="shared" si="3213"/>
        <v>0</v>
      </c>
      <c r="M822" s="793">
        <f t="shared" si="3213"/>
        <v>0</v>
      </c>
      <c r="N822" s="793"/>
      <c r="O822" s="793"/>
      <c r="P822" s="793"/>
      <c r="Q822" s="793"/>
      <c r="R822" s="793"/>
      <c r="S822" s="799"/>
      <c r="T822" s="793">
        <f t="shared" ref="T822:AE822" si="3214">SUM(T116)</f>
        <v>0.25031133250311327</v>
      </c>
      <c r="U822" s="793">
        <f t="shared" si="3214"/>
        <v>0.21902241594022417</v>
      </c>
      <c r="V822" s="793">
        <f t="shared" si="3214"/>
        <v>0.18773349937733497</v>
      </c>
      <c r="W822" s="793">
        <f t="shared" si="3214"/>
        <v>8.6646230481846928E-2</v>
      </c>
      <c r="X822" s="793">
        <f t="shared" si="3214"/>
        <v>0</v>
      </c>
      <c r="Y822" s="793">
        <f t="shared" si="3214"/>
        <v>0.15018679950186797</v>
      </c>
      <c r="Z822" s="793">
        <f t="shared" si="3214"/>
        <v>0</v>
      </c>
      <c r="AA822" s="793">
        <f t="shared" si="3214"/>
        <v>8.760896637608967E-2</v>
      </c>
      <c r="AB822" s="793">
        <f t="shared" si="3214"/>
        <v>0.48059775840597763</v>
      </c>
      <c r="AC822" s="793">
        <f t="shared" si="3214"/>
        <v>0.12014943960149441</v>
      </c>
      <c r="AD822" s="793">
        <f t="shared" si="3214"/>
        <v>0.24029887920298881</v>
      </c>
      <c r="AE822" s="793">
        <f t="shared" si="321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15">SUM(AL116)</f>
        <v>0.21902241594022417</v>
      </c>
      <c r="AM822" s="793">
        <f t="shared" si="3215"/>
        <v>0.10012453300124534</v>
      </c>
      <c r="AN822" s="793">
        <f t="shared" si="3215"/>
        <v>0.18773349937733499</v>
      </c>
      <c r="AO822" s="793">
        <f t="shared" si="3215"/>
        <v>0.10638231631382317</v>
      </c>
      <c r="AP822" s="793">
        <f t="shared" si="3215"/>
        <v>0.12014943960149441</v>
      </c>
      <c r="AQ822" s="793">
        <f t="shared" si="3215"/>
        <v>0.31288916562889163</v>
      </c>
      <c r="AR822" s="793">
        <f t="shared" si="3215"/>
        <v>2.5031133250311335E-2</v>
      </c>
      <c r="AS822" s="793">
        <f t="shared" si="3215"/>
        <v>0.12515566625155666</v>
      </c>
      <c r="AT822" s="793">
        <f t="shared" si="3215"/>
        <v>0.300373599003736</v>
      </c>
      <c r="AU822" s="793">
        <f t="shared" si="3215"/>
        <v>0</v>
      </c>
      <c r="AV822" s="793">
        <f t="shared" si="3215"/>
        <v>0</v>
      </c>
      <c r="AW822" s="793">
        <f t="shared" si="321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16">SUM(BD116)</f>
        <v>0.20024906600249068</v>
      </c>
      <c r="BE822" s="793">
        <f t="shared" si="3216"/>
        <v>0.46933374844333747</v>
      </c>
      <c r="BF822" s="793">
        <f t="shared" si="3216"/>
        <v>0.10727628535847712</v>
      </c>
      <c r="BG822" s="793">
        <f t="shared" si="3216"/>
        <v>0</v>
      </c>
      <c r="BH822" s="793">
        <f t="shared" si="3216"/>
        <v>0.30037359900373595</v>
      </c>
      <c r="BI822" s="793">
        <f t="shared" si="3216"/>
        <v>3.254047322540473E-2</v>
      </c>
      <c r="BJ822" s="793">
        <f t="shared" si="3216"/>
        <v>0.300373599003736</v>
      </c>
      <c r="BK822" s="793">
        <f t="shared" si="3216"/>
        <v>0.10397547657821631</v>
      </c>
      <c r="BL822" s="793">
        <f t="shared" si="3216"/>
        <v>0.13653345409260725</v>
      </c>
      <c r="BM822" s="793">
        <f t="shared" si="3216"/>
        <v>0.30037359900373595</v>
      </c>
      <c r="BN822" s="793">
        <f t="shared" si="3216"/>
        <v>6.2577833125778318E-2</v>
      </c>
      <c r="BO822" s="793">
        <f t="shared" si="321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17">SUM(BV116)</f>
        <v>6.2577833125778332E-2</v>
      </c>
      <c r="BW822" s="800">
        <f t="shared" si="3217"/>
        <v>0.12515566625155666</v>
      </c>
      <c r="BX822" s="800">
        <f t="shared" si="3217"/>
        <v>0.12515566625155666</v>
      </c>
      <c r="BY822" s="800">
        <f t="shared" si="3217"/>
        <v>0.12515566625155666</v>
      </c>
      <c r="BZ822" s="614">
        <f t="shared" si="3181"/>
        <v>4.3811484903639321E-2</v>
      </c>
      <c r="CA822" s="614">
        <f t="shared" si="3182"/>
        <v>0.13419575629849603</v>
      </c>
      <c r="CB822" s="614">
        <f t="shared" si="3183"/>
        <v>0.14968617683686175</v>
      </c>
      <c r="CC822" s="683">
        <f t="shared" si="3184"/>
        <v>0.17945847178972957</v>
      </c>
      <c r="CD822" s="1331">
        <f t="shared" si="3211"/>
        <v>0</v>
      </c>
      <c r="CE822" s="1332">
        <f t="shared" si="3212"/>
        <v>0</v>
      </c>
      <c r="CF822" s="1332">
        <f t="shared" si="3212"/>
        <v>0</v>
      </c>
      <c r="CG822" s="1332">
        <f t="shared" si="3212"/>
        <v>8.6646230481846928E-2</v>
      </c>
      <c r="CH822" s="1332">
        <f t="shared" si="3212"/>
        <v>8.760896637608967E-2</v>
      </c>
      <c r="CI822" s="1333">
        <f t="shared" si="3212"/>
        <v>0.12014943960149441</v>
      </c>
      <c r="CJ822" s="1333">
        <f t="shared" si="3212"/>
        <v>0.15018679950186797</v>
      </c>
      <c r="CK822" s="1332">
        <f t="shared" si="3212"/>
        <v>0.18773349937733497</v>
      </c>
      <c r="CL822" s="1332">
        <f t="shared" si="3212"/>
        <v>0.21902241594022417</v>
      </c>
      <c r="CM822" s="1332">
        <f t="shared" si="3212"/>
        <v>0.24029887920298881</v>
      </c>
      <c r="CN822" s="1332">
        <f t="shared" si="3212"/>
        <v>0.25031133250311327</v>
      </c>
      <c r="CO822" s="1331">
        <f t="shared" si="3212"/>
        <v>0.48059775840597763</v>
      </c>
      <c r="CP822" s="528" t="str">
        <f t="shared" si="3186"/>
        <v/>
      </c>
      <c r="CQ822" s="529" t="str">
        <f t="shared" si="3187"/>
        <v/>
      </c>
      <c r="CR822" s="530" t="str">
        <f t="shared" si="3188"/>
        <v/>
      </c>
      <c r="CS822" s="530">
        <f t="shared" si="3189"/>
        <v>0</v>
      </c>
      <c r="CT822" s="530">
        <f t="shared" si="3190"/>
        <v>3.254047322540473E-2</v>
      </c>
      <c r="CU822" s="530">
        <f t="shared" si="3191"/>
        <v>6.2577833125778318E-2</v>
      </c>
      <c r="CV822" s="530">
        <f t="shared" si="3192"/>
        <v>0.10397547657821631</v>
      </c>
      <c r="CW822" s="531">
        <f t="shared" si="3193"/>
        <v>0.10727628535847712</v>
      </c>
      <c r="CX822" s="531">
        <f t="shared" si="3194"/>
        <v>0.13653345409260725</v>
      </c>
      <c r="CY822" s="531">
        <f t="shared" si="3195"/>
        <v>0.20024906600249068</v>
      </c>
      <c r="CZ822" s="530">
        <f t="shared" si="3196"/>
        <v>0.25031133250311327</v>
      </c>
      <c r="DA822" s="530">
        <f t="shared" si="3197"/>
        <v>0.30037359900373595</v>
      </c>
      <c r="DB822" s="530">
        <f t="shared" si="3198"/>
        <v>0.30037359900373595</v>
      </c>
      <c r="DC822" s="530">
        <f t="shared" si="3199"/>
        <v>0.300373599003736</v>
      </c>
      <c r="DD822" s="530">
        <f t="shared" si="3200"/>
        <v>0.46933374844333747</v>
      </c>
      <c r="DE822" s="529" t="str">
        <f t="shared" si="3201"/>
        <v/>
      </c>
      <c r="DF822" s="528" t="str">
        <f t="shared" si="3202"/>
        <v/>
      </c>
      <c r="DG822" s="645">
        <f t="shared" si="3203"/>
        <v>12</v>
      </c>
      <c r="DH822" s="98">
        <f t="shared" si="3204"/>
        <v>12</v>
      </c>
      <c r="DI822" s="98">
        <f t="shared" si="3205"/>
        <v>12</v>
      </c>
      <c r="DJ822" s="98">
        <f t="shared" si="320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385</v>
      </c>
      <c r="B823" s="793">
        <f t="shared" ref="B823:M823" si="3218">SUM(B117)</f>
        <v>0</v>
      </c>
      <c r="C823" s="793">
        <f t="shared" si="3218"/>
        <v>0</v>
      </c>
      <c r="D823" s="793">
        <f t="shared" si="3218"/>
        <v>0</v>
      </c>
      <c r="E823" s="793">
        <f t="shared" si="3218"/>
        <v>0</v>
      </c>
      <c r="F823" s="793">
        <f t="shared" si="3218"/>
        <v>0</v>
      </c>
      <c r="G823" s="793">
        <f t="shared" si="3218"/>
        <v>0</v>
      </c>
      <c r="H823" s="793">
        <f t="shared" si="3218"/>
        <v>0</v>
      </c>
      <c r="I823" s="793">
        <f t="shared" si="3218"/>
        <v>0</v>
      </c>
      <c r="J823" s="793">
        <f t="shared" si="3218"/>
        <v>0</v>
      </c>
      <c r="K823" s="793">
        <f t="shared" si="3218"/>
        <v>0</v>
      </c>
      <c r="L823" s="793">
        <f t="shared" si="3218"/>
        <v>0</v>
      </c>
      <c r="M823" s="793">
        <f t="shared" si="3218"/>
        <v>0</v>
      </c>
      <c r="N823" s="793"/>
      <c r="O823" s="793"/>
      <c r="P823" s="793"/>
      <c r="Q823" s="793"/>
      <c r="R823" s="793"/>
      <c r="S823" s="799"/>
      <c r="T823" s="793">
        <f t="shared" ref="T823:AE823" si="3219">SUM(T117)</f>
        <v>0</v>
      </c>
      <c r="U823" s="793">
        <f t="shared" si="3219"/>
        <v>0</v>
      </c>
      <c r="V823" s="793">
        <f t="shared" si="3219"/>
        <v>0</v>
      </c>
      <c r="W823" s="793">
        <f t="shared" si="3219"/>
        <v>0</v>
      </c>
      <c r="X823" s="793">
        <f t="shared" si="3219"/>
        <v>0</v>
      </c>
      <c r="Y823" s="793">
        <f t="shared" si="3219"/>
        <v>0</v>
      </c>
      <c r="Z823" s="793">
        <f t="shared" si="3219"/>
        <v>0</v>
      </c>
      <c r="AA823" s="793">
        <f t="shared" si="3219"/>
        <v>0</v>
      </c>
      <c r="AB823" s="793">
        <f t="shared" si="3219"/>
        <v>0</v>
      </c>
      <c r="AC823" s="793">
        <f t="shared" si="3219"/>
        <v>0</v>
      </c>
      <c r="AD823" s="793">
        <f t="shared" si="3219"/>
        <v>0</v>
      </c>
      <c r="AE823" s="793">
        <f t="shared" si="321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20">SUM(AL117)</f>
        <v>0</v>
      </c>
      <c r="AM823" s="793">
        <f t="shared" si="3220"/>
        <v>0.12052027120520273</v>
      </c>
      <c r="AN823" s="793">
        <f t="shared" si="3220"/>
        <v>0</v>
      </c>
      <c r="AO823" s="793">
        <f t="shared" si="3220"/>
        <v>0</v>
      </c>
      <c r="AP823" s="793">
        <f t="shared" si="3220"/>
        <v>0</v>
      </c>
      <c r="AQ823" s="793">
        <f t="shared" si="3220"/>
        <v>0</v>
      </c>
      <c r="AR823" s="793">
        <f t="shared" si="3220"/>
        <v>0</v>
      </c>
      <c r="AS823" s="793">
        <f t="shared" si="3220"/>
        <v>0</v>
      </c>
      <c r="AT823" s="793">
        <f t="shared" si="3220"/>
        <v>0</v>
      </c>
      <c r="AU823" s="793">
        <f t="shared" si="3220"/>
        <v>0</v>
      </c>
      <c r="AV823" s="793">
        <f t="shared" si="3220"/>
        <v>0</v>
      </c>
      <c r="AW823" s="793">
        <f t="shared" si="322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21">SUM(BD117)</f>
        <v>0</v>
      </c>
      <c r="BE823" s="793">
        <f t="shared" si="3221"/>
        <v>0</v>
      </c>
      <c r="BF823" s="793">
        <f t="shared" si="3221"/>
        <v>0</v>
      </c>
      <c r="BG823" s="793">
        <f t="shared" si="3221"/>
        <v>0</v>
      </c>
      <c r="BH823" s="793">
        <f t="shared" si="3221"/>
        <v>0</v>
      </c>
      <c r="BI823" s="793">
        <f t="shared" si="3221"/>
        <v>0</v>
      </c>
      <c r="BJ823" s="793">
        <f t="shared" si="3221"/>
        <v>0</v>
      </c>
      <c r="BK823" s="793">
        <f t="shared" si="3221"/>
        <v>0</v>
      </c>
      <c r="BL823" s="793">
        <f t="shared" si="3221"/>
        <v>0.27306690818521451</v>
      </c>
      <c r="BM823" s="793">
        <f t="shared" si="3221"/>
        <v>0</v>
      </c>
      <c r="BN823" s="793">
        <f t="shared" si="3221"/>
        <v>0</v>
      </c>
      <c r="BO823" s="793">
        <f t="shared" si="322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17"/>
        <v>0</v>
      </c>
      <c r="BW823" s="800">
        <f t="shared" si="3217"/>
        <v>0</v>
      </c>
      <c r="BX823" s="800">
        <f t="shared" si="3217"/>
        <v>0</v>
      </c>
      <c r="BY823" s="800">
        <f t="shared" si="3217"/>
        <v>0</v>
      </c>
      <c r="BZ823" s="614">
        <f t="shared" si="3181"/>
        <v>0</v>
      </c>
      <c r="CA823" s="614">
        <f t="shared" si="3182"/>
        <v>0</v>
      </c>
      <c r="CB823" s="614">
        <f t="shared" si="3183"/>
        <v>0</v>
      </c>
      <c r="CC823" s="683">
        <f t="shared" si="3184"/>
        <v>1.251556662515566E-2</v>
      </c>
      <c r="CD823" s="1331">
        <f t="shared" si="3211"/>
        <v>0</v>
      </c>
      <c r="CE823" s="1332">
        <f t="shared" si="3212"/>
        <v>0</v>
      </c>
      <c r="CF823" s="1332">
        <f t="shared" si="3212"/>
        <v>0</v>
      </c>
      <c r="CG823" s="1332">
        <f t="shared" si="3212"/>
        <v>0</v>
      </c>
      <c r="CH823" s="1332">
        <f t="shared" si="3212"/>
        <v>0</v>
      </c>
      <c r="CI823" s="1333">
        <f t="shared" si="3212"/>
        <v>0</v>
      </c>
      <c r="CJ823" s="1333">
        <f t="shared" si="3212"/>
        <v>0</v>
      </c>
      <c r="CK823" s="1332">
        <f t="shared" si="3212"/>
        <v>0</v>
      </c>
      <c r="CL823" s="1332">
        <f t="shared" si="3212"/>
        <v>0</v>
      </c>
      <c r="CM823" s="1332">
        <f t="shared" si="3212"/>
        <v>0</v>
      </c>
      <c r="CN823" s="1332">
        <f t="shared" si="3212"/>
        <v>0</v>
      </c>
      <c r="CO823" s="1331">
        <f t="shared" si="3212"/>
        <v>0</v>
      </c>
      <c r="CP823" s="528" t="str">
        <f t="shared" si="3186"/>
        <v/>
      </c>
      <c r="CQ823" s="529" t="str">
        <f t="shared" si="3187"/>
        <v/>
      </c>
      <c r="CR823" s="530" t="str">
        <f t="shared" si="3188"/>
        <v/>
      </c>
      <c r="CS823" s="530">
        <f t="shared" si="3189"/>
        <v>0</v>
      </c>
      <c r="CT823" s="530">
        <f t="shared" si="3190"/>
        <v>0</v>
      </c>
      <c r="CU823" s="530">
        <f t="shared" si="3191"/>
        <v>0</v>
      </c>
      <c r="CV823" s="530">
        <f t="shared" si="3192"/>
        <v>0</v>
      </c>
      <c r="CW823" s="531">
        <f t="shared" si="3193"/>
        <v>0</v>
      </c>
      <c r="CX823" s="531">
        <f t="shared" si="3194"/>
        <v>0</v>
      </c>
      <c r="CY823" s="531">
        <f t="shared" si="3195"/>
        <v>0</v>
      </c>
      <c r="CZ823" s="530">
        <f t="shared" si="3196"/>
        <v>0</v>
      </c>
      <c r="DA823" s="530">
        <f t="shared" si="3197"/>
        <v>0</v>
      </c>
      <c r="DB823" s="530">
        <f t="shared" si="3198"/>
        <v>0</v>
      </c>
      <c r="DC823" s="530">
        <f t="shared" si="3199"/>
        <v>0.12515566625155664</v>
      </c>
      <c r="DD823" s="530">
        <f t="shared" si="3200"/>
        <v>0.27306690818521451</v>
      </c>
      <c r="DE823" s="529" t="str">
        <f t="shared" si="3201"/>
        <v/>
      </c>
      <c r="DF823" s="528" t="str">
        <f t="shared" si="3202"/>
        <v/>
      </c>
      <c r="DG823" s="645">
        <f t="shared" si="3203"/>
        <v>12</v>
      </c>
      <c r="DH823" s="98">
        <f t="shared" si="3204"/>
        <v>12</v>
      </c>
      <c r="DI823" s="98">
        <f t="shared" si="3205"/>
        <v>12</v>
      </c>
      <c r="DJ823" s="98">
        <f t="shared" si="320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386</v>
      </c>
      <c r="B824" s="793">
        <f t="shared" ref="B824:M824" si="3222">SUM(B144)</f>
        <v>0</v>
      </c>
      <c r="C824" s="793">
        <f t="shared" si="3222"/>
        <v>0</v>
      </c>
      <c r="D824" s="793">
        <f t="shared" si="3222"/>
        <v>0</v>
      </c>
      <c r="E824" s="793">
        <f t="shared" si="3222"/>
        <v>0</v>
      </c>
      <c r="F824" s="793">
        <f t="shared" si="3222"/>
        <v>0</v>
      </c>
      <c r="G824" s="793">
        <f t="shared" si="3222"/>
        <v>0</v>
      </c>
      <c r="H824" s="793">
        <f t="shared" si="3222"/>
        <v>0</v>
      </c>
      <c r="I824" s="793">
        <f t="shared" si="3222"/>
        <v>0</v>
      </c>
      <c r="J824" s="793">
        <f t="shared" si="3222"/>
        <v>0</v>
      </c>
      <c r="K824" s="793">
        <f t="shared" si="3222"/>
        <v>0</v>
      </c>
      <c r="L824" s="793">
        <f t="shared" si="3222"/>
        <v>0</v>
      </c>
      <c r="M824" s="793">
        <f t="shared" si="3222"/>
        <v>0</v>
      </c>
      <c r="N824" s="793"/>
      <c r="O824" s="793"/>
      <c r="P824" s="793"/>
      <c r="Q824" s="793"/>
      <c r="R824" s="793"/>
      <c r="S824" s="799"/>
      <c r="T824" s="793">
        <f t="shared" ref="T824:AE824" si="3223">SUM(T144)</f>
        <v>0</v>
      </c>
      <c r="U824" s="793">
        <f t="shared" si="3223"/>
        <v>0</v>
      </c>
      <c r="V824" s="793">
        <f t="shared" si="3223"/>
        <v>0</v>
      </c>
      <c r="W824" s="793">
        <f t="shared" si="3223"/>
        <v>0</v>
      </c>
      <c r="X824" s="793">
        <f t="shared" si="3223"/>
        <v>0</v>
      </c>
      <c r="Y824" s="793">
        <f t="shared" si="3223"/>
        <v>0</v>
      </c>
      <c r="Z824" s="793">
        <f t="shared" si="3223"/>
        <v>0</v>
      </c>
      <c r="AA824" s="793">
        <f t="shared" si="3223"/>
        <v>0</v>
      </c>
      <c r="AB824" s="793">
        <f t="shared" si="3223"/>
        <v>0</v>
      </c>
      <c r="AC824" s="793">
        <f t="shared" si="3223"/>
        <v>0</v>
      </c>
      <c r="AD824" s="793">
        <f t="shared" si="3223"/>
        <v>0</v>
      </c>
      <c r="AE824" s="793">
        <f t="shared" si="322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24">SUM(AL144)</f>
        <v>0</v>
      </c>
      <c r="AM824" s="793">
        <f t="shared" si="3224"/>
        <v>0</v>
      </c>
      <c r="AN824" s="793">
        <f t="shared" si="3224"/>
        <v>0</v>
      </c>
      <c r="AO824" s="793">
        <f t="shared" si="3224"/>
        <v>0</v>
      </c>
      <c r="AP824" s="793">
        <f t="shared" si="3224"/>
        <v>0</v>
      </c>
      <c r="AQ824" s="793">
        <f t="shared" si="3224"/>
        <v>0</v>
      </c>
      <c r="AR824" s="793">
        <f t="shared" si="3224"/>
        <v>0</v>
      </c>
      <c r="AS824" s="793">
        <f t="shared" si="3224"/>
        <v>0</v>
      </c>
      <c r="AT824" s="793">
        <f t="shared" si="3224"/>
        <v>0</v>
      </c>
      <c r="AU824" s="793">
        <f t="shared" si="3224"/>
        <v>0</v>
      </c>
      <c r="AV824" s="793">
        <f t="shared" si="3224"/>
        <v>0</v>
      </c>
      <c r="AW824" s="793">
        <f t="shared" si="322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25">SUM(BD144)</f>
        <v>0</v>
      </c>
      <c r="BE824" s="793">
        <f t="shared" si="3225"/>
        <v>0</v>
      </c>
      <c r="BF824" s="793">
        <f t="shared" si="3225"/>
        <v>0</v>
      </c>
      <c r="BG824" s="793">
        <f t="shared" si="3225"/>
        <v>0</v>
      </c>
      <c r="BH824" s="793">
        <f t="shared" si="3225"/>
        <v>0</v>
      </c>
      <c r="BI824" s="793">
        <f t="shared" si="3225"/>
        <v>0</v>
      </c>
      <c r="BJ824" s="793">
        <f t="shared" si="3225"/>
        <v>0</v>
      </c>
      <c r="BK824" s="793">
        <f t="shared" si="3225"/>
        <v>0</v>
      </c>
      <c r="BL824" s="793">
        <f t="shared" si="3225"/>
        <v>0</v>
      </c>
      <c r="BM824" s="793">
        <f t="shared" si="3225"/>
        <v>0</v>
      </c>
      <c r="BN824" s="793">
        <f t="shared" si="3225"/>
        <v>0</v>
      </c>
      <c r="BO824" s="793">
        <f t="shared" si="322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26">SUM(BV144)</f>
        <v>0</v>
      </c>
      <c r="BW824" s="800">
        <f t="shared" si="3226"/>
        <v>0</v>
      </c>
      <c r="BX824" s="800">
        <f t="shared" si="3226"/>
        <v>0</v>
      </c>
      <c r="BY824" s="800">
        <f t="shared" si="3226"/>
        <v>0</v>
      </c>
      <c r="BZ824" s="614">
        <f t="shared" si="3181"/>
        <v>0</v>
      </c>
      <c r="CA824" s="614">
        <f t="shared" si="3182"/>
        <v>0</v>
      </c>
      <c r="CB824" s="614">
        <f t="shared" si="3183"/>
        <v>0</v>
      </c>
      <c r="CC824" s="683">
        <f t="shared" si="3184"/>
        <v>0</v>
      </c>
      <c r="CD824" s="1331">
        <f t="shared" si="3211"/>
        <v>0</v>
      </c>
      <c r="CE824" s="1332">
        <f t="shared" si="3212"/>
        <v>0</v>
      </c>
      <c r="CF824" s="1332">
        <f t="shared" si="3212"/>
        <v>0</v>
      </c>
      <c r="CG824" s="1332">
        <f t="shared" si="3212"/>
        <v>0</v>
      </c>
      <c r="CH824" s="1332">
        <f t="shared" si="3212"/>
        <v>0</v>
      </c>
      <c r="CI824" s="1333">
        <f t="shared" si="3212"/>
        <v>0</v>
      </c>
      <c r="CJ824" s="1333">
        <f t="shared" si="3212"/>
        <v>0</v>
      </c>
      <c r="CK824" s="1332">
        <f t="shared" si="3212"/>
        <v>0</v>
      </c>
      <c r="CL824" s="1332">
        <f t="shared" si="3212"/>
        <v>0</v>
      </c>
      <c r="CM824" s="1332">
        <f t="shared" si="3212"/>
        <v>0</v>
      </c>
      <c r="CN824" s="1332">
        <f t="shared" si="3212"/>
        <v>0</v>
      </c>
      <c r="CO824" s="1331">
        <f t="shared" si="3212"/>
        <v>0</v>
      </c>
      <c r="CP824" s="528" t="str">
        <f t="shared" si="3186"/>
        <v/>
      </c>
      <c r="CQ824" s="529" t="str">
        <f t="shared" si="3187"/>
        <v/>
      </c>
      <c r="CR824" s="530" t="str">
        <f t="shared" si="3188"/>
        <v/>
      </c>
      <c r="CS824" s="530">
        <f t="shared" si="3189"/>
        <v>0</v>
      </c>
      <c r="CT824" s="530">
        <f t="shared" si="3190"/>
        <v>0</v>
      </c>
      <c r="CU824" s="530">
        <f t="shared" si="3191"/>
        <v>0</v>
      </c>
      <c r="CV824" s="530">
        <f t="shared" si="3192"/>
        <v>0</v>
      </c>
      <c r="CW824" s="531">
        <f t="shared" si="3193"/>
        <v>0</v>
      </c>
      <c r="CX824" s="531">
        <f t="shared" si="3194"/>
        <v>0</v>
      </c>
      <c r="CY824" s="531">
        <f t="shared" si="3195"/>
        <v>0</v>
      </c>
      <c r="CZ824" s="530">
        <f t="shared" si="3196"/>
        <v>0</v>
      </c>
      <c r="DA824" s="530">
        <f t="shared" si="3197"/>
        <v>0</v>
      </c>
      <c r="DB824" s="530">
        <f t="shared" si="3198"/>
        <v>0</v>
      </c>
      <c r="DC824" s="530">
        <f t="shared" si="3199"/>
        <v>0</v>
      </c>
      <c r="DD824" s="530">
        <f t="shared" si="3200"/>
        <v>0</v>
      </c>
      <c r="DE824" s="529" t="str">
        <f t="shared" si="3201"/>
        <v/>
      </c>
      <c r="DF824" s="528" t="str">
        <f t="shared" si="3202"/>
        <v/>
      </c>
      <c r="DG824" s="645">
        <f t="shared" si="3203"/>
        <v>12</v>
      </c>
      <c r="DH824" s="98">
        <f t="shared" si="3204"/>
        <v>12</v>
      </c>
      <c r="DI824" s="98">
        <f t="shared" si="3205"/>
        <v>12</v>
      </c>
      <c r="DJ824" s="98">
        <f t="shared" si="320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387</v>
      </c>
      <c r="B825" s="793">
        <f t="shared" ref="B825:M825" si="3227">SUM(B145)</f>
        <v>0</v>
      </c>
      <c r="C825" s="793">
        <f t="shared" si="3227"/>
        <v>0</v>
      </c>
      <c r="D825" s="793">
        <f t="shared" si="3227"/>
        <v>0</v>
      </c>
      <c r="E825" s="793">
        <f t="shared" si="3227"/>
        <v>0</v>
      </c>
      <c r="F825" s="793">
        <f t="shared" si="3227"/>
        <v>0</v>
      </c>
      <c r="G825" s="793">
        <f t="shared" si="3227"/>
        <v>0</v>
      </c>
      <c r="H825" s="793">
        <f t="shared" si="3227"/>
        <v>0</v>
      </c>
      <c r="I825" s="793">
        <f t="shared" si="3227"/>
        <v>0</v>
      </c>
      <c r="J825" s="793">
        <f t="shared" si="3227"/>
        <v>0</v>
      </c>
      <c r="K825" s="793">
        <f t="shared" si="3227"/>
        <v>0</v>
      </c>
      <c r="L825" s="793">
        <f t="shared" si="3227"/>
        <v>0</v>
      </c>
      <c r="M825" s="793">
        <f t="shared" si="3227"/>
        <v>0</v>
      </c>
      <c r="N825" s="793"/>
      <c r="O825" s="793"/>
      <c r="P825" s="793"/>
      <c r="Q825" s="793"/>
      <c r="R825" s="793"/>
      <c r="S825" s="799"/>
      <c r="T825" s="793">
        <f t="shared" ref="T825:AE825" si="3228">SUM(T145)</f>
        <v>0</v>
      </c>
      <c r="U825" s="793">
        <f t="shared" si="3228"/>
        <v>0</v>
      </c>
      <c r="V825" s="793">
        <f t="shared" si="3228"/>
        <v>0</v>
      </c>
      <c r="W825" s="793">
        <f t="shared" si="3228"/>
        <v>0</v>
      </c>
      <c r="X825" s="793">
        <f t="shared" si="3228"/>
        <v>0</v>
      </c>
      <c r="Y825" s="793">
        <f t="shared" si="3228"/>
        <v>0</v>
      </c>
      <c r="Z825" s="793">
        <f t="shared" si="3228"/>
        <v>0</v>
      </c>
      <c r="AA825" s="793">
        <f t="shared" si="3228"/>
        <v>0</v>
      </c>
      <c r="AB825" s="793">
        <f t="shared" si="3228"/>
        <v>0</v>
      </c>
      <c r="AC825" s="793">
        <f t="shared" si="3228"/>
        <v>0</v>
      </c>
      <c r="AD825" s="793">
        <f t="shared" si="3228"/>
        <v>0</v>
      </c>
      <c r="AE825" s="793">
        <f t="shared" si="322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29">SUM(AL145)</f>
        <v>0</v>
      </c>
      <c r="AM825" s="793">
        <f t="shared" si="3229"/>
        <v>0</v>
      </c>
      <c r="AN825" s="793">
        <f t="shared" si="3229"/>
        <v>0</v>
      </c>
      <c r="AO825" s="793">
        <f t="shared" si="3229"/>
        <v>0</v>
      </c>
      <c r="AP825" s="793">
        <f t="shared" si="3229"/>
        <v>0</v>
      </c>
      <c r="AQ825" s="793">
        <f t="shared" si="3229"/>
        <v>0</v>
      </c>
      <c r="AR825" s="793">
        <f t="shared" si="3229"/>
        <v>0</v>
      </c>
      <c r="AS825" s="793">
        <f t="shared" si="3229"/>
        <v>0</v>
      </c>
      <c r="AT825" s="793">
        <f t="shared" si="3229"/>
        <v>0</v>
      </c>
      <c r="AU825" s="793">
        <f t="shared" si="3229"/>
        <v>0</v>
      </c>
      <c r="AV825" s="793">
        <f t="shared" si="3229"/>
        <v>0</v>
      </c>
      <c r="AW825" s="793">
        <f t="shared" si="322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30">SUM(BD145)</f>
        <v>0</v>
      </c>
      <c r="BE825" s="793">
        <f t="shared" si="3230"/>
        <v>0</v>
      </c>
      <c r="BF825" s="793">
        <f t="shared" si="3230"/>
        <v>0</v>
      </c>
      <c r="BG825" s="793">
        <f t="shared" si="3230"/>
        <v>0</v>
      </c>
      <c r="BH825" s="793">
        <f t="shared" si="3230"/>
        <v>0</v>
      </c>
      <c r="BI825" s="793">
        <f t="shared" si="3230"/>
        <v>0</v>
      </c>
      <c r="BJ825" s="793">
        <f t="shared" si="3230"/>
        <v>0</v>
      </c>
      <c r="BK825" s="793">
        <f t="shared" si="3230"/>
        <v>0</v>
      </c>
      <c r="BL825" s="793">
        <f t="shared" si="3230"/>
        <v>0</v>
      </c>
      <c r="BM825" s="793">
        <f t="shared" si="3230"/>
        <v>0</v>
      </c>
      <c r="BN825" s="793">
        <f t="shared" si="3230"/>
        <v>0</v>
      </c>
      <c r="BO825" s="793">
        <f t="shared" si="3230"/>
        <v>0</v>
      </c>
      <c r="BP825" s="793"/>
      <c r="BQ825" s="793"/>
      <c r="BR825" s="793"/>
      <c r="BS825" s="793"/>
      <c r="BT825" s="793"/>
      <c r="BU825" s="799"/>
      <c r="BV825" s="800">
        <f t="shared" si="3226"/>
        <v>0</v>
      </c>
      <c r="BW825" s="800">
        <f t="shared" si="3226"/>
        <v>0</v>
      </c>
      <c r="BX825" s="800">
        <f t="shared" si="3226"/>
        <v>0</v>
      </c>
      <c r="BY825" s="800">
        <f t="shared" si="3226"/>
        <v>0</v>
      </c>
      <c r="BZ825" s="614">
        <f t="shared" si="3181"/>
        <v>0</v>
      </c>
      <c r="CA825" s="614">
        <f t="shared" si="3182"/>
        <v>0</v>
      </c>
      <c r="CB825" s="614">
        <f t="shared" si="3183"/>
        <v>0</v>
      </c>
      <c r="CC825" s="683">
        <f t="shared" si="3184"/>
        <v>0</v>
      </c>
      <c r="CD825" s="1331">
        <f t="shared" si="3211"/>
        <v>0</v>
      </c>
      <c r="CE825" s="1332">
        <f t="shared" si="3212"/>
        <v>0</v>
      </c>
      <c r="CF825" s="1332">
        <f t="shared" si="3212"/>
        <v>0</v>
      </c>
      <c r="CG825" s="1332">
        <f t="shared" si="3212"/>
        <v>0</v>
      </c>
      <c r="CH825" s="1332">
        <f t="shared" si="3212"/>
        <v>0</v>
      </c>
      <c r="CI825" s="1333">
        <f t="shared" si="3212"/>
        <v>0</v>
      </c>
      <c r="CJ825" s="1333">
        <f t="shared" si="3212"/>
        <v>0</v>
      </c>
      <c r="CK825" s="1332">
        <f t="shared" si="3212"/>
        <v>0</v>
      </c>
      <c r="CL825" s="1332">
        <f t="shared" si="3212"/>
        <v>0</v>
      </c>
      <c r="CM825" s="1332">
        <f t="shared" si="3212"/>
        <v>0</v>
      </c>
      <c r="CN825" s="1332">
        <f t="shared" si="3212"/>
        <v>0</v>
      </c>
      <c r="CO825" s="1331">
        <f t="shared" si="3212"/>
        <v>0</v>
      </c>
      <c r="CP825" s="528" t="str">
        <f t="shared" si="3186"/>
        <v/>
      </c>
      <c r="CQ825" s="529" t="str">
        <f t="shared" si="3187"/>
        <v/>
      </c>
      <c r="CR825" s="530" t="str">
        <f t="shared" si="3188"/>
        <v/>
      </c>
      <c r="CS825" s="530">
        <f t="shared" si="3189"/>
        <v>0</v>
      </c>
      <c r="CT825" s="530">
        <f t="shared" si="3190"/>
        <v>0</v>
      </c>
      <c r="CU825" s="530">
        <f t="shared" si="3191"/>
        <v>0</v>
      </c>
      <c r="CV825" s="530">
        <f t="shared" si="3192"/>
        <v>0</v>
      </c>
      <c r="CW825" s="531">
        <f t="shared" si="3193"/>
        <v>0</v>
      </c>
      <c r="CX825" s="531">
        <f t="shared" si="3194"/>
        <v>0</v>
      </c>
      <c r="CY825" s="531">
        <f t="shared" si="3195"/>
        <v>0</v>
      </c>
      <c r="CZ825" s="530">
        <f t="shared" si="3196"/>
        <v>0</v>
      </c>
      <c r="DA825" s="530">
        <f t="shared" si="3197"/>
        <v>0</v>
      </c>
      <c r="DB825" s="530">
        <f t="shared" si="3198"/>
        <v>0</v>
      </c>
      <c r="DC825" s="530">
        <f t="shared" si="3199"/>
        <v>0</v>
      </c>
      <c r="DD825" s="530">
        <f t="shared" si="3200"/>
        <v>0</v>
      </c>
      <c r="DE825" s="529" t="str">
        <f t="shared" si="3201"/>
        <v/>
      </c>
      <c r="DF825" s="528" t="str">
        <f t="shared" si="3202"/>
        <v/>
      </c>
      <c r="DG825" s="645">
        <f t="shared" si="3203"/>
        <v>12</v>
      </c>
      <c r="DH825" s="98">
        <f t="shared" si="3204"/>
        <v>12</v>
      </c>
      <c r="DI825" s="98">
        <f t="shared" si="3205"/>
        <v>12</v>
      </c>
      <c r="DJ825" s="98">
        <f t="shared" si="320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388</v>
      </c>
      <c r="B826" s="793">
        <f t="shared" ref="B826:M826" si="3231">SUM(B172)</f>
        <v>0</v>
      </c>
      <c r="C826" s="793">
        <f t="shared" si="3231"/>
        <v>0</v>
      </c>
      <c r="D826" s="793">
        <f t="shared" si="3231"/>
        <v>0</v>
      </c>
      <c r="E826" s="793">
        <f t="shared" si="3231"/>
        <v>0</v>
      </c>
      <c r="F826" s="793">
        <f t="shared" si="3231"/>
        <v>0</v>
      </c>
      <c r="G826" s="793">
        <f t="shared" si="3231"/>
        <v>0</v>
      </c>
      <c r="H826" s="793">
        <f t="shared" si="3231"/>
        <v>0</v>
      </c>
      <c r="I826" s="793">
        <f t="shared" si="3231"/>
        <v>0</v>
      </c>
      <c r="J826" s="793">
        <f t="shared" si="3231"/>
        <v>0</v>
      </c>
      <c r="K826" s="793">
        <f t="shared" si="3231"/>
        <v>0</v>
      </c>
      <c r="L826" s="793">
        <f t="shared" si="3231"/>
        <v>0</v>
      </c>
      <c r="M826" s="793">
        <f t="shared" si="3231"/>
        <v>0</v>
      </c>
      <c r="N826" s="793"/>
      <c r="O826" s="793"/>
      <c r="P826" s="793"/>
      <c r="Q826" s="793"/>
      <c r="R826" s="793"/>
      <c r="S826" s="799"/>
      <c r="T826" s="793">
        <f t="shared" ref="T826:AE826" si="3232">SUM(T172)</f>
        <v>0</v>
      </c>
      <c r="U826" s="793">
        <f t="shared" si="3232"/>
        <v>0</v>
      </c>
      <c r="V826" s="793">
        <f t="shared" si="3232"/>
        <v>0</v>
      </c>
      <c r="W826" s="793">
        <f t="shared" si="3232"/>
        <v>0</v>
      </c>
      <c r="X826" s="793">
        <f t="shared" si="3232"/>
        <v>0</v>
      </c>
      <c r="Y826" s="793">
        <f t="shared" si="3232"/>
        <v>0</v>
      </c>
      <c r="Z826" s="793">
        <f t="shared" si="3232"/>
        <v>0</v>
      </c>
      <c r="AA826" s="793">
        <f t="shared" si="3232"/>
        <v>0</v>
      </c>
      <c r="AB826" s="793">
        <f t="shared" si="3232"/>
        <v>0</v>
      </c>
      <c r="AC826" s="793">
        <f t="shared" si="3232"/>
        <v>0</v>
      </c>
      <c r="AD826" s="793">
        <f t="shared" si="3232"/>
        <v>0</v>
      </c>
      <c r="AE826" s="793">
        <f t="shared" si="323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33">SUM(AL172)</f>
        <v>0</v>
      </c>
      <c r="AM826" s="793">
        <f t="shared" si="3233"/>
        <v>0</v>
      </c>
      <c r="AN826" s="793">
        <f t="shared" si="3233"/>
        <v>0</v>
      </c>
      <c r="AO826" s="793">
        <f t="shared" si="3233"/>
        <v>0</v>
      </c>
      <c r="AP826" s="793">
        <f t="shared" si="3233"/>
        <v>0</v>
      </c>
      <c r="AQ826" s="793">
        <f t="shared" si="3233"/>
        <v>0</v>
      </c>
      <c r="AR826" s="793">
        <f t="shared" si="3233"/>
        <v>0</v>
      </c>
      <c r="AS826" s="793">
        <f t="shared" si="3233"/>
        <v>0</v>
      </c>
      <c r="AT826" s="793">
        <f t="shared" si="3233"/>
        <v>0</v>
      </c>
      <c r="AU826" s="793">
        <f t="shared" si="3233"/>
        <v>0</v>
      </c>
      <c r="AV826" s="793">
        <f t="shared" si="3233"/>
        <v>0</v>
      </c>
      <c r="AW826" s="793">
        <f t="shared" si="323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34">SUM(BD172)</f>
        <v>0</v>
      </c>
      <c r="BE826" s="793">
        <f t="shared" si="3234"/>
        <v>0</v>
      </c>
      <c r="BF826" s="793">
        <f t="shared" si="3234"/>
        <v>0</v>
      </c>
      <c r="BG826" s="793">
        <f t="shared" si="3234"/>
        <v>0</v>
      </c>
      <c r="BH826" s="793">
        <f t="shared" si="3234"/>
        <v>0</v>
      </c>
      <c r="BI826" s="793">
        <f t="shared" si="3234"/>
        <v>0</v>
      </c>
      <c r="BJ826" s="793">
        <f t="shared" si="3234"/>
        <v>0</v>
      </c>
      <c r="BK826" s="793">
        <f t="shared" si="3234"/>
        <v>0</v>
      </c>
      <c r="BL826" s="793">
        <f t="shared" si="3234"/>
        <v>0</v>
      </c>
      <c r="BM826" s="793">
        <f t="shared" si="3234"/>
        <v>0</v>
      </c>
      <c r="BN826" s="793">
        <f t="shared" si="3234"/>
        <v>0</v>
      </c>
      <c r="BO826" s="793">
        <f t="shared" si="323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35">SUM(BV172)</f>
        <v>0</v>
      </c>
      <c r="BW826" s="800">
        <f t="shared" si="3235"/>
        <v>0</v>
      </c>
      <c r="BX826" s="800">
        <f t="shared" si="3235"/>
        <v>0</v>
      </c>
      <c r="BY826" s="800">
        <f t="shared" si="3235"/>
        <v>0</v>
      </c>
      <c r="BZ826" s="614">
        <f t="shared" si="3181"/>
        <v>0</v>
      </c>
      <c r="CA826" s="614">
        <f t="shared" si="3182"/>
        <v>0</v>
      </c>
      <c r="CB826" s="614">
        <f t="shared" si="3183"/>
        <v>0</v>
      </c>
      <c r="CC826" s="683">
        <f t="shared" si="3184"/>
        <v>0</v>
      </c>
      <c r="CD826" s="1331">
        <f t="shared" si="3211"/>
        <v>0</v>
      </c>
      <c r="CE826" s="1332">
        <f t="shared" si="3212"/>
        <v>0</v>
      </c>
      <c r="CF826" s="1332">
        <f t="shared" si="3212"/>
        <v>0</v>
      </c>
      <c r="CG826" s="1332">
        <f t="shared" si="3212"/>
        <v>0</v>
      </c>
      <c r="CH826" s="1332">
        <f t="shared" si="3212"/>
        <v>0</v>
      </c>
      <c r="CI826" s="1333">
        <f t="shared" si="3212"/>
        <v>0</v>
      </c>
      <c r="CJ826" s="1333">
        <f t="shared" si="3212"/>
        <v>0</v>
      </c>
      <c r="CK826" s="1332">
        <f t="shared" si="3212"/>
        <v>0</v>
      </c>
      <c r="CL826" s="1332">
        <f t="shared" si="3212"/>
        <v>0</v>
      </c>
      <c r="CM826" s="1332">
        <f t="shared" si="3212"/>
        <v>0</v>
      </c>
      <c r="CN826" s="1332">
        <f t="shared" si="3212"/>
        <v>0</v>
      </c>
      <c r="CO826" s="1331">
        <f t="shared" si="3212"/>
        <v>0</v>
      </c>
      <c r="CP826" s="528" t="str">
        <f t="shared" si="3186"/>
        <v/>
      </c>
      <c r="CQ826" s="529" t="str">
        <f t="shared" si="3187"/>
        <v/>
      </c>
      <c r="CR826" s="530" t="str">
        <f t="shared" si="3188"/>
        <v/>
      </c>
      <c r="CS826" s="530">
        <f t="shared" si="3189"/>
        <v>0</v>
      </c>
      <c r="CT826" s="530">
        <f t="shared" si="3190"/>
        <v>0</v>
      </c>
      <c r="CU826" s="530">
        <f t="shared" si="3191"/>
        <v>0</v>
      </c>
      <c r="CV826" s="530">
        <f t="shared" si="3192"/>
        <v>0</v>
      </c>
      <c r="CW826" s="531">
        <f t="shared" si="3193"/>
        <v>0</v>
      </c>
      <c r="CX826" s="531">
        <f t="shared" si="3194"/>
        <v>0</v>
      </c>
      <c r="CY826" s="531">
        <f t="shared" si="3195"/>
        <v>0</v>
      </c>
      <c r="CZ826" s="530">
        <f t="shared" si="3196"/>
        <v>0</v>
      </c>
      <c r="DA826" s="530">
        <f t="shared" si="3197"/>
        <v>0</v>
      </c>
      <c r="DB826" s="530">
        <f t="shared" si="3198"/>
        <v>0</v>
      </c>
      <c r="DC826" s="530">
        <f t="shared" si="3199"/>
        <v>0</v>
      </c>
      <c r="DD826" s="530">
        <f t="shared" si="3200"/>
        <v>0</v>
      </c>
      <c r="DE826" s="529" t="str">
        <f t="shared" si="3201"/>
        <v/>
      </c>
      <c r="DF826" s="528" t="str">
        <f t="shared" si="3202"/>
        <v/>
      </c>
      <c r="DG826" s="645">
        <f t="shared" si="3203"/>
        <v>12</v>
      </c>
      <c r="DH826" s="98">
        <f t="shared" si="3204"/>
        <v>12</v>
      </c>
      <c r="DI826" s="98">
        <f t="shared" si="3205"/>
        <v>12</v>
      </c>
      <c r="DJ826" s="98">
        <f t="shared" si="320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389</v>
      </c>
      <c r="B827" s="793">
        <f t="shared" ref="B827:M827" si="3236">SUM(B173)</f>
        <v>0</v>
      </c>
      <c r="C827" s="793">
        <f t="shared" si="3236"/>
        <v>0</v>
      </c>
      <c r="D827" s="793">
        <f t="shared" si="3236"/>
        <v>0</v>
      </c>
      <c r="E827" s="793">
        <f t="shared" si="3236"/>
        <v>0</v>
      </c>
      <c r="F827" s="793">
        <f t="shared" si="3236"/>
        <v>0</v>
      </c>
      <c r="G827" s="793">
        <f t="shared" si="3236"/>
        <v>0</v>
      </c>
      <c r="H827" s="793">
        <f t="shared" si="3236"/>
        <v>0</v>
      </c>
      <c r="I827" s="793">
        <f t="shared" si="3236"/>
        <v>0</v>
      </c>
      <c r="J827" s="793">
        <f t="shared" si="3236"/>
        <v>0</v>
      </c>
      <c r="K827" s="793">
        <f t="shared" si="3236"/>
        <v>0</v>
      </c>
      <c r="L827" s="793">
        <f t="shared" si="3236"/>
        <v>0</v>
      </c>
      <c r="M827" s="793">
        <f t="shared" si="3236"/>
        <v>0</v>
      </c>
      <c r="N827" s="793"/>
      <c r="O827" s="793"/>
      <c r="P827" s="793"/>
      <c r="Q827" s="793"/>
      <c r="R827" s="793"/>
      <c r="S827" s="799"/>
      <c r="T827" s="793">
        <f t="shared" ref="T827:AE827" si="3237">SUM(T173)</f>
        <v>0</v>
      </c>
      <c r="U827" s="793">
        <f t="shared" si="3237"/>
        <v>0</v>
      </c>
      <c r="V827" s="793">
        <f t="shared" si="3237"/>
        <v>0</v>
      </c>
      <c r="W827" s="793">
        <f t="shared" si="3237"/>
        <v>0</v>
      </c>
      <c r="X827" s="793">
        <f t="shared" si="3237"/>
        <v>0</v>
      </c>
      <c r="Y827" s="793">
        <f t="shared" si="3237"/>
        <v>0</v>
      </c>
      <c r="Z827" s="793">
        <f t="shared" si="3237"/>
        <v>0</v>
      </c>
      <c r="AA827" s="793">
        <f t="shared" si="3237"/>
        <v>0</v>
      </c>
      <c r="AB827" s="793">
        <f t="shared" si="3237"/>
        <v>0</v>
      </c>
      <c r="AC827" s="793">
        <f t="shared" si="3237"/>
        <v>0</v>
      </c>
      <c r="AD827" s="793">
        <f t="shared" si="3237"/>
        <v>0</v>
      </c>
      <c r="AE827" s="793">
        <f t="shared" si="323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38">SUM(AL173)</f>
        <v>0</v>
      </c>
      <c r="AM827" s="793">
        <f t="shared" si="3238"/>
        <v>0</v>
      </c>
      <c r="AN827" s="793">
        <f t="shared" si="3238"/>
        <v>0</v>
      </c>
      <c r="AO827" s="793">
        <f t="shared" si="3238"/>
        <v>0</v>
      </c>
      <c r="AP827" s="793">
        <f t="shared" si="3238"/>
        <v>0</v>
      </c>
      <c r="AQ827" s="793">
        <f t="shared" si="3238"/>
        <v>0</v>
      </c>
      <c r="AR827" s="793">
        <f t="shared" si="3238"/>
        <v>0</v>
      </c>
      <c r="AS827" s="793">
        <f t="shared" si="3238"/>
        <v>0</v>
      </c>
      <c r="AT827" s="793">
        <f t="shared" si="3238"/>
        <v>0</v>
      </c>
      <c r="AU827" s="793">
        <f t="shared" si="3238"/>
        <v>0</v>
      </c>
      <c r="AV827" s="793">
        <f t="shared" si="3238"/>
        <v>0</v>
      </c>
      <c r="AW827" s="793">
        <f t="shared" si="323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39">SUM(BD173)</f>
        <v>0</v>
      </c>
      <c r="BE827" s="793">
        <f t="shared" si="3239"/>
        <v>0</v>
      </c>
      <c r="BF827" s="793">
        <f t="shared" si="3239"/>
        <v>0</v>
      </c>
      <c r="BG827" s="793">
        <f t="shared" si="3239"/>
        <v>0</v>
      </c>
      <c r="BH827" s="793">
        <f t="shared" si="3239"/>
        <v>0</v>
      </c>
      <c r="BI827" s="793">
        <f t="shared" si="3239"/>
        <v>0</v>
      </c>
      <c r="BJ827" s="793">
        <f t="shared" si="3239"/>
        <v>0</v>
      </c>
      <c r="BK827" s="793">
        <f t="shared" si="3239"/>
        <v>0</v>
      </c>
      <c r="BL827" s="793">
        <f t="shared" si="3239"/>
        <v>0</v>
      </c>
      <c r="BM827" s="793">
        <f t="shared" si="3239"/>
        <v>0</v>
      </c>
      <c r="BN827" s="793">
        <f t="shared" si="3239"/>
        <v>0</v>
      </c>
      <c r="BO827" s="793">
        <f t="shared" si="3239"/>
        <v>0</v>
      </c>
      <c r="BP827" s="793"/>
      <c r="BQ827" s="793"/>
      <c r="BR827" s="793"/>
      <c r="BS827" s="793"/>
      <c r="BT827" s="793"/>
      <c r="BU827" s="799"/>
      <c r="BV827" s="800">
        <f t="shared" si="3235"/>
        <v>0</v>
      </c>
      <c r="BW827" s="800">
        <f t="shared" si="3235"/>
        <v>0</v>
      </c>
      <c r="BX827" s="800">
        <f t="shared" si="3235"/>
        <v>0</v>
      </c>
      <c r="BY827" s="800">
        <f t="shared" si="3235"/>
        <v>0</v>
      </c>
      <c r="BZ827" s="614">
        <f t="shared" si="3181"/>
        <v>0</v>
      </c>
      <c r="CA827" s="614">
        <f t="shared" si="3182"/>
        <v>0</v>
      </c>
      <c r="CB827" s="614">
        <f t="shared" si="3183"/>
        <v>0</v>
      </c>
      <c r="CC827" s="683">
        <f t="shared" si="3184"/>
        <v>0</v>
      </c>
      <c r="CD827" s="1331">
        <f t="shared" si="3211"/>
        <v>0</v>
      </c>
      <c r="CE827" s="1332">
        <f t="shared" si="3212"/>
        <v>0</v>
      </c>
      <c r="CF827" s="1332">
        <f t="shared" si="3212"/>
        <v>0</v>
      </c>
      <c r="CG827" s="1332">
        <f t="shared" si="3212"/>
        <v>0</v>
      </c>
      <c r="CH827" s="1332">
        <f t="shared" si="3212"/>
        <v>0</v>
      </c>
      <c r="CI827" s="1333">
        <f t="shared" si="3212"/>
        <v>0</v>
      </c>
      <c r="CJ827" s="1333">
        <f t="shared" si="3212"/>
        <v>0</v>
      </c>
      <c r="CK827" s="1332">
        <f t="shared" si="3212"/>
        <v>0</v>
      </c>
      <c r="CL827" s="1332">
        <f t="shared" si="3212"/>
        <v>0</v>
      </c>
      <c r="CM827" s="1332">
        <f t="shared" si="3212"/>
        <v>0</v>
      </c>
      <c r="CN827" s="1332">
        <f t="shared" si="3212"/>
        <v>0</v>
      </c>
      <c r="CO827" s="1331">
        <f t="shared" si="3212"/>
        <v>0</v>
      </c>
      <c r="CP827" s="528" t="str">
        <f t="shared" si="3186"/>
        <v/>
      </c>
      <c r="CQ827" s="529" t="str">
        <f t="shared" si="3187"/>
        <v/>
      </c>
      <c r="CR827" s="530" t="str">
        <f t="shared" si="3188"/>
        <v/>
      </c>
      <c r="CS827" s="530">
        <f t="shared" si="3189"/>
        <v>0</v>
      </c>
      <c r="CT827" s="530">
        <f t="shared" si="3190"/>
        <v>0</v>
      </c>
      <c r="CU827" s="530">
        <f t="shared" si="3191"/>
        <v>0</v>
      </c>
      <c r="CV827" s="530">
        <f t="shared" si="3192"/>
        <v>0</v>
      </c>
      <c r="CW827" s="531">
        <f t="shared" si="3193"/>
        <v>0</v>
      </c>
      <c r="CX827" s="531">
        <f t="shared" si="3194"/>
        <v>0</v>
      </c>
      <c r="CY827" s="531">
        <f t="shared" si="3195"/>
        <v>0</v>
      </c>
      <c r="CZ827" s="530">
        <f t="shared" si="3196"/>
        <v>0</v>
      </c>
      <c r="DA827" s="530">
        <f t="shared" si="3197"/>
        <v>0</v>
      </c>
      <c r="DB827" s="530">
        <f t="shared" si="3198"/>
        <v>0</v>
      </c>
      <c r="DC827" s="530">
        <f t="shared" si="3199"/>
        <v>0</v>
      </c>
      <c r="DD827" s="530">
        <f t="shared" si="3200"/>
        <v>0</v>
      </c>
      <c r="DE827" s="529" t="str">
        <f t="shared" si="3201"/>
        <v/>
      </c>
      <c r="DF827" s="528" t="str">
        <f t="shared" si="3202"/>
        <v/>
      </c>
      <c r="DG827" s="645">
        <f t="shared" si="3203"/>
        <v>12</v>
      </c>
      <c r="DH827" s="98">
        <f t="shared" si="3204"/>
        <v>12</v>
      </c>
      <c r="DI827" s="98">
        <f t="shared" si="3205"/>
        <v>12</v>
      </c>
      <c r="DJ827" s="98">
        <f t="shared" si="320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390</v>
      </c>
      <c r="B828" s="793">
        <f t="shared" ref="B828:M828" si="3240">SUM(B183,B180,B177)</f>
        <v>9.2330479452054803E-2</v>
      </c>
      <c r="C828" s="793">
        <f t="shared" si="3240"/>
        <v>3.8290006226650068E-2</v>
      </c>
      <c r="D828" s="793">
        <f t="shared" si="3240"/>
        <v>4.1770915883618254E-2</v>
      </c>
      <c r="E828" s="793">
        <f t="shared" si="3240"/>
        <v>7.0689242264584742E-2</v>
      </c>
      <c r="F828" s="793">
        <f t="shared" si="3240"/>
        <v>0</v>
      </c>
      <c r="G828" s="793">
        <f t="shared" si="3240"/>
        <v>0</v>
      </c>
      <c r="H828" s="793">
        <f t="shared" si="3240"/>
        <v>0</v>
      </c>
      <c r="I828" s="793">
        <f t="shared" si="3240"/>
        <v>1.4175420298879204E-2</v>
      </c>
      <c r="J828" s="793">
        <f t="shared" si="3240"/>
        <v>0</v>
      </c>
      <c r="K828" s="793">
        <f t="shared" si="3240"/>
        <v>3.5344621132292371E-2</v>
      </c>
      <c r="L828" s="793">
        <f t="shared" si="3240"/>
        <v>9.4502801992528019E-3</v>
      </c>
      <c r="M828" s="793">
        <f t="shared" si="3240"/>
        <v>0</v>
      </c>
      <c r="N828" s="793"/>
      <c r="O828" s="793"/>
      <c r="P828" s="793"/>
      <c r="Q828" s="793"/>
      <c r="R828" s="793"/>
      <c r="S828" s="799"/>
      <c r="T828" s="793">
        <f t="shared" ref="T828:AE828" si="3241">SUM(T183,T180,T177)</f>
        <v>8.839286270236614E-2</v>
      </c>
      <c r="U828" s="793">
        <f t="shared" si="3241"/>
        <v>9.2330479452054803E-2</v>
      </c>
      <c r="V828" s="793">
        <f t="shared" si="3241"/>
        <v>0.11782323124221669</v>
      </c>
      <c r="W828" s="793">
        <f t="shared" si="3241"/>
        <v>4.261406743940991E-2</v>
      </c>
      <c r="X828" s="793">
        <f t="shared" si="3241"/>
        <v>0</v>
      </c>
      <c r="Y828" s="793">
        <f t="shared" si="3241"/>
        <v>0</v>
      </c>
      <c r="Z828" s="793">
        <f t="shared" si="3241"/>
        <v>0</v>
      </c>
      <c r="AA828" s="793">
        <f t="shared" si="3241"/>
        <v>0.10020571295143214</v>
      </c>
      <c r="AB828" s="793">
        <f t="shared" si="3241"/>
        <v>9.1896014943960158E-2</v>
      </c>
      <c r="AC828" s="793">
        <f t="shared" si="3241"/>
        <v>6.7564196762141981E-2</v>
      </c>
      <c r="AD828" s="793">
        <f t="shared" si="3241"/>
        <v>5.5398287671232879E-2</v>
      </c>
      <c r="AE828" s="793">
        <f t="shared" si="324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42">SUM(AL183,AL180,AL177)</f>
        <v>3.8290006226650068E-2</v>
      </c>
      <c r="AM828" s="793">
        <f t="shared" si="3242"/>
        <v>5.2501556662515568E-3</v>
      </c>
      <c r="AN828" s="793">
        <f t="shared" si="3242"/>
        <v>3.8290006226650068E-2</v>
      </c>
      <c r="AO828" s="793">
        <f t="shared" si="3242"/>
        <v>5.7978089975093405E-2</v>
      </c>
      <c r="AP828" s="793">
        <f t="shared" si="3242"/>
        <v>5.5398287671232879E-2</v>
      </c>
      <c r="AQ828" s="793">
        <f t="shared" si="3242"/>
        <v>4.2227622976338738E-2</v>
      </c>
      <c r="AR828" s="793">
        <f t="shared" si="3242"/>
        <v>9.2330479452054803E-2</v>
      </c>
      <c r="AS828" s="793">
        <f t="shared" si="3242"/>
        <v>5.105334163553342E-2</v>
      </c>
      <c r="AT828" s="793">
        <f t="shared" si="3242"/>
        <v>1.7719275373599006E-2</v>
      </c>
      <c r="AU828" s="793">
        <f t="shared" si="3242"/>
        <v>0.12274525217932752</v>
      </c>
      <c r="AV828" s="793">
        <f t="shared" si="3242"/>
        <v>0</v>
      </c>
      <c r="AW828" s="793">
        <f t="shared" si="324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43">SUM(BD183,BD180,BD177)</f>
        <v>8.05176292029888E-2</v>
      </c>
      <c r="BE828" s="793">
        <f t="shared" si="3243"/>
        <v>8.05176292029888E-2</v>
      </c>
      <c r="BF828" s="793">
        <f t="shared" si="3243"/>
        <v>0</v>
      </c>
      <c r="BG828" s="793">
        <f t="shared" si="3243"/>
        <v>9.2330479452054803E-2</v>
      </c>
      <c r="BH828" s="793">
        <f t="shared" si="3243"/>
        <v>0.11079657534246576</v>
      </c>
      <c r="BI828" s="793">
        <f t="shared" si="3243"/>
        <v>0.11595617995018681</v>
      </c>
      <c r="BJ828" s="793">
        <f t="shared" si="3243"/>
        <v>0.16891049190535495</v>
      </c>
      <c r="BK828" s="793">
        <f t="shared" si="3243"/>
        <v>7.0689242264584742E-2</v>
      </c>
      <c r="BL828" s="793">
        <f t="shared" si="3243"/>
        <v>1.2886745726253823E-2</v>
      </c>
      <c r="BM828" s="793">
        <f t="shared" si="3243"/>
        <v>2.533657378580324E-2</v>
      </c>
      <c r="BN828" s="793">
        <f t="shared" si="3243"/>
        <v>7.8752334993773352E-3</v>
      </c>
      <c r="BO828" s="793">
        <f t="shared" si="324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81"/>
        <v>2.0972048600527742E-2</v>
      </c>
      <c r="CA828" s="614">
        <f t="shared" si="3182"/>
        <v>5.3840162192259802E-2</v>
      </c>
      <c r="CB828" s="614">
        <f t="shared" si="3183"/>
        <v>4.4076488817974283E-2</v>
      </c>
      <c r="CC828" s="683">
        <f t="shared" si="3184"/>
        <v>6.5488437840179742E-2</v>
      </c>
      <c r="CD828" s="1331">
        <f t="shared" si="3211"/>
        <v>0</v>
      </c>
      <c r="CE828" s="1332">
        <f t="shared" si="3212"/>
        <v>0</v>
      </c>
      <c r="CF828" s="1332">
        <f t="shared" si="3212"/>
        <v>0</v>
      </c>
      <c r="CG828" s="1332">
        <f t="shared" si="3212"/>
        <v>0</v>
      </c>
      <c r="CH828" s="1332">
        <f t="shared" si="3212"/>
        <v>4.261406743940991E-2</v>
      </c>
      <c r="CI828" s="1333">
        <f t="shared" si="3212"/>
        <v>5.5398287671232879E-2</v>
      </c>
      <c r="CJ828" s="1333">
        <f t="shared" si="3212"/>
        <v>6.7564196762141981E-2</v>
      </c>
      <c r="CK828" s="1332">
        <f t="shared" si="3212"/>
        <v>8.839286270236614E-2</v>
      </c>
      <c r="CL828" s="1332">
        <f t="shared" si="3212"/>
        <v>9.1896014943960158E-2</v>
      </c>
      <c r="CM828" s="1332">
        <f t="shared" si="3212"/>
        <v>9.2330479452054803E-2</v>
      </c>
      <c r="CN828" s="1332">
        <f t="shared" si="3212"/>
        <v>0.10020571295143214</v>
      </c>
      <c r="CO828" s="1331">
        <f t="shared" si="3212"/>
        <v>0.11782323124221669</v>
      </c>
      <c r="CP828" s="528" t="str">
        <f t="shared" si="3186"/>
        <v/>
      </c>
      <c r="CQ828" s="529" t="str">
        <f t="shared" si="3187"/>
        <v/>
      </c>
      <c r="CR828" s="530" t="str">
        <f t="shared" si="3188"/>
        <v/>
      </c>
      <c r="CS828" s="530">
        <f t="shared" si="3189"/>
        <v>0</v>
      </c>
      <c r="CT828" s="530">
        <f t="shared" si="3190"/>
        <v>7.8752334993773352E-3</v>
      </c>
      <c r="CU828" s="530">
        <f t="shared" si="3191"/>
        <v>1.2886745726253823E-2</v>
      </c>
      <c r="CV828" s="530">
        <f t="shared" si="3192"/>
        <v>2.533657378580324E-2</v>
      </c>
      <c r="CW828" s="531">
        <f t="shared" si="3193"/>
        <v>5.7978089975093405E-2</v>
      </c>
      <c r="CX828" s="531">
        <f t="shared" si="3194"/>
        <v>7.0689242264584742E-2</v>
      </c>
      <c r="CY828" s="531">
        <f t="shared" si="3195"/>
        <v>8.05176292029888E-2</v>
      </c>
      <c r="CZ828" s="530">
        <f t="shared" si="3196"/>
        <v>8.05176292029888E-2</v>
      </c>
      <c r="DA828" s="530">
        <f t="shared" si="3197"/>
        <v>9.2330479452054803E-2</v>
      </c>
      <c r="DB828" s="530">
        <f t="shared" si="3198"/>
        <v>0.11079657534246576</v>
      </c>
      <c r="DC828" s="530">
        <f t="shared" si="3199"/>
        <v>0.11595617995018681</v>
      </c>
      <c r="DD828" s="530">
        <f t="shared" si="3200"/>
        <v>0.16891049190535495</v>
      </c>
      <c r="DE828" s="529" t="str">
        <f t="shared" si="3201"/>
        <v/>
      </c>
      <c r="DF828" s="528" t="str">
        <f t="shared" si="3202"/>
        <v/>
      </c>
      <c r="DG828" s="645">
        <f t="shared" si="3203"/>
        <v>12</v>
      </c>
      <c r="DH828" s="98">
        <f t="shared" si="3204"/>
        <v>12</v>
      </c>
      <c r="DI828" s="98">
        <f t="shared" si="3205"/>
        <v>12</v>
      </c>
      <c r="DJ828" s="98">
        <f t="shared" si="320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1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44">SUM(B230)</f>
        <v>2.8333333333333335E-2</v>
      </c>
      <c r="C830" s="800">
        <f t="shared" si="3244"/>
        <v>2.8333333333333335E-2</v>
      </c>
      <c r="D830" s="800">
        <f t="shared" si="3244"/>
        <v>2.8333333333333335E-2</v>
      </c>
      <c r="E830" s="800">
        <f t="shared" si="3244"/>
        <v>2.8333333333333335E-2</v>
      </c>
      <c r="F830" s="800">
        <f t="shared" si="3244"/>
        <v>2.8333333333333335E-2</v>
      </c>
      <c r="G830" s="800">
        <f t="shared" si="3244"/>
        <v>2.8333333333333335E-2</v>
      </c>
      <c r="H830" s="800">
        <f t="shared" si="3244"/>
        <v>2.8333333333333335E-2</v>
      </c>
      <c r="I830" s="800">
        <f t="shared" si="3244"/>
        <v>2.8333333333333335E-2</v>
      </c>
      <c r="J830" s="800">
        <f t="shared" si="3244"/>
        <v>2.8333333333333335E-2</v>
      </c>
      <c r="K830" s="800">
        <f t="shared" si="3244"/>
        <v>2.8333333333333335E-2</v>
      </c>
      <c r="L830" s="800">
        <f t="shared" si="3244"/>
        <v>2.8333333333333335E-2</v>
      </c>
      <c r="M830" s="800">
        <f t="shared" si="324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45">SUM(T230)</f>
        <v>2.8333333333333335E-2</v>
      </c>
      <c r="U830" s="800">
        <f t="shared" si="3245"/>
        <v>2.8333333333333335E-2</v>
      </c>
      <c r="V830" s="800">
        <f t="shared" si="3245"/>
        <v>2.8333333333333335E-2</v>
      </c>
      <c r="W830" s="800">
        <f t="shared" si="3245"/>
        <v>2.8333333333333335E-2</v>
      </c>
      <c r="X830" s="800">
        <f t="shared" si="3245"/>
        <v>2.8333333333333335E-2</v>
      </c>
      <c r="Y830" s="800">
        <f t="shared" si="3245"/>
        <v>2.8333333333333335E-2</v>
      </c>
      <c r="Z830" s="800">
        <f t="shared" si="3245"/>
        <v>2.8333333333333335E-2</v>
      </c>
      <c r="AA830" s="800">
        <f t="shared" si="3245"/>
        <v>6.6666666666666662E-3</v>
      </c>
      <c r="AB830" s="800">
        <f t="shared" si="3245"/>
        <v>2.8333333333333335E-2</v>
      </c>
      <c r="AC830" s="800">
        <f t="shared" si="3245"/>
        <v>2.8333333333333335E-2</v>
      </c>
      <c r="AD830" s="800">
        <f t="shared" si="3245"/>
        <v>2.8333333333333335E-2</v>
      </c>
      <c r="AE830" s="800">
        <f t="shared" si="324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46">SUM(AL230)</f>
        <v>2.8333333333333335E-2</v>
      </c>
      <c r="AM830" s="800">
        <f t="shared" si="3246"/>
        <v>2.8333333333333335E-2</v>
      </c>
      <c r="AN830" s="800">
        <f t="shared" si="3246"/>
        <v>2.8333333333333335E-2</v>
      </c>
      <c r="AO830" s="800">
        <f t="shared" si="3246"/>
        <v>2.8333333333333335E-2</v>
      </c>
      <c r="AP830" s="800">
        <f t="shared" si="3246"/>
        <v>2.8333333333333335E-2</v>
      </c>
      <c r="AQ830" s="800">
        <f t="shared" si="3246"/>
        <v>2.8333333333333335E-2</v>
      </c>
      <c r="AR830" s="800">
        <f t="shared" si="3246"/>
        <v>2.8333333333333335E-2</v>
      </c>
      <c r="AS830" s="800">
        <f t="shared" si="3246"/>
        <v>2.8333333333333335E-2</v>
      </c>
      <c r="AT830" s="800">
        <f t="shared" si="3246"/>
        <v>2.8333333333333335E-2</v>
      </c>
      <c r="AU830" s="800">
        <f t="shared" si="3246"/>
        <v>2.8333333333333335E-2</v>
      </c>
      <c r="AV830" s="800">
        <f t="shared" si="3246"/>
        <v>2.8333333333333335E-2</v>
      </c>
      <c r="AW830" s="800">
        <f t="shared" si="324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47">SUM(BD230)</f>
        <v>2.8333333333333335E-2</v>
      </c>
      <c r="BE830" s="800">
        <f t="shared" si="3247"/>
        <v>2.8333333333333335E-2</v>
      </c>
      <c r="BF830" s="800">
        <f t="shared" si="3247"/>
        <v>2.8333333333333335E-2</v>
      </c>
      <c r="BG830" s="800">
        <f t="shared" si="3247"/>
        <v>2.8333333333333335E-2</v>
      </c>
      <c r="BH830" s="800">
        <f t="shared" si="3247"/>
        <v>2.8333333333333335E-2</v>
      </c>
      <c r="BI830" s="800">
        <f t="shared" si="3247"/>
        <v>2.8333333333333335E-2</v>
      </c>
      <c r="BJ830" s="800">
        <f t="shared" si="3247"/>
        <v>2.8333333333333335E-2</v>
      </c>
      <c r="BK830" s="800">
        <f t="shared" si="3247"/>
        <v>2.8333333333333335E-2</v>
      </c>
      <c r="BL830" s="800">
        <f t="shared" si="3247"/>
        <v>2.8333333333333335E-2</v>
      </c>
      <c r="BM830" s="800">
        <f t="shared" si="3247"/>
        <v>2.8333333333333335E-2</v>
      </c>
      <c r="BN830" s="800">
        <f t="shared" si="3247"/>
        <v>2.8333333333333335E-2</v>
      </c>
      <c r="BO830" s="800">
        <f t="shared" si="324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48">IF(DG830&lt;3,"",(SUM(B830:R830)-MIN(B830:R830)-MAX(B830:R830))/(DG830-2))</f>
        <v>2.8333333333333328E-2</v>
      </c>
      <c r="CA830" s="614">
        <f t="shared" ref="CA830:CA849" si="3249">IF(DH830&lt;3,"",(SUM(T830:AJ830)-MIN(T830:AJ830)-MAX(T830:AJ830))/(DH830-2))</f>
        <v>2.8333333333333328E-2</v>
      </c>
      <c r="CB830" s="614">
        <f t="shared" ref="CB830:CB849" si="3250">IF(DI830&lt;3,"",(SUM(AL830:BB830)-MIN(AL830:BB830)-MAX(AL830:BB830))/(DI830-2))</f>
        <v>2.8333333333333328E-2</v>
      </c>
      <c r="CC830" s="683">
        <f t="shared" ref="CC830:CC849" si="3251">IF(DJ830&lt;3,"",(SUM(BD830:BT830)-MIN(BD830:BT830)-MAX(BD830:BT830))/(DJ830-2))</f>
        <v>2.8333333333333328E-2</v>
      </c>
      <c r="CD830" s="1331">
        <f t="shared" ref="CD830:CO830" si="325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32">
        <f t="shared" si="3252"/>
        <v>2.8333333333333335E-2</v>
      </c>
      <c r="CF830" s="1332">
        <f t="shared" si="3252"/>
        <v>2.8333333333333335E-2</v>
      </c>
      <c r="CG830" s="1332">
        <f t="shared" si="3252"/>
        <v>2.8333333333333335E-2</v>
      </c>
      <c r="CH830" s="1332">
        <f t="shared" si="3252"/>
        <v>2.8333333333333335E-2</v>
      </c>
      <c r="CI830" s="1333">
        <f t="shared" si="3252"/>
        <v>2.8333333333333335E-2</v>
      </c>
      <c r="CJ830" s="1333">
        <f t="shared" si="3252"/>
        <v>2.8333333333333335E-2</v>
      </c>
      <c r="CK830" s="1332">
        <f t="shared" si="3252"/>
        <v>2.8333333333333335E-2</v>
      </c>
      <c r="CL830" s="1332">
        <f t="shared" si="3252"/>
        <v>2.8333333333333335E-2</v>
      </c>
      <c r="CM830" s="1332">
        <f t="shared" si="3252"/>
        <v>2.8333333333333335E-2</v>
      </c>
      <c r="CN830" s="1332">
        <f t="shared" si="3252"/>
        <v>2.8333333333333335E-2</v>
      </c>
      <c r="CO830" s="1331">
        <f t="shared" si="3252"/>
        <v>2.8333333333333335E-2</v>
      </c>
      <c r="CP830" s="528" t="str">
        <f t="shared" ref="CP830:CP849" si="32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6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70">COUNT(B830:R830)</f>
        <v>12</v>
      </c>
      <c r="DH830" s="98">
        <f t="shared" ref="DH830:DH849" si="3271">COUNT(T830:AJ830)</f>
        <v>12</v>
      </c>
      <c r="DI830" s="98">
        <f t="shared" ref="DI830:DI849" si="3272">COUNT(AL830:BB830)</f>
        <v>12</v>
      </c>
      <c r="DJ830" s="98">
        <f t="shared" ref="DJ830:DJ849" si="327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74">SUM(B233)</f>
        <v>6.25E-2</v>
      </c>
      <c r="C831" s="800">
        <f t="shared" si="3274"/>
        <v>6.25E-2</v>
      </c>
      <c r="D831" s="800">
        <f t="shared" si="3274"/>
        <v>6.25E-2</v>
      </c>
      <c r="E831" s="800">
        <f t="shared" si="3274"/>
        <v>6.25E-2</v>
      </c>
      <c r="F831" s="800">
        <f t="shared" si="3274"/>
        <v>6.25E-2</v>
      </c>
      <c r="G831" s="800">
        <f t="shared" si="3274"/>
        <v>6.25E-2</v>
      </c>
      <c r="H831" s="800">
        <f t="shared" si="3274"/>
        <v>6.25E-2</v>
      </c>
      <c r="I831" s="800">
        <f t="shared" si="3274"/>
        <v>2.0833333333333332E-2</v>
      </c>
      <c r="J831" s="800">
        <f t="shared" si="3274"/>
        <v>0.11</v>
      </c>
      <c r="K831" s="800">
        <f t="shared" si="3274"/>
        <v>0.11</v>
      </c>
      <c r="L831" s="800">
        <f t="shared" si="3274"/>
        <v>0.11</v>
      </c>
      <c r="M831" s="800">
        <f t="shared" si="3274"/>
        <v>0.11</v>
      </c>
      <c r="N831" s="800"/>
      <c r="O831" s="800"/>
      <c r="P831" s="800"/>
      <c r="Q831" s="800"/>
      <c r="R831" s="800"/>
      <c r="S831" s="799"/>
      <c r="T831" s="800">
        <f t="shared" ref="T831:AE831" si="3275">SUM(T233)</f>
        <v>2.8333333333333335E-2</v>
      </c>
      <c r="U831" s="800">
        <f t="shared" si="3275"/>
        <v>2.8333333333333335E-2</v>
      </c>
      <c r="V831" s="800">
        <f t="shared" si="3275"/>
        <v>2.8333333333333335E-2</v>
      </c>
      <c r="W831" s="800">
        <f t="shared" si="3275"/>
        <v>2.8333333333333335E-2</v>
      </c>
      <c r="X831" s="800">
        <f t="shared" si="3275"/>
        <v>2.8333333333333335E-2</v>
      </c>
      <c r="Y831" s="800">
        <f t="shared" si="3275"/>
        <v>2.8333333333333335E-2</v>
      </c>
      <c r="Z831" s="800">
        <f t="shared" si="3275"/>
        <v>2.8333333333333335E-2</v>
      </c>
      <c r="AA831" s="800">
        <f t="shared" si="3275"/>
        <v>2.8333333333333335E-2</v>
      </c>
      <c r="AB831" s="800">
        <f t="shared" si="3275"/>
        <v>0.11</v>
      </c>
      <c r="AC831" s="800">
        <f t="shared" si="3275"/>
        <v>2.8333333333333335E-2</v>
      </c>
      <c r="AD831" s="800">
        <f t="shared" si="3275"/>
        <v>0</v>
      </c>
      <c r="AE831" s="800">
        <f t="shared" si="327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76">SUM(AL233)</f>
        <v>6.25E-2</v>
      </c>
      <c r="AM831" s="800">
        <f t="shared" si="3276"/>
        <v>2.8333333333333335E-2</v>
      </c>
      <c r="AN831" s="800">
        <f t="shared" si="3276"/>
        <v>2.8333333333333335E-2</v>
      </c>
      <c r="AO831" s="800">
        <f t="shared" si="3276"/>
        <v>2.8333333333333335E-2</v>
      </c>
      <c r="AP831" s="800">
        <f t="shared" si="3276"/>
        <v>2.8333333333333335E-2</v>
      </c>
      <c r="AQ831" s="800">
        <f t="shared" si="3276"/>
        <v>2.8333333333333335E-2</v>
      </c>
      <c r="AR831" s="800">
        <f t="shared" si="3276"/>
        <v>2.8333333333333335E-2</v>
      </c>
      <c r="AS831" s="800">
        <f t="shared" si="3276"/>
        <v>2.8333333333333335E-2</v>
      </c>
      <c r="AT831" s="800">
        <f t="shared" si="3276"/>
        <v>2.8333333333333335E-2</v>
      </c>
      <c r="AU831" s="800">
        <f t="shared" si="3276"/>
        <v>2.8333333333333335E-2</v>
      </c>
      <c r="AV831" s="800">
        <f t="shared" si="3276"/>
        <v>2.8333333333333335E-2</v>
      </c>
      <c r="AW831" s="800">
        <f t="shared" si="327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77">SUM(BD233)</f>
        <v>2.8333333333333335E-2</v>
      </c>
      <c r="BE831" s="800">
        <f t="shared" si="3277"/>
        <v>2.8333333333333335E-2</v>
      </c>
      <c r="BF831" s="800">
        <f t="shared" si="3277"/>
        <v>2.8333333333333335E-2</v>
      </c>
      <c r="BG831" s="800">
        <f t="shared" si="3277"/>
        <v>2.8333333333333335E-2</v>
      </c>
      <c r="BH831" s="800">
        <f t="shared" si="3277"/>
        <v>2.8333333333333335E-2</v>
      </c>
      <c r="BI831" s="800">
        <f t="shared" si="3277"/>
        <v>2.8333333333333335E-2</v>
      </c>
      <c r="BJ831" s="800">
        <f t="shared" si="3277"/>
        <v>2.8333333333333335E-2</v>
      </c>
      <c r="BK831" s="800">
        <f t="shared" si="3277"/>
        <v>2.8333333333333335E-2</v>
      </c>
      <c r="BL831" s="800">
        <f t="shared" si="3277"/>
        <v>2.8333333333333335E-2</v>
      </c>
      <c r="BM831" s="800">
        <f t="shared" si="3277"/>
        <v>2.8333333333333335E-2</v>
      </c>
      <c r="BN831" s="800">
        <f t="shared" si="3277"/>
        <v>2.8333333333333335E-2</v>
      </c>
      <c r="BO831" s="800">
        <f t="shared" si="327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48"/>
        <v>7.6749999999999999E-2</v>
      </c>
      <c r="CA831" s="614">
        <f t="shared" si="3249"/>
        <v>2.5499999999999995E-2</v>
      </c>
      <c r="CB831" s="614">
        <f t="shared" si="3250"/>
        <v>2.8333333333333328E-2</v>
      </c>
      <c r="CC831" s="683">
        <f t="shared" si="3251"/>
        <v>2.8333333333333328E-2</v>
      </c>
      <c r="CD831" s="1331">
        <f t="shared" ref="CD831:CD849" si="327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27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279"/>
        <v>2.8333333333333335E-2</v>
      </c>
      <c r="CG831" s="1332">
        <f t="shared" si="3279"/>
        <v>2.8333333333333335E-2</v>
      </c>
      <c r="CH831" s="1332">
        <f t="shared" si="3279"/>
        <v>2.8333333333333335E-2</v>
      </c>
      <c r="CI831" s="1333">
        <f t="shared" si="3279"/>
        <v>2.8333333333333335E-2</v>
      </c>
      <c r="CJ831" s="1333">
        <f t="shared" si="3279"/>
        <v>2.8333333333333335E-2</v>
      </c>
      <c r="CK831" s="1332">
        <f t="shared" si="3279"/>
        <v>2.8333333333333335E-2</v>
      </c>
      <c r="CL831" s="1332">
        <f t="shared" si="3279"/>
        <v>2.8333333333333335E-2</v>
      </c>
      <c r="CM831" s="1332">
        <f t="shared" si="3279"/>
        <v>2.8333333333333335E-2</v>
      </c>
      <c r="CN831" s="1332">
        <f t="shared" si="3279"/>
        <v>2.8333333333333335E-2</v>
      </c>
      <c r="CO831" s="1331">
        <f t="shared" si="3279"/>
        <v>0.11</v>
      </c>
      <c r="CP831" s="528" t="str">
        <f t="shared" si="3253"/>
        <v/>
      </c>
      <c r="CQ831" s="529" t="str">
        <f t="shared" si="3254"/>
        <v/>
      </c>
      <c r="CR831" s="530" t="str">
        <f t="shared" si="3255"/>
        <v/>
      </c>
      <c r="CS831" s="530">
        <f t="shared" si="3256"/>
        <v>2.8333333333333335E-2</v>
      </c>
      <c r="CT831" s="530">
        <f t="shared" si="3257"/>
        <v>2.8333333333333335E-2</v>
      </c>
      <c r="CU831" s="530">
        <f t="shared" si="3258"/>
        <v>2.8333333333333335E-2</v>
      </c>
      <c r="CV831" s="530">
        <f t="shared" si="3259"/>
        <v>2.8333333333333335E-2</v>
      </c>
      <c r="CW831" s="531">
        <f t="shared" si="3260"/>
        <v>2.8333333333333335E-2</v>
      </c>
      <c r="CX831" s="531">
        <f t="shared" si="3261"/>
        <v>2.8333333333333335E-2</v>
      </c>
      <c r="CY831" s="531">
        <f t="shared" si="3262"/>
        <v>2.8333333333333335E-2</v>
      </c>
      <c r="CZ831" s="530">
        <f t="shared" si="3263"/>
        <v>2.8333333333333335E-2</v>
      </c>
      <c r="DA831" s="530">
        <f t="shared" si="3264"/>
        <v>2.8333333333333335E-2</v>
      </c>
      <c r="DB831" s="530">
        <f t="shared" si="3265"/>
        <v>2.8333333333333335E-2</v>
      </c>
      <c r="DC831" s="530">
        <f t="shared" si="3266"/>
        <v>2.8333333333333335E-2</v>
      </c>
      <c r="DD831" s="530">
        <f t="shared" si="3267"/>
        <v>2.8333333333333335E-2</v>
      </c>
      <c r="DE831" s="529" t="str">
        <f t="shared" si="3268"/>
        <v/>
      </c>
      <c r="DF831" s="528" t="str">
        <f t="shared" si="3269"/>
        <v/>
      </c>
      <c r="DG831" s="645">
        <f t="shared" si="3270"/>
        <v>12</v>
      </c>
      <c r="DH831" s="98">
        <f t="shared" si="3271"/>
        <v>12</v>
      </c>
      <c r="DI831" s="98">
        <f t="shared" si="3272"/>
        <v>12</v>
      </c>
      <c r="DJ831" s="98">
        <f t="shared" si="327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80">SUM(B243)</f>
        <v>1.9715239726027397E-2</v>
      </c>
      <c r="C832" s="800">
        <f t="shared" si="3280"/>
        <v>0.25235506849315065</v>
      </c>
      <c r="D832" s="800">
        <f t="shared" si="3280"/>
        <v>0.10323616438356165</v>
      </c>
      <c r="E832" s="800">
        <f t="shared" si="3280"/>
        <v>0.11647157007376185</v>
      </c>
      <c r="F832" s="800">
        <f t="shared" si="3280"/>
        <v>0.13143493150684929</v>
      </c>
      <c r="G832" s="800">
        <f t="shared" si="3280"/>
        <v>0.11829143835616435</v>
      </c>
      <c r="H832" s="800">
        <f t="shared" si="3280"/>
        <v>0.23658287671232869</v>
      </c>
      <c r="I832" s="800">
        <f t="shared" si="3280"/>
        <v>0.28389945205479444</v>
      </c>
      <c r="J832" s="800">
        <f t="shared" si="3280"/>
        <v>0.23658287671232869</v>
      </c>
      <c r="K832" s="800">
        <f t="shared" si="3280"/>
        <v>3.6397365648050579E-2</v>
      </c>
      <c r="L832" s="800">
        <f t="shared" si="3280"/>
        <v>4.731657534246575E-2</v>
      </c>
      <c r="M832" s="800">
        <f t="shared" si="328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81">SUM(T243)</f>
        <v>0.12617753424657532</v>
      </c>
      <c r="U832" s="800">
        <f t="shared" si="3281"/>
        <v>0.25235506849315065</v>
      </c>
      <c r="V832" s="800">
        <f t="shared" si="3281"/>
        <v>8.8718578767123274E-2</v>
      </c>
      <c r="W832" s="800">
        <f t="shared" si="3281"/>
        <v>7.2794731296101159E-2</v>
      </c>
      <c r="X832" s="800">
        <f t="shared" si="3281"/>
        <v>0.11829143835616435</v>
      </c>
      <c r="Y832" s="800">
        <f t="shared" si="3281"/>
        <v>0.11829143835616437</v>
      </c>
      <c r="Z832" s="800">
        <f t="shared" si="3281"/>
        <v>0</v>
      </c>
      <c r="AA832" s="800">
        <f t="shared" si="3281"/>
        <v>0</v>
      </c>
      <c r="AB832" s="800">
        <f t="shared" si="3281"/>
        <v>0</v>
      </c>
      <c r="AC832" s="800">
        <f t="shared" si="3281"/>
        <v>0</v>
      </c>
      <c r="AD832" s="800">
        <f t="shared" si="3281"/>
        <v>4.731657534246575E-2</v>
      </c>
      <c r="AE832" s="800">
        <f t="shared" si="328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82">SUM(AL243)</f>
        <v>0.15772191780821918</v>
      </c>
      <c r="AM832" s="800">
        <f t="shared" si="3282"/>
        <v>5.2573972602739716E-2</v>
      </c>
      <c r="AN832" s="800">
        <f t="shared" si="3282"/>
        <v>7.8860958904109588E-2</v>
      </c>
      <c r="AO832" s="800">
        <f t="shared" si="3282"/>
        <v>0.23658287671232869</v>
      </c>
      <c r="AP832" s="800">
        <f t="shared" si="3282"/>
        <v>0.189266301369863</v>
      </c>
      <c r="AQ832" s="800">
        <f t="shared" si="3282"/>
        <v>0.189266301369863</v>
      </c>
      <c r="AR832" s="800">
        <f t="shared" si="3282"/>
        <v>0</v>
      </c>
      <c r="AS832" s="800">
        <f t="shared" si="3282"/>
        <v>7.8860958904109574E-2</v>
      </c>
      <c r="AT832" s="800">
        <f t="shared" si="3282"/>
        <v>0.32530145547945205</v>
      </c>
      <c r="AU832" s="800">
        <f t="shared" si="3282"/>
        <v>3.9430479452054794E-2</v>
      </c>
      <c r="AV832" s="800">
        <f t="shared" si="3282"/>
        <v>4.731657534246575E-2</v>
      </c>
      <c r="AW832" s="800">
        <f t="shared" si="328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83">SUM(BD243)</f>
        <v>0.15772191780821918</v>
      </c>
      <c r="BE832" s="800">
        <f t="shared" si="3283"/>
        <v>9.46331506849315E-2</v>
      </c>
      <c r="BF832" s="800">
        <f t="shared" si="3283"/>
        <v>0.13519021526418784</v>
      </c>
      <c r="BG832" s="800">
        <f t="shared" si="3283"/>
        <v>7.8860958904109588E-2</v>
      </c>
      <c r="BH832" s="800">
        <f t="shared" si="3283"/>
        <v>0.11355978082191778</v>
      </c>
      <c r="BI832" s="800">
        <f t="shared" si="3283"/>
        <v>0.19715239726027395</v>
      </c>
      <c r="BJ832" s="800">
        <f t="shared" si="3283"/>
        <v>7.8860958904109588E-2</v>
      </c>
      <c r="BK832" s="800">
        <f t="shared" si="3283"/>
        <v>0.10919209694415173</v>
      </c>
      <c r="BL832" s="800">
        <f t="shared" si="3283"/>
        <v>0.12904520547945203</v>
      </c>
      <c r="BM832" s="800">
        <f t="shared" si="3283"/>
        <v>0.17743715753424658</v>
      </c>
      <c r="BN832" s="800">
        <f t="shared" si="3283"/>
        <v>0.23658287671232869</v>
      </c>
      <c r="BO832" s="800">
        <f t="shared" si="328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48"/>
        <v>0.13575298261327712</v>
      </c>
      <c r="CA832" s="614">
        <f t="shared" si="3249"/>
        <v>7.0923851554267656E-2</v>
      </c>
      <c r="CB832" s="614">
        <f t="shared" si="3250"/>
        <v>0.11290260616438356</v>
      </c>
      <c r="CC832" s="683">
        <f t="shared" si="3251"/>
        <v>0.12716538396055999</v>
      </c>
      <c r="CD832" s="1331">
        <f t="shared" si="3278"/>
        <v>0</v>
      </c>
      <c r="CE832" s="1332">
        <f t="shared" si="3279"/>
        <v>0</v>
      </c>
      <c r="CF832" s="1332">
        <f t="shared" si="3279"/>
        <v>0</v>
      </c>
      <c r="CG832" s="1332">
        <f t="shared" si="3279"/>
        <v>0</v>
      </c>
      <c r="CH832" s="1332">
        <f t="shared" si="3279"/>
        <v>4.731657534246575E-2</v>
      </c>
      <c r="CI832" s="1333">
        <f t="shared" si="3279"/>
        <v>7.2794731296101159E-2</v>
      </c>
      <c r="CJ832" s="1333">
        <f t="shared" si="3279"/>
        <v>8.8718578767123274E-2</v>
      </c>
      <c r="CK832" s="1332">
        <f t="shared" si="3279"/>
        <v>0.11829143835616435</v>
      </c>
      <c r="CL832" s="1332">
        <f t="shared" si="3279"/>
        <v>0.11829143835616437</v>
      </c>
      <c r="CM832" s="1332">
        <f t="shared" si="3279"/>
        <v>0.12617753424657532</v>
      </c>
      <c r="CN832" s="1332">
        <f t="shared" si="3279"/>
        <v>0.13764821917808218</v>
      </c>
      <c r="CO832" s="1331">
        <f t="shared" si="3279"/>
        <v>0.25235506849315065</v>
      </c>
      <c r="CP832" s="528" t="str">
        <f t="shared" si="3253"/>
        <v/>
      </c>
      <c r="CQ832" s="529" t="str">
        <f t="shared" si="3254"/>
        <v/>
      </c>
      <c r="CR832" s="530" t="str">
        <f t="shared" si="3255"/>
        <v/>
      </c>
      <c r="CS832" s="530">
        <f t="shared" si="3256"/>
        <v>2.3658287671232875E-2</v>
      </c>
      <c r="CT832" s="530">
        <f t="shared" si="3257"/>
        <v>7.8860958904109588E-2</v>
      </c>
      <c r="CU832" s="530">
        <f t="shared" si="3258"/>
        <v>7.8860958904109588E-2</v>
      </c>
      <c r="CV832" s="530">
        <f t="shared" si="3259"/>
        <v>9.46331506849315E-2</v>
      </c>
      <c r="CW832" s="531">
        <f t="shared" si="3260"/>
        <v>0.10919209694415173</v>
      </c>
      <c r="CX832" s="531">
        <f t="shared" si="3261"/>
        <v>0.11355978082191778</v>
      </c>
      <c r="CY832" s="531">
        <f t="shared" si="3262"/>
        <v>0.12904520547945203</v>
      </c>
      <c r="CZ832" s="530">
        <f t="shared" si="3263"/>
        <v>0.13519021526418784</v>
      </c>
      <c r="DA832" s="530">
        <f t="shared" si="3264"/>
        <v>0.15772191780821918</v>
      </c>
      <c r="DB832" s="530">
        <f t="shared" si="3265"/>
        <v>0.17743715753424658</v>
      </c>
      <c r="DC832" s="530">
        <f t="shared" si="3266"/>
        <v>0.19715239726027395</v>
      </c>
      <c r="DD832" s="530">
        <f t="shared" si="3267"/>
        <v>0.23658287671232869</v>
      </c>
      <c r="DE832" s="529" t="str">
        <f t="shared" si="3268"/>
        <v/>
      </c>
      <c r="DF832" s="528" t="str">
        <f t="shared" si="3269"/>
        <v/>
      </c>
      <c r="DG832" s="645">
        <f t="shared" si="3270"/>
        <v>12</v>
      </c>
      <c r="DH832" s="98">
        <f t="shared" si="3271"/>
        <v>12</v>
      </c>
      <c r="DI832" s="98">
        <f t="shared" si="3272"/>
        <v>12</v>
      </c>
      <c r="DJ832" s="98">
        <f t="shared" si="327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84">SUM(B250)</f>
        <v>0</v>
      </c>
      <c r="C833" s="800">
        <f t="shared" si="3284"/>
        <v>0</v>
      </c>
      <c r="D833" s="800">
        <f t="shared" si="3284"/>
        <v>0</v>
      </c>
      <c r="E833" s="800">
        <f t="shared" si="3284"/>
        <v>0</v>
      </c>
      <c r="F833" s="800">
        <f t="shared" si="3284"/>
        <v>0</v>
      </c>
      <c r="G833" s="800">
        <f t="shared" si="3284"/>
        <v>0</v>
      </c>
      <c r="H833" s="800">
        <f t="shared" si="3284"/>
        <v>0</v>
      </c>
      <c r="I833" s="800">
        <f t="shared" si="3284"/>
        <v>0</v>
      </c>
      <c r="J833" s="800">
        <f t="shared" si="3284"/>
        <v>0</v>
      </c>
      <c r="K833" s="800">
        <f t="shared" si="3284"/>
        <v>0</v>
      </c>
      <c r="L833" s="800">
        <f t="shared" si="3284"/>
        <v>0</v>
      </c>
      <c r="M833" s="800">
        <f t="shared" si="3284"/>
        <v>0</v>
      </c>
      <c r="N833" s="800"/>
      <c r="O833" s="800"/>
      <c r="P833" s="800"/>
      <c r="Q833" s="800"/>
      <c r="R833" s="800"/>
      <c r="S833" s="799"/>
      <c r="T833" s="800">
        <f t="shared" ref="T833:AE833" si="3285">SUM(T250)</f>
        <v>0</v>
      </c>
      <c r="U833" s="800">
        <f t="shared" si="3285"/>
        <v>0</v>
      </c>
      <c r="V833" s="800">
        <f t="shared" si="3285"/>
        <v>0</v>
      </c>
      <c r="W833" s="800">
        <f t="shared" si="3285"/>
        <v>0</v>
      </c>
      <c r="X833" s="800">
        <f t="shared" si="3285"/>
        <v>0</v>
      </c>
      <c r="Y833" s="800">
        <f t="shared" si="3285"/>
        <v>0</v>
      </c>
      <c r="Z833" s="800">
        <f t="shared" si="3285"/>
        <v>0</v>
      </c>
      <c r="AA833" s="800">
        <f t="shared" si="3285"/>
        <v>0</v>
      </c>
      <c r="AB833" s="800">
        <f t="shared" si="3285"/>
        <v>0</v>
      </c>
      <c r="AC833" s="800">
        <f t="shared" si="3285"/>
        <v>0</v>
      </c>
      <c r="AD833" s="800">
        <f t="shared" si="3285"/>
        <v>0</v>
      </c>
      <c r="AE833" s="800">
        <f t="shared" si="328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86">SUM(AL250)</f>
        <v>0</v>
      </c>
      <c r="AM833" s="800">
        <f t="shared" si="3286"/>
        <v>0</v>
      </c>
      <c r="AN833" s="800">
        <f t="shared" si="3286"/>
        <v>0</v>
      </c>
      <c r="AO833" s="800">
        <f t="shared" si="3286"/>
        <v>0</v>
      </c>
      <c r="AP833" s="800">
        <f t="shared" si="3286"/>
        <v>0</v>
      </c>
      <c r="AQ833" s="800">
        <f t="shared" si="3286"/>
        <v>0</v>
      </c>
      <c r="AR833" s="800">
        <f t="shared" si="3286"/>
        <v>0</v>
      </c>
      <c r="AS833" s="800">
        <f t="shared" si="3286"/>
        <v>0</v>
      </c>
      <c r="AT833" s="800">
        <f t="shared" si="3286"/>
        <v>0</v>
      </c>
      <c r="AU833" s="800">
        <f t="shared" si="3286"/>
        <v>0</v>
      </c>
      <c r="AV833" s="800">
        <f t="shared" si="3286"/>
        <v>0</v>
      </c>
      <c r="AW833" s="800">
        <f t="shared" si="328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87">SUM(BD250)</f>
        <v>0</v>
      </c>
      <c r="BE833" s="800">
        <f t="shared" si="3287"/>
        <v>0</v>
      </c>
      <c r="BF833" s="800">
        <f t="shared" si="3287"/>
        <v>0</v>
      </c>
      <c r="BG833" s="800">
        <f t="shared" si="3287"/>
        <v>0</v>
      </c>
      <c r="BH833" s="800">
        <f t="shared" si="3287"/>
        <v>0</v>
      </c>
      <c r="BI833" s="800">
        <f t="shared" si="3287"/>
        <v>0</v>
      </c>
      <c r="BJ833" s="800">
        <f t="shared" si="3287"/>
        <v>0</v>
      </c>
      <c r="BK833" s="800">
        <f t="shared" si="3287"/>
        <v>0</v>
      </c>
      <c r="BL833" s="800">
        <f t="shared" si="3287"/>
        <v>0</v>
      </c>
      <c r="BM833" s="800">
        <f t="shared" si="3287"/>
        <v>0</v>
      </c>
      <c r="BN833" s="800">
        <f t="shared" si="3287"/>
        <v>0</v>
      </c>
      <c r="BO833" s="800">
        <f t="shared" si="328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48"/>
        <v>0</v>
      </c>
      <c r="CA833" s="614">
        <f t="shared" si="3249"/>
        <v>0</v>
      </c>
      <c r="CB833" s="614">
        <f t="shared" si="3250"/>
        <v>0</v>
      </c>
      <c r="CC833" s="683">
        <f t="shared" si="3251"/>
        <v>0</v>
      </c>
      <c r="CD833" s="1331">
        <f t="shared" si="3278"/>
        <v>0</v>
      </c>
      <c r="CE833" s="1332">
        <f t="shared" si="3279"/>
        <v>0</v>
      </c>
      <c r="CF833" s="1332">
        <f t="shared" si="3279"/>
        <v>0</v>
      </c>
      <c r="CG833" s="1332">
        <f t="shared" si="3279"/>
        <v>0</v>
      </c>
      <c r="CH833" s="1332">
        <f t="shared" si="3279"/>
        <v>0</v>
      </c>
      <c r="CI833" s="1333">
        <f t="shared" si="3279"/>
        <v>0</v>
      </c>
      <c r="CJ833" s="1333">
        <f t="shared" si="3279"/>
        <v>0</v>
      </c>
      <c r="CK833" s="1332">
        <f t="shared" si="3279"/>
        <v>0</v>
      </c>
      <c r="CL833" s="1332">
        <f t="shared" si="3279"/>
        <v>0</v>
      </c>
      <c r="CM833" s="1332">
        <f t="shared" si="3279"/>
        <v>0</v>
      </c>
      <c r="CN833" s="1332">
        <f t="shared" si="3279"/>
        <v>0</v>
      </c>
      <c r="CO833" s="1331">
        <f t="shared" si="3279"/>
        <v>0</v>
      </c>
      <c r="CP833" s="528" t="str">
        <f t="shared" si="3253"/>
        <v/>
      </c>
      <c r="CQ833" s="529" t="str">
        <f t="shared" si="3254"/>
        <v/>
      </c>
      <c r="CR833" s="530" t="str">
        <f t="shared" si="3255"/>
        <v/>
      </c>
      <c r="CS833" s="530">
        <f t="shared" si="3256"/>
        <v>0</v>
      </c>
      <c r="CT833" s="530">
        <f t="shared" si="3257"/>
        <v>0</v>
      </c>
      <c r="CU833" s="530">
        <f t="shared" si="3258"/>
        <v>0</v>
      </c>
      <c r="CV833" s="530">
        <f t="shared" si="3259"/>
        <v>0</v>
      </c>
      <c r="CW833" s="531">
        <f t="shared" si="3260"/>
        <v>0</v>
      </c>
      <c r="CX833" s="531">
        <f t="shared" si="3261"/>
        <v>0</v>
      </c>
      <c r="CY833" s="531">
        <f t="shared" si="3262"/>
        <v>0</v>
      </c>
      <c r="CZ833" s="530">
        <f t="shared" si="3263"/>
        <v>0</v>
      </c>
      <c r="DA833" s="530">
        <f t="shared" si="3264"/>
        <v>0</v>
      </c>
      <c r="DB833" s="530">
        <f t="shared" si="3265"/>
        <v>0</v>
      </c>
      <c r="DC833" s="530">
        <f t="shared" si="3266"/>
        <v>0</v>
      </c>
      <c r="DD833" s="530">
        <f t="shared" si="3267"/>
        <v>0</v>
      </c>
      <c r="DE833" s="529" t="str">
        <f t="shared" si="3268"/>
        <v/>
      </c>
      <c r="DF833" s="528" t="str">
        <f t="shared" si="3269"/>
        <v/>
      </c>
      <c r="DG833" s="645">
        <f t="shared" si="3270"/>
        <v>12</v>
      </c>
      <c r="DH833" s="98">
        <f t="shared" si="3271"/>
        <v>12</v>
      </c>
      <c r="DI833" s="98">
        <f t="shared" si="3272"/>
        <v>12</v>
      </c>
      <c r="DJ833" s="98">
        <f t="shared" si="327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88">SUM(B257)</f>
        <v>0</v>
      </c>
      <c r="C834" s="800">
        <f t="shared" si="3288"/>
        <v>0</v>
      </c>
      <c r="D834" s="800">
        <f t="shared" si="3288"/>
        <v>0</v>
      </c>
      <c r="E834" s="800">
        <f t="shared" si="3288"/>
        <v>0</v>
      </c>
      <c r="F834" s="800">
        <f t="shared" si="3288"/>
        <v>0</v>
      </c>
      <c r="G834" s="800">
        <f t="shared" si="3288"/>
        <v>0</v>
      </c>
      <c r="H834" s="800">
        <f t="shared" si="3288"/>
        <v>0</v>
      </c>
      <c r="I834" s="800">
        <f t="shared" si="3288"/>
        <v>0</v>
      </c>
      <c r="J834" s="800">
        <f t="shared" si="3288"/>
        <v>0</v>
      </c>
      <c r="K834" s="800">
        <f t="shared" si="3288"/>
        <v>0</v>
      </c>
      <c r="L834" s="800">
        <f t="shared" si="3288"/>
        <v>0</v>
      </c>
      <c r="M834" s="800">
        <f t="shared" si="3288"/>
        <v>0</v>
      </c>
      <c r="N834" s="800"/>
      <c r="O834" s="800"/>
      <c r="P834" s="800"/>
      <c r="Q834" s="800"/>
      <c r="R834" s="800"/>
      <c r="S834" s="799"/>
      <c r="T834" s="800">
        <f t="shared" ref="T834:AE834" si="3289">SUM(T257)</f>
        <v>0</v>
      </c>
      <c r="U834" s="800">
        <f t="shared" si="3289"/>
        <v>0</v>
      </c>
      <c r="V834" s="800">
        <f t="shared" si="3289"/>
        <v>0</v>
      </c>
      <c r="W834" s="800">
        <f t="shared" si="3289"/>
        <v>0</v>
      </c>
      <c r="X834" s="800">
        <f t="shared" si="3289"/>
        <v>0</v>
      </c>
      <c r="Y834" s="800">
        <f t="shared" si="3289"/>
        <v>0</v>
      </c>
      <c r="Z834" s="800">
        <f t="shared" si="3289"/>
        <v>0</v>
      </c>
      <c r="AA834" s="800">
        <f t="shared" si="3289"/>
        <v>0</v>
      </c>
      <c r="AB834" s="800">
        <f t="shared" si="3289"/>
        <v>0</v>
      </c>
      <c r="AC834" s="800">
        <f t="shared" si="3289"/>
        <v>0</v>
      </c>
      <c r="AD834" s="800">
        <f t="shared" si="3289"/>
        <v>0</v>
      </c>
      <c r="AE834" s="800">
        <f t="shared" si="328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90">SUM(AL257)</f>
        <v>0</v>
      </c>
      <c r="AM834" s="800">
        <f t="shared" si="3290"/>
        <v>0</v>
      </c>
      <c r="AN834" s="800">
        <f t="shared" si="3290"/>
        <v>0</v>
      </c>
      <c r="AO834" s="800">
        <f t="shared" si="3290"/>
        <v>0</v>
      </c>
      <c r="AP834" s="800">
        <f t="shared" si="3290"/>
        <v>0</v>
      </c>
      <c r="AQ834" s="800">
        <f t="shared" si="3290"/>
        <v>0</v>
      </c>
      <c r="AR834" s="800">
        <f t="shared" si="3290"/>
        <v>0</v>
      </c>
      <c r="AS834" s="800">
        <f t="shared" si="3290"/>
        <v>0</v>
      </c>
      <c r="AT834" s="800">
        <f t="shared" si="3290"/>
        <v>0</v>
      </c>
      <c r="AU834" s="800">
        <f t="shared" si="3290"/>
        <v>0</v>
      </c>
      <c r="AV834" s="800">
        <f t="shared" si="3290"/>
        <v>0</v>
      </c>
      <c r="AW834" s="800">
        <f t="shared" si="329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91">SUM(BD257)</f>
        <v>0</v>
      </c>
      <c r="BE834" s="800">
        <f t="shared" si="3291"/>
        <v>0</v>
      </c>
      <c r="BF834" s="800">
        <f t="shared" si="3291"/>
        <v>0</v>
      </c>
      <c r="BG834" s="800">
        <f t="shared" si="3291"/>
        <v>0</v>
      </c>
      <c r="BH834" s="800">
        <f t="shared" si="3291"/>
        <v>0</v>
      </c>
      <c r="BI834" s="800">
        <f t="shared" si="3291"/>
        <v>0</v>
      </c>
      <c r="BJ834" s="800">
        <f t="shared" si="3291"/>
        <v>0</v>
      </c>
      <c r="BK834" s="800">
        <f t="shared" si="3291"/>
        <v>0</v>
      </c>
      <c r="BL834" s="800">
        <f t="shared" si="3291"/>
        <v>0</v>
      </c>
      <c r="BM834" s="800">
        <f t="shared" si="3291"/>
        <v>0</v>
      </c>
      <c r="BN834" s="800">
        <f t="shared" si="3291"/>
        <v>0</v>
      </c>
      <c r="BO834" s="800">
        <f t="shared" si="329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48"/>
        <v>0</v>
      </c>
      <c r="CA834" s="614">
        <f t="shared" si="3249"/>
        <v>0</v>
      </c>
      <c r="CB834" s="614">
        <f t="shared" si="3250"/>
        <v>0</v>
      </c>
      <c r="CC834" s="683">
        <f t="shared" si="3251"/>
        <v>0</v>
      </c>
      <c r="CD834" s="1331">
        <f t="shared" si="3278"/>
        <v>0</v>
      </c>
      <c r="CE834" s="1332">
        <f t="shared" si="3279"/>
        <v>0</v>
      </c>
      <c r="CF834" s="1332">
        <f t="shared" si="3279"/>
        <v>0</v>
      </c>
      <c r="CG834" s="1332">
        <f t="shared" si="3279"/>
        <v>0</v>
      </c>
      <c r="CH834" s="1332">
        <f t="shared" si="3279"/>
        <v>0</v>
      </c>
      <c r="CI834" s="1333">
        <f t="shared" si="3279"/>
        <v>0</v>
      </c>
      <c r="CJ834" s="1333">
        <f t="shared" si="3279"/>
        <v>0</v>
      </c>
      <c r="CK834" s="1332">
        <f t="shared" si="3279"/>
        <v>0</v>
      </c>
      <c r="CL834" s="1332">
        <f t="shared" si="3279"/>
        <v>0</v>
      </c>
      <c r="CM834" s="1332">
        <f t="shared" si="3279"/>
        <v>0</v>
      </c>
      <c r="CN834" s="1332">
        <f t="shared" si="3279"/>
        <v>0</v>
      </c>
      <c r="CO834" s="1331">
        <f t="shared" si="3279"/>
        <v>0</v>
      </c>
      <c r="CP834" s="528" t="str">
        <f t="shared" si="3253"/>
        <v/>
      </c>
      <c r="CQ834" s="529" t="str">
        <f t="shared" si="3254"/>
        <v/>
      </c>
      <c r="CR834" s="530" t="str">
        <f t="shared" si="3255"/>
        <v/>
      </c>
      <c r="CS834" s="530">
        <f t="shared" si="3256"/>
        <v>0</v>
      </c>
      <c r="CT834" s="530">
        <f t="shared" si="3257"/>
        <v>0</v>
      </c>
      <c r="CU834" s="530">
        <f t="shared" si="3258"/>
        <v>0</v>
      </c>
      <c r="CV834" s="530">
        <f t="shared" si="3259"/>
        <v>0</v>
      </c>
      <c r="CW834" s="531">
        <f t="shared" si="3260"/>
        <v>0</v>
      </c>
      <c r="CX834" s="531">
        <f t="shared" si="3261"/>
        <v>0</v>
      </c>
      <c r="CY834" s="531">
        <f t="shared" si="3262"/>
        <v>0</v>
      </c>
      <c r="CZ834" s="530">
        <f t="shared" si="3263"/>
        <v>0</v>
      </c>
      <c r="DA834" s="530">
        <f t="shared" si="3264"/>
        <v>0</v>
      </c>
      <c r="DB834" s="530">
        <f t="shared" si="3265"/>
        <v>0</v>
      </c>
      <c r="DC834" s="530">
        <f t="shared" si="3266"/>
        <v>0</v>
      </c>
      <c r="DD834" s="530">
        <f t="shared" si="3267"/>
        <v>0</v>
      </c>
      <c r="DE834" s="529" t="str">
        <f t="shared" si="3268"/>
        <v/>
      </c>
      <c r="DF834" s="528" t="str">
        <f t="shared" si="3269"/>
        <v/>
      </c>
      <c r="DG834" s="645">
        <f t="shared" si="3270"/>
        <v>12</v>
      </c>
      <c r="DH834" s="98">
        <f t="shared" si="3271"/>
        <v>12</v>
      </c>
      <c r="DI834" s="98">
        <f t="shared" si="3272"/>
        <v>12</v>
      </c>
      <c r="DJ834" s="98">
        <f t="shared" si="327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92">SUM(B264)</f>
        <v>0</v>
      </c>
      <c r="C835" s="800">
        <f t="shared" si="3292"/>
        <v>0</v>
      </c>
      <c r="D835" s="800">
        <f t="shared" si="3292"/>
        <v>0</v>
      </c>
      <c r="E835" s="800">
        <f t="shared" si="3292"/>
        <v>0</v>
      </c>
      <c r="F835" s="800">
        <f t="shared" si="3292"/>
        <v>0</v>
      </c>
      <c r="G835" s="800">
        <f t="shared" si="3292"/>
        <v>0</v>
      </c>
      <c r="H835" s="800">
        <f t="shared" si="3292"/>
        <v>0</v>
      </c>
      <c r="I835" s="800">
        <f t="shared" si="3292"/>
        <v>0</v>
      </c>
      <c r="J835" s="800">
        <f t="shared" si="3292"/>
        <v>0</v>
      </c>
      <c r="K835" s="800">
        <f t="shared" si="3292"/>
        <v>0</v>
      </c>
      <c r="L835" s="800">
        <f t="shared" si="3292"/>
        <v>0</v>
      </c>
      <c r="M835" s="800">
        <f t="shared" si="3292"/>
        <v>0</v>
      </c>
      <c r="N835" s="800"/>
      <c r="O835" s="800"/>
      <c r="P835" s="800"/>
      <c r="Q835" s="800"/>
      <c r="R835" s="800"/>
      <c r="S835" s="799"/>
      <c r="T835" s="800">
        <f t="shared" ref="T835:AE835" si="3293">SUM(T264)</f>
        <v>0</v>
      </c>
      <c r="U835" s="800">
        <f t="shared" si="3293"/>
        <v>0</v>
      </c>
      <c r="V835" s="800">
        <f t="shared" si="3293"/>
        <v>0</v>
      </c>
      <c r="W835" s="800">
        <f t="shared" si="3293"/>
        <v>0</v>
      </c>
      <c r="X835" s="800">
        <f t="shared" si="3293"/>
        <v>0</v>
      </c>
      <c r="Y835" s="800">
        <f t="shared" si="3293"/>
        <v>0</v>
      </c>
      <c r="Z835" s="800">
        <f t="shared" si="3293"/>
        <v>0</v>
      </c>
      <c r="AA835" s="800">
        <f t="shared" si="3293"/>
        <v>0</v>
      </c>
      <c r="AB835" s="800">
        <f t="shared" si="3293"/>
        <v>0</v>
      </c>
      <c r="AC835" s="800">
        <f t="shared" si="3293"/>
        <v>0</v>
      </c>
      <c r="AD835" s="800">
        <f t="shared" si="3293"/>
        <v>0</v>
      </c>
      <c r="AE835" s="800">
        <f t="shared" si="329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94">SUM(AL264)</f>
        <v>0</v>
      </c>
      <c r="AM835" s="800">
        <f t="shared" si="3294"/>
        <v>0</v>
      </c>
      <c r="AN835" s="800">
        <f t="shared" si="3294"/>
        <v>0</v>
      </c>
      <c r="AO835" s="800">
        <f t="shared" si="3294"/>
        <v>0</v>
      </c>
      <c r="AP835" s="800">
        <f t="shared" si="3294"/>
        <v>0</v>
      </c>
      <c r="AQ835" s="800">
        <f t="shared" si="3294"/>
        <v>0</v>
      </c>
      <c r="AR835" s="800">
        <f t="shared" si="3294"/>
        <v>0</v>
      </c>
      <c r="AS835" s="800">
        <f t="shared" si="3294"/>
        <v>0</v>
      </c>
      <c r="AT835" s="800">
        <f t="shared" si="3294"/>
        <v>0</v>
      </c>
      <c r="AU835" s="800">
        <f t="shared" si="3294"/>
        <v>0</v>
      </c>
      <c r="AV835" s="800">
        <f t="shared" si="3294"/>
        <v>9.1244084682440846E-3</v>
      </c>
      <c r="AW835" s="800">
        <f t="shared" si="329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95">SUM(BD264)</f>
        <v>0</v>
      </c>
      <c r="BE835" s="800">
        <f t="shared" si="3295"/>
        <v>0</v>
      </c>
      <c r="BF835" s="800">
        <f t="shared" si="3295"/>
        <v>0</v>
      </c>
      <c r="BG835" s="800">
        <f t="shared" si="3295"/>
        <v>0</v>
      </c>
      <c r="BH835" s="800">
        <f t="shared" si="3295"/>
        <v>0</v>
      </c>
      <c r="BI835" s="800">
        <f t="shared" si="3295"/>
        <v>0</v>
      </c>
      <c r="BJ835" s="800">
        <f t="shared" si="3295"/>
        <v>0</v>
      </c>
      <c r="BK835" s="800">
        <f t="shared" si="3295"/>
        <v>0</v>
      </c>
      <c r="BL835" s="800">
        <f t="shared" si="3295"/>
        <v>0</v>
      </c>
      <c r="BM835" s="800">
        <f t="shared" si="3295"/>
        <v>0</v>
      </c>
      <c r="BN835" s="800">
        <f t="shared" si="3295"/>
        <v>0</v>
      </c>
      <c r="BO835" s="800">
        <f t="shared" si="329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48"/>
        <v>0</v>
      </c>
      <c r="CA835" s="614">
        <f t="shared" si="3249"/>
        <v>0</v>
      </c>
      <c r="CB835" s="614">
        <f t="shared" si="3250"/>
        <v>0</v>
      </c>
      <c r="CC835" s="683">
        <f t="shared" si="3251"/>
        <v>0</v>
      </c>
      <c r="CD835" s="1331">
        <f t="shared" si="3278"/>
        <v>0</v>
      </c>
      <c r="CE835" s="1332">
        <f t="shared" si="3279"/>
        <v>0</v>
      </c>
      <c r="CF835" s="1332">
        <f t="shared" si="3279"/>
        <v>0</v>
      </c>
      <c r="CG835" s="1332">
        <f t="shared" si="3279"/>
        <v>0</v>
      </c>
      <c r="CH835" s="1332">
        <f t="shared" si="3279"/>
        <v>0</v>
      </c>
      <c r="CI835" s="1333">
        <f t="shared" si="3279"/>
        <v>0</v>
      </c>
      <c r="CJ835" s="1333">
        <f t="shared" si="3279"/>
        <v>0</v>
      </c>
      <c r="CK835" s="1332">
        <f t="shared" si="3279"/>
        <v>0</v>
      </c>
      <c r="CL835" s="1332">
        <f t="shared" si="3279"/>
        <v>0</v>
      </c>
      <c r="CM835" s="1332">
        <f t="shared" si="3279"/>
        <v>0</v>
      </c>
      <c r="CN835" s="1332">
        <f t="shared" si="3279"/>
        <v>0</v>
      </c>
      <c r="CO835" s="1331">
        <f t="shared" si="3279"/>
        <v>0</v>
      </c>
      <c r="CP835" s="528" t="str">
        <f t="shared" si="3253"/>
        <v/>
      </c>
      <c r="CQ835" s="529" t="str">
        <f t="shared" si="3254"/>
        <v/>
      </c>
      <c r="CR835" s="530" t="str">
        <f t="shared" si="3255"/>
        <v/>
      </c>
      <c r="CS835" s="530">
        <f t="shared" si="3256"/>
        <v>0</v>
      </c>
      <c r="CT835" s="530">
        <f t="shared" si="3257"/>
        <v>0</v>
      </c>
      <c r="CU835" s="530">
        <f t="shared" si="3258"/>
        <v>0</v>
      </c>
      <c r="CV835" s="530">
        <f t="shared" si="3259"/>
        <v>0</v>
      </c>
      <c r="CW835" s="531">
        <f t="shared" si="3260"/>
        <v>0</v>
      </c>
      <c r="CX835" s="531">
        <f t="shared" si="3261"/>
        <v>0</v>
      </c>
      <c r="CY835" s="531">
        <f t="shared" si="3262"/>
        <v>0</v>
      </c>
      <c r="CZ835" s="530">
        <f t="shared" si="3263"/>
        <v>0</v>
      </c>
      <c r="DA835" s="530">
        <f t="shared" si="3264"/>
        <v>0</v>
      </c>
      <c r="DB835" s="530">
        <f t="shared" si="3265"/>
        <v>0</v>
      </c>
      <c r="DC835" s="530">
        <f t="shared" si="3266"/>
        <v>0</v>
      </c>
      <c r="DD835" s="530">
        <f t="shared" si="3267"/>
        <v>0</v>
      </c>
      <c r="DE835" s="529" t="str">
        <f t="shared" si="3268"/>
        <v/>
      </c>
      <c r="DF835" s="528" t="str">
        <f t="shared" si="3269"/>
        <v/>
      </c>
      <c r="DG835" s="645">
        <f t="shared" si="3270"/>
        <v>12</v>
      </c>
      <c r="DH835" s="98">
        <f t="shared" si="3271"/>
        <v>12</v>
      </c>
      <c r="DI835" s="98">
        <f t="shared" si="3272"/>
        <v>12</v>
      </c>
      <c r="DJ835" s="98">
        <f t="shared" si="327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96">SUM(B271)</f>
        <v>0</v>
      </c>
      <c r="C836" s="800">
        <f t="shared" si="3296"/>
        <v>0</v>
      </c>
      <c r="D836" s="800">
        <f t="shared" si="3296"/>
        <v>0</v>
      </c>
      <c r="E836" s="800">
        <f t="shared" si="3296"/>
        <v>8.1818871539419469E-2</v>
      </c>
      <c r="F836" s="800">
        <f t="shared" si="3296"/>
        <v>0</v>
      </c>
      <c r="G836" s="800">
        <f t="shared" si="3296"/>
        <v>0</v>
      </c>
      <c r="H836" s="800">
        <f t="shared" si="3296"/>
        <v>0</v>
      </c>
      <c r="I836" s="800">
        <f t="shared" si="3296"/>
        <v>0</v>
      </c>
      <c r="J836" s="800">
        <f t="shared" si="3296"/>
        <v>0</v>
      </c>
      <c r="K836" s="800">
        <f t="shared" si="3296"/>
        <v>3.4091196474758119E-2</v>
      </c>
      <c r="L836" s="800">
        <f t="shared" si="3296"/>
        <v>0</v>
      </c>
      <c r="M836" s="800">
        <f t="shared" si="3296"/>
        <v>0</v>
      </c>
      <c r="N836" s="800"/>
      <c r="O836" s="800"/>
      <c r="P836" s="800"/>
      <c r="Q836" s="800"/>
      <c r="R836" s="800"/>
      <c r="S836" s="799"/>
      <c r="T836" s="800">
        <f t="shared" ref="T836:AE836" si="3297">SUM(T271)</f>
        <v>0</v>
      </c>
      <c r="U836" s="800">
        <f t="shared" si="3297"/>
        <v>0</v>
      </c>
      <c r="V836" s="800">
        <f t="shared" si="3297"/>
        <v>0</v>
      </c>
      <c r="W836" s="800">
        <f t="shared" si="3297"/>
        <v>8.1818871539419469E-2</v>
      </c>
      <c r="X836" s="800">
        <f t="shared" si="3297"/>
        <v>0</v>
      </c>
      <c r="Y836" s="800">
        <f t="shared" si="3297"/>
        <v>0</v>
      </c>
      <c r="Z836" s="800">
        <f t="shared" si="3297"/>
        <v>0</v>
      </c>
      <c r="AA836" s="800">
        <f t="shared" si="3297"/>
        <v>0</v>
      </c>
      <c r="AB836" s="800">
        <f t="shared" si="3297"/>
        <v>0</v>
      </c>
      <c r="AC836" s="800">
        <f t="shared" si="3297"/>
        <v>0</v>
      </c>
      <c r="AD836" s="800">
        <f t="shared" si="3297"/>
        <v>0</v>
      </c>
      <c r="AE836" s="800">
        <f t="shared" si="329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98">SUM(AL271)</f>
        <v>0</v>
      </c>
      <c r="AM836" s="800">
        <f t="shared" si="3298"/>
        <v>0</v>
      </c>
      <c r="AN836" s="800">
        <f t="shared" si="3298"/>
        <v>0</v>
      </c>
      <c r="AO836" s="800">
        <f t="shared" si="3298"/>
        <v>5.170498132004981E-2</v>
      </c>
      <c r="AP836" s="800">
        <f t="shared" si="3298"/>
        <v>1.7727422166874219E-2</v>
      </c>
      <c r="AQ836" s="800">
        <f t="shared" si="3298"/>
        <v>0</v>
      </c>
      <c r="AR836" s="800">
        <f t="shared" si="3298"/>
        <v>0</v>
      </c>
      <c r="AS836" s="800">
        <f t="shared" si="3298"/>
        <v>0</v>
      </c>
      <c r="AT836" s="800">
        <f t="shared" si="3298"/>
        <v>0</v>
      </c>
      <c r="AU836" s="800">
        <f t="shared" si="3298"/>
        <v>0</v>
      </c>
      <c r="AV836" s="800">
        <f t="shared" si="3298"/>
        <v>0</v>
      </c>
      <c r="AW836" s="800">
        <f t="shared" si="329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99">SUM(BD271)</f>
        <v>0</v>
      </c>
      <c r="BE836" s="800">
        <f t="shared" si="3299"/>
        <v>0</v>
      </c>
      <c r="BF836" s="800">
        <f t="shared" si="3299"/>
        <v>0</v>
      </c>
      <c r="BG836" s="800">
        <f t="shared" si="3299"/>
        <v>0</v>
      </c>
      <c r="BH836" s="800">
        <f t="shared" si="3299"/>
        <v>0</v>
      </c>
      <c r="BI836" s="800">
        <f t="shared" si="3299"/>
        <v>0</v>
      </c>
      <c r="BJ836" s="800">
        <f t="shared" si="3299"/>
        <v>0</v>
      </c>
      <c r="BK836" s="800">
        <f t="shared" si="3299"/>
        <v>0</v>
      </c>
      <c r="BL836" s="800">
        <f t="shared" si="3299"/>
        <v>0</v>
      </c>
      <c r="BM836" s="800">
        <f t="shared" si="3299"/>
        <v>0</v>
      </c>
      <c r="BN836" s="800">
        <f t="shared" si="3299"/>
        <v>0</v>
      </c>
      <c r="BO836" s="800">
        <f t="shared" si="329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48"/>
        <v>3.4091196474758112E-3</v>
      </c>
      <c r="CA836" s="614">
        <f t="shared" si="3249"/>
        <v>0</v>
      </c>
      <c r="CB836" s="614">
        <f t="shared" si="3250"/>
        <v>1.7727422166874222E-3</v>
      </c>
      <c r="CC836" s="683">
        <f t="shared" si="3251"/>
        <v>0</v>
      </c>
      <c r="CD836" s="1331">
        <f t="shared" si="3278"/>
        <v>0</v>
      </c>
      <c r="CE836" s="1332">
        <f t="shared" si="3279"/>
        <v>0</v>
      </c>
      <c r="CF836" s="1332">
        <f t="shared" si="3279"/>
        <v>0</v>
      </c>
      <c r="CG836" s="1332">
        <f t="shared" si="3279"/>
        <v>0</v>
      </c>
      <c r="CH836" s="1332">
        <f t="shared" si="3279"/>
        <v>0</v>
      </c>
      <c r="CI836" s="1333">
        <f t="shared" si="3279"/>
        <v>0</v>
      </c>
      <c r="CJ836" s="1333">
        <f t="shared" si="3279"/>
        <v>0</v>
      </c>
      <c r="CK836" s="1332">
        <f t="shared" si="3279"/>
        <v>0</v>
      </c>
      <c r="CL836" s="1332">
        <f t="shared" si="3279"/>
        <v>0</v>
      </c>
      <c r="CM836" s="1332">
        <f t="shared" si="3279"/>
        <v>0</v>
      </c>
      <c r="CN836" s="1332">
        <f t="shared" si="3279"/>
        <v>0</v>
      </c>
      <c r="CO836" s="1331">
        <f t="shared" si="3279"/>
        <v>8.1818871539419469E-2</v>
      </c>
      <c r="CP836" s="528" t="str">
        <f t="shared" si="3253"/>
        <v/>
      </c>
      <c r="CQ836" s="529" t="str">
        <f t="shared" si="3254"/>
        <v/>
      </c>
      <c r="CR836" s="530" t="str">
        <f t="shared" si="3255"/>
        <v/>
      </c>
      <c r="CS836" s="530">
        <f t="shared" si="3256"/>
        <v>0</v>
      </c>
      <c r="CT836" s="530">
        <f t="shared" si="3257"/>
        <v>0</v>
      </c>
      <c r="CU836" s="530">
        <f t="shared" si="3258"/>
        <v>0</v>
      </c>
      <c r="CV836" s="530">
        <f t="shared" si="3259"/>
        <v>0</v>
      </c>
      <c r="CW836" s="531">
        <f t="shared" si="3260"/>
        <v>0</v>
      </c>
      <c r="CX836" s="531">
        <f t="shared" si="3261"/>
        <v>0</v>
      </c>
      <c r="CY836" s="531">
        <f t="shared" si="3262"/>
        <v>0</v>
      </c>
      <c r="CZ836" s="530">
        <f t="shared" si="3263"/>
        <v>0</v>
      </c>
      <c r="DA836" s="530">
        <f t="shared" si="3264"/>
        <v>0</v>
      </c>
      <c r="DB836" s="530">
        <f t="shared" si="3265"/>
        <v>0</v>
      </c>
      <c r="DC836" s="530">
        <f t="shared" si="3266"/>
        <v>0</v>
      </c>
      <c r="DD836" s="530">
        <f t="shared" si="3267"/>
        <v>0</v>
      </c>
      <c r="DE836" s="529" t="str">
        <f t="shared" si="3268"/>
        <v/>
      </c>
      <c r="DF836" s="528" t="str">
        <f t="shared" si="3269"/>
        <v/>
      </c>
      <c r="DG836" s="645">
        <f t="shared" si="3270"/>
        <v>12</v>
      </c>
      <c r="DH836" s="98">
        <f t="shared" si="3271"/>
        <v>12</v>
      </c>
      <c r="DI836" s="98">
        <f t="shared" si="3272"/>
        <v>12</v>
      </c>
      <c r="DJ836" s="98">
        <f t="shared" si="327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300">SUM(B278)</f>
        <v>3.6823505603985058E-3</v>
      </c>
      <c r="C837" s="800">
        <f t="shared" si="3300"/>
        <v>2.2094103362391031E-2</v>
      </c>
      <c r="D837" s="800">
        <f t="shared" si="3300"/>
        <v>3.2136877618023328E-2</v>
      </c>
      <c r="E837" s="800">
        <f t="shared" si="3300"/>
        <v>5.0986392374748543E-2</v>
      </c>
      <c r="F837" s="800">
        <f t="shared" si="3300"/>
        <v>2.4549003735990036E-2</v>
      </c>
      <c r="G837" s="800">
        <f t="shared" si="3300"/>
        <v>7.3647011207970112E-2</v>
      </c>
      <c r="H837" s="800">
        <f t="shared" si="3300"/>
        <v>0</v>
      </c>
      <c r="I837" s="800">
        <f t="shared" si="3300"/>
        <v>2.2094103362391031E-2</v>
      </c>
      <c r="J837" s="800">
        <f t="shared" si="3300"/>
        <v>5.5235258405977594E-2</v>
      </c>
      <c r="K837" s="800">
        <f t="shared" si="3300"/>
        <v>3.399092824983236E-2</v>
      </c>
      <c r="L837" s="800">
        <f t="shared" si="3300"/>
        <v>8.8376413449564144E-3</v>
      </c>
      <c r="M837" s="800">
        <f t="shared" si="330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301">SUM(T278)</f>
        <v>1.8411752801992528E-2</v>
      </c>
      <c r="U837" s="800">
        <f t="shared" si="3301"/>
        <v>2.2094103362391031E-2</v>
      </c>
      <c r="V837" s="800">
        <f t="shared" si="3301"/>
        <v>4.1426443804483196E-2</v>
      </c>
      <c r="W837" s="800">
        <f t="shared" si="3301"/>
        <v>8.497732062458091E-2</v>
      </c>
      <c r="X837" s="800">
        <f t="shared" si="3301"/>
        <v>0</v>
      </c>
      <c r="Y837" s="800">
        <f t="shared" si="3301"/>
        <v>4.4188206724782061E-2</v>
      </c>
      <c r="Z837" s="800">
        <f t="shared" si="3301"/>
        <v>4.0171097022529148E-2</v>
      </c>
      <c r="AA837" s="800">
        <f t="shared" si="3301"/>
        <v>0.18411752801992529</v>
      </c>
      <c r="AB837" s="800">
        <f t="shared" si="3301"/>
        <v>2.2094103362391031E-2</v>
      </c>
      <c r="AC837" s="800">
        <f t="shared" si="3301"/>
        <v>2.9458804483188047E-2</v>
      </c>
      <c r="AD837" s="800">
        <f t="shared" si="3301"/>
        <v>1.7675282689912829E-2</v>
      </c>
      <c r="AE837" s="800">
        <f t="shared" si="330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302">SUM(AL278)</f>
        <v>3.6823505603985056E-2</v>
      </c>
      <c r="AM837" s="800">
        <f t="shared" si="3302"/>
        <v>2.4549003735990036E-2</v>
      </c>
      <c r="AN837" s="800">
        <f t="shared" si="3302"/>
        <v>1.8411752801992528E-2</v>
      </c>
      <c r="AO837" s="800">
        <f t="shared" si="3302"/>
        <v>2.9458804483188047E-2</v>
      </c>
      <c r="AP837" s="800">
        <f t="shared" si="3302"/>
        <v>4.4188206724782061E-2</v>
      </c>
      <c r="AQ837" s="800">
        <f t="shared" si="3302"/>
        <v>3.6823505603985056E-2</v>
      </c>
      <c r="AR837" s="800">
        <f t="shared" si="3302"/>
        <v>5.8917608966376094E-2</v>
      </c>
      <c r="AS837" s="800">
        <f t="shared" si="3302"/>
        <v>3.9278405977584072E-2</v>
      </c>
      <c r="AT837" s="800">
        <f t="shared" si="3302"/>
        <v>2.2094103362391038E-2</v>
      </c>
      <c r="AU837" s="800">
        <f t="shared" si="3302"/>
        <v>1.4729402241594023E-2</v>
      </c>
      <c r="AV837" s="800">
        <f t="shared" si="3302"/>
        <v>8.8376413449564144E-3</v>
      </c>
      <c r="AW837" s="800">
        <f t="shared" si="330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303">SUM(BD278)</f>
        <v>0</v>
      </c>
      <c r="BE837" s="800">
        <f t="shared" si="3303"/>
        <v>5.5235258405977594E-2</v>
      </c>
      <c r="BF837" s="800">
        <f t="shared" si="3303"/>
        <v>0.12625201921366305</v>
      </c>
      <c r="BG837" s="800">
        <f t="shared" si="3303"/>
        <v>3.6823505603985056E-2</v>
      </c>
      <c r="BH837" s="800">
        <f t="shared" si="3303"/>
        <v>3.5350565379825657E-2</v>
      </c>
      <c r="BI837" s="800">
        <f t="shared" si="3303"/>
        <v>2.9458804483188047E-2</v>
      </c>
      <c r="BJ837" s="800">
        <f t="shared" si="3303"/>
        <v>4.4188206724782061E-2</v>
      </c>
      <c r="BK837" s="800">
        <f t="shared" si="3303"/>
        <v>6.7981856499664721E-3</v>
      </c>
      <c r="BL837" s="800">
        <f t="shared" si="3303"/>
        <v>2.0085548511264574E-2</v>
      </c>
      <c r="BM837" s="800">
        <f t="shared" si="3303"/>
        <v>0</v>
      </c>
      <c r="BN837" s="800">
        <f t="shared" si="3303"/>
        <v>1.4729402241594023E-2</v>
      </c>
      <c r="BO837" s="800">
        <f t="shared" si="330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48"/>
        <v>2.9043016461869388E-2</v>
      </c>
      <c r="CA837" s="614">
        <f t="shared" si="3249"/>
        <v>3.2451422457850362E-2</v>
      </c>
      <c r="CB837" s="614">
        <f t="shared" si="3250"/>
        <v>2.7519433188044833E-2</v>
      </c>
      <c r="CC837" s="683">
        <f t="shared" si="3251"/>
        <v>2.6108122980257609E-2</v>
      </c>
      <c r="CD837" s="1331">
        <f t="shared" si="3278"/>
        <v>0</v>
      </c>
      <c r="CE837" s="1332">
        <f t="shared" si="3279"/>
        <v>4.017109702252916E-3</v>
      </c>
      <c r="CF837" s="1332">
        <f t="shared" si="3279"/>
        <v>1.7675282689912829E-2</v>
      </c>
      <c r="CG837" s="1332">
        <f t="shared" si="3279"/>
        <v>1.8411752801992528E-2</v>
      </c>
      <c r="CH837" s="1332">
        <f t="shared" si="3279"/>
        <v>2.2094103362391031E-2</v>
      </c>
      <c r="CI837" s="1333">
        <f t="shared" si="3279"/>
        <v>2.2094103362391031E-2</v>
      </c>
      <c r="CJ837" s="1333">
        <f t="shared" si="3279"/>
        <v>2.9458804483188047E-2</v>
      </c>
      <c r="CK837" s="1332">
        <f t="shared" si="3279"/>
        <v>4.0171097022529148E-2</v>
      </c>
      <c r="CL837" s="1332">
        <f t="shared" si="3279"/>
        <v>4.1426443804483196E-2</v>
      </c>
      <c r="CM837" s="1332">
        <f t="shared" si="3279"/>
        <v>4.4188206724782061E-2</v>
      </c>
      <c r="CN837" s="1332">
        <f t="shared" si="3279"/>
        <v>8.497732062458091E-2</v>
      </c>
      <c r="CO837" s="1331">
        <f t="shared" si="3279"/>
        <v>0.18411752801992529</v>
      </c>
      <c r="CP837" s="528" t="str">
        <f t="shared" si="3253"/>
        <v/>
      </c>
      <c r="CQ837" s="529" t="str">
        <f t="shared" si="3254"/>
        <v/>
      </c>
      <c r="CR837" s="530" t="str">
        <f t="shared" si="3255"/>
        <v/>
      </c>
      <c r="CS837" s="530">
        <f t="shared" si="3256"/>
        <v>0</v>
      </c>
      <c r="CT837" s="530">
        <f t="shared" si="3257"/>
        <v>0</v>
      </c>
      <c r="CU837" s="530">
        <f t="shared" si="3258"/>
        <v>6.7981856499664721E-3</v>
      </c>
      <c r="CV837" s="530">
        <f t="shared" si="3259"/>
        <v>1.4729402241594023E-2</v>
      </c>
      <c r="CW837" s="531">
        <f t="shared" si="3260"/>
        <v>1.8411752801992528E-2</v>
      </c>
      <c r="CX837" s="531">
        <f t="shared" si="3261"/>
        <v>2.0085548511264574E-2</v>
      </c>
      <c r="CY837" s="531">
        <f t="shared" si="3262"/>
        <v>2.9458804483188047E-2</v>
      </c>
      <c r="CZ837" s="530">
        <f t="shared" si="3263"/>
        <v>3.5350565379825657E-2</v>
      </c>
      <c r="DA837" s="530">
        <f t="shared" si="3264"/>
        <v>3.6823505603985056E-2</v>
      </c>
      <c r="DB837" s="530">
        <f t="shared" si="3265"/>
        <v>4.4188206724782061E-2</v>
      </c>
      <c r="DC837" s="530">
        <f t="shared" si="3266"/>
        <v>5.5235258405977594E-2</v>
      </c>
      <c r="DD837" s="530">
        <f t="shared" si="3267"/>
        <v>0.12625201921366305</v>
      </c>
      <c r="DE837" s="529" t="str">
        <f t="shared" si="3268"/>
        <v/>
      </c>
      <c r="DF837" s="528" t="str">
        <f t="shared" si="3269"/>
        <v/>
      </c>
      <c r="DG837" s="645">
        <f t="shared" si="3270"/>
        <v>12</v>
      </c>
      <c r="DH837" s="98">
        <f t="shared" si="3271"/>
        <v>12</v>
      </c>
      <c r="DI837" s="98">
        <f t="shared" si="3272"/>
        <v>12</v>
      </c>
      <c r="DJ837" s="98">
        <f t="shared" si="327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304">SUM(B285)</f>
        <v>0</v>
      </c>
      <c r="C838" s="800">
        <f t="shared" si="3304"/>
        <v>0</v>
      </c>
      <c r="D838" s="800">
        <f t="shared" si="3304"/>
        <v>0</v>
      </c>
      <c r="E838" s="800">
        <f t="shared" si="3304"/>
        <v>0</v>
      </c>
      <c r="F838" s="800">
        <f t="shared" si="3304"/>
        <v>0</v>
      </c>
      <c r="G838" s="800">
        <f t="shared" si="3304"/>
        <v>0</v>
      </c>
      <c r="H838" s="800">
        <f t="shared" si="3304"/>
        <v>0</v>
      </c>
      <c r="I838" s="800">
        <f t="shared" si="3304"/>
        <v>0</v>
      </c>
      <c r="J838" s="800">
        <f t="shared" si="3304"/>
        <v>0</v>
      </c>
      <c r="K838" s="800">
        <f t="shared" si="3304"/>
        <v>0</v>
      </c>
      <c r="L838" s="800">
        <f t="shared" si="3304"/>
        <v>0</v>
      </c>
      <c r="M838" s="800">
        <f t="shared" si="3304"/>
        <v>0</v>
      </c>
      <c r="N838" s="800"/>
      <c r="O838" s="800"/>
      <c r="P838" s="800"/>
      <c r="Q838" s="800"/>
      <c r="R838" s="800"/>
      <c r="S838" s="799"/>
      <c r="T838" s="800">
        <f t="shared" ref="T838:AE838" si="3305">SUM(T285)</f>
        <v>0</v>
      </c>
      <c r="U838" s="800">
        <f t="shared" si="3305"/>
        <v>0</v>
      </c>
      <c r="V838" s="800">
        <f t="shared" si="3305"/>
        <v>0</v>
      </c>
      <c r="W838" s="800">
        <f t="shared" si="3305"/>
        <v>0</v>
      </c>
      <c r="X838" s="800">
        <f t="shared" si="3305"/>
        <v>0</v>
      </c>
      <c r="Y838" s="800">
        <f t="shared" si="3305"/>
        <v>0</v>
      </c>
      <c r="Z838" s="800">
        <f t="shared" si="3305"/>
        <v>0</v>
      </c>
      <c r="AA838" s="800">
        <f t="shared" si="3305"/>
        <v>0</v>
      </c>
      <c r="AB838" s="800">
        <f t="shared" si="3305"/>
        <v>0</v>
      </c>
      <c r="AC838" s="800">
        <f t="shared" si="3305"/>
        <v>0</v>
      </c>
      <c r="AD838" s="800">
        <f t="shared" si="3305"/>
        <v>0</v>
      </c>
      <c r="AE838" s="800">
        <f t="shared" si="330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06">SUM(AL285)</f>
        <v>0</v>
      </c>
      <c r="AM838" s="800">
        <f t="shared" si="3306"/>
        <v>0</v>
      </c>
      <c r="AN838" s="800">
        <f t="shared" si="3306"/>
        <v>0</v>
      </c>
      <c r="AO838" s="800">
        <f t="shared" si="3306"/>
        <v>0</v>
      </c>
      <c r="AP838" s="800">
        <f t="shared" si="3306"/>
        <v>0</v>
      </c>
      <c r="AQ838" s="800">
        <f t="shared" si="3306"/>
        <v>0</v>
      </c>
      <c r="AR838" s="800">
        <f t="shared" si="3306"/>
        <v>0</v>
      </c>
      <c r="AS838" s="800">
        <f t="shared" si="3306"/>
        <v>0</v>
      </c>
      <c r="AT838" s="800">
        <f t="shared" si="3306"/>
        <v>0</v>
      </c>
      <c r="AU838" s="800">
        <f t="shared" si="3306"/>
        <v>0</v>
      </c>
      <c r="AV838" s="800">
        <f t="shared" si="3306"/>
        <v>0</v>
      </c>
      <c r="AW838" s="800">
        <f t="shared" si="330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07">SUM(BD285)</f>
        <v>0</v>
      </c>
      <c r="BE838" s="800">
        <f t="shared" si="3307"/>
        <v>0</v>
      </c>
      <c r="BF838" s="800">
        <f t="shared" si="3307"/>
        <v>0</v>
      </c>
      <c r="BG838" s="800">
        <f t="shared" si="3307"/>
        <v>0</v>
      </c>
      <c r="BH838" s="800">
        <f t="shared" si="3307"/>
        <v>0</v>
      </c>
      <c r="BI838" s="800">
        <f t="shared" si="3307"/>
        <v>0</v>
      </c>
      <c r="BJ838" s="800">
        <f t="shared" si="3307"/>
        <v>0</v>
      </c>
      <c r="BK838" s="800">
        <f t="shared" si="3307"/>
        <v>0</v>
      </c>
      <c r="BL838" s="800">
        <f t="shared" si="3307"/>
        <v>0</v>
      </c>
      <c r="BM838" s="800">
        <f t="shared" si="3307"/>
        <v>0</v>
      </c>
      <c r="BN838" s="800">
        <f t="shared" si="3307"/>
        <v>0</v>
      </c>
      <c r="BO838" s="800">
        <f t="shared" si="330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48"/>
        <v>0</v>
      </c>
      <c r="CA838" s="614">
        <f t="shared" si="3249"/>
        <v>0</v>
      </c>
      <c r="CB838" s="614">
        <f t="shared" si="3250"/>
        <v>0</v>
      </c>
      <c r="CC838" s="683">
        <f t="shared" si="3251"/>
        <v>0</v>
      </c>
      <c r="CD838" s="1331">
        <f t="shared" si="3278"/>
        <v>0</v>
      </c>
      <c r="CE838" s="1332">
        <f t="shared" si="3279"/>
        <v>0</v>
      </c>
      <c r="CF838" s="1332">
        <f t="shared" si="3279"/>
        <v>0</v>
      </c>
      <c r="CG838" s="1332">
        <f t="shared" si="3279"/>
        <v>0</v>
      </c>
      <c r="CH838" s="1332">
        <f t="shared" si="3279"/>
        <v>0</v>
      </c>
      <c r="CI838" s="1333">
        <f t="shared" si="3279"/>
        <v>0</v>
      </c>
      <c r="CJ838" s="1333">
        <f t="shared" si="3279"/>
        <v>0</v>
      </c>
      <c r="CK838" s="1332">
        <f t="shared" si="3279"/>
        <v>0</v>
      </c>
      <c r="CL838" s="1332">
        <f t="shared" si="3279"/>
        <v>0</v>
      </c>
      <c r="CM838" s="1332">
        <f t="shared" si="3279"/>
        <v>0</v>
      </c>
      <c r="CN838" s="1332">
        <f t="shared" si="3279"/>
        <v>0</v>
      </c>
      <c r="CO838" s="1331">
        <f t="shared" si="3279"/>
        <v>0</v>
      </c>
      <c r="CP838" s="528" t="str">
        <f t="shared" si="3253"/>
        <v/>
      </c>
      <c r="CQ838" s="529" t="str">
        <f t="shared" si="3254"/>
        <v/>
      </c>
      <c r="CR838" s="530" t="str">
        <f t="shared" si="3255"/>
        <v/>
      </c>
      <c r="CS838" s="530">
        <f t="shared" si="3256"/>
        <v>0</v>
      </c>
      <c r="CT838" s="530">
        <f t="shared" si="3257"/>
        <v>0</v>
      </c>
      <c r="CU838" s="530">
        <f t="shared" si="3258"/>
        <v>0</v>
      </c>
      <c r="CV838" s="530">
        <f t="shared" si="3259"/>
        <v>0</v>
      </c>
      <c r="CW838" s="531">
        <f t="shared" si="3260"/>
        <v>0</v>
      </c>
      <c r="CX838" s="531">
        <f t="shared" si="3261"/>
        <v>0</v>
      </c>
      <c r="CY838" s="531">
        <f t="shared" si="3262"/>
        <v>0</v>
      </c>
      <c r="CZ838" s="530">
        <f t="shared" si="3263"/>
        <v>0</v>
      </c>
      <c r="DA838" s="530">
        <f t="shared" si="3264"/>
        <v>0</v>
      </c>
      <c r="DB838" s="530">
        <f t="shared" si="3265"/>
        <v>0</v>
      </c>
      <c r="DC838" s="530">
        <f t="shared" si="3266"/>
        <v>0</v>
      </c>
      <c r="DD838" s="530">
        <f t="shared" si="3267"/>
        <v>0</v>
      </c>
      <c r="DE838" s="529" t="str">
        <f t="shared" si="3268"/>
        <v/>
      </c>
      <c r="DF838" s="528" t="str">
        <f t="shared" si="3269"/>
        <v/>
      </c>
      <c r="DG838" s="645">
        <f t="shared" si="3270"/>
        <v>12</v>
      </c>
      <c r="DH838" s="98">
        <f t="shared" si="3271"/>
        <v>12</v>
      </c>
      <c r="DI838" s="98">
        <f t="shared" si="3272"/>
        <v>12</v>
      </c>
      <c r="DJ838" s="98">
        <f t="shared" si="327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308">SUM(B292)</f>
        <v>3.2586135325861354E-3</v>
      </c>
      <c r="C839" s="800">
        <f t="shared" si="3308"/>
        <v>4.0732669157326692E-3</v>
      </c>
      <c r="D839" s="800">
        <f t="shared" si="3308"/>
        <v>0</v>
      </c>
      <c r="E839" s="800">
        <f t="shared" si="3308"/>
        <v>0</v>
      </c>
      <c r="F839" s="800">
        <f t="shared" si="3308"/>
        <v>0</v>
      </c>
      <c r="G839" s="800">
        <f t="shared" si="3308"/>
        <v>0</v>
      </c>
      <c r="H839" s="800">
        <f t="shared" si="3308"/>
        <v>0</v>
      </c>
      <c r="I839" s="800">
        <f t="shared" si="3308"/>
        <v>0</v>
      </c>
      <c r="J839" s="800">
        <f t="shared" si="3308"/>
        <v>0</v>
      </c>
      <c r="K839" s="800">
        <f t="shared" si="3308"/>
        <v>7.5198773828910812E-3</v>
      </c>
      <c r="L839" s="800">
        <f t="shared" si="3308"/>
        <v>9.7758405977584062E-3</v>
      </c>
      <c r="M839" s="800">
        <f t="shared" si="3308"/>
        <v>0</v>
      </c>
      <c r="N839" s="800"/>
      <c r="O839" s="800"/>
      <c r="P839" s="800"/>
      <c r="Q839" s="800"/>
      <c r="R839" s="800"/>
      <c r="S839" s="799"/>
      <c r="T839" s="800">
        <f t="shared" ref="T839:AE839" si="3309">SUM(T292)</f>
        <v>6.5172270651722708E-3</v>
      </c>
      <c r="U839" s="800">
        <f t="shared" si="3309"/>
        <v>8.1465338314653385E-4</v>
      </c>
      <c r="V839" s="800">
        <f t="shared" si="3309"/>
        <v>1.8329701120797012E-3</v>
      </c>
      <c r="W839" s="800">
        <f t="shared" si="3309"/>
        <v>0</v>
      </c>
      <c r="X839" s="800">
        <f t="shared" si="3309"/>
        <v>6.5172270651722708E-3</v>
      </c>
      <c r="Y839" s="800">
        <f t="shared" si="3309"/>
        <v>3.9103362391033625E-3</v>
      </c>
      <c r="Z839" s="800">
        <f t="shared" si="3309"/>
        <v>4.4435639080720023E-3</v>
      </c>
      <c r="AA839" s="800">
        <f t="shared" si="3309"/>
        <v>4.8879202988792031E-3</v>
      </c>
      <c r="AB839" s="800">
        <f t="shared" si="3309"/>
        <v>0</v>
      </c>
      <c r="AC839" s="800">
        <f t="shared" si="3309"/>
        <v>3.2586135325861354E-3</v>
      </c>
      <c r="AD839" s="800">
        <f t="shared" si="3309"/>
        <v>0</v>
      </c>
      <c r="AE839" s="800">
        <f t="shared" si="330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10">SUM(AL292)</f>
        <v>0</v>
      </c>
      <c r="AM839" s="800">
        <f t="shared" si="3310"/>
        <v>7.6034315760343156E-3</v>
      </c>
      <c r="AN839" s="800">
        <f t="shared" si="3310"/>
        <v>1.6293067662930677E-3</v>
      </c>
      <c r="AO839" s="800">
        <f t="shared" si="3310"/>
        <v>0</v>
      </c>
      <c r="AP839" s="800">
        <f t="shared" si="3310"/>
        <v>0</v>
      </c>
      <c r="AQ839" s="800">
        <f t="shared" si="3310"/>
        <v>1.6293067662930677E-3</v>
      </c>
      <c r="AR839" s="800">
        <f t="shared" si="3310"/>
        <v>0</v>
      </c>
      <c r="AS839" s="800">
        <f t="shared" si="3310"/>
        <v>6.5172270651722708E-3</v>
      </c>
      <c r="AT839" s="800">
        <f t="shared" si="3310"/>
        <v>0</v>
      </c>
      <c r="AU839" s="800">
        <f t="shared" si="3310"/>
        <v>1.6293067662930677E-3</v>
      </c>
      <c r="AV839" s="800">
        <f t="shared" si="3310"/>
        <v>0</v>
      </c>
      <c r="AW839" s="800">
        <f t="shared" si="331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11">SUM(BD292)</f>
        <v>0</v>
      </c>
      <c r="BE839" s="800">
        <f t="shared" si="3311"/>
        <v>4.0732669157326692E-3</v>
      </c>
      <c r="BF839" s="800">
        <f t="shared" si="3311"/>
        <v>4.1896459704678889E-2</v>
      </c>
      <c r="BG839" s="800">
        <f t="shared" si="3311"/>
        <v>2.4439601494396015E-3</v>
      </c>
      <c r="BH839" s="800">
        <f t="shared" si="3311"/>
        <v>5.8655043586550428E-3</v>
      </c>
      <c r="BI839" s="800">
        <f t="shared" si="3311"/>
        <v>1.3034454130344542E-2</v>
      </c>
      <c r="BJ839" s="800">
        <f t="shared" si="3311"/>
        <v>3.2586135325861354E-3</v>
      </c>
      <c r="BK839" s="800">
        <f t="shared" si="3311"/>
        <v>0</v>
      </c>
      <c r="BL839" s="800">
        <f t="shared" si="3311"/>
        <v>1.244197894260161E-3</v>
      </c>
      <c r="BM839" s="800">
        <f t="shared" si="3311"/>
        <v>2.4439601494396015E-3</v>
      </c>
      <c r="BN839" s="800">
        <f t="shared" si="3311"/>
        <v>0</v>
      </c>
      <c r="BO839" s="800">
        <f t="shared" si="331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48"/>
        <v>1.4851757831209887E-3</v>
      </c>
      <c r="CA839" s="614">
        <f t="shared" si="3249"/>
        <v>2.5665284539039212E-3</v>
      </c>
      <c r="CB839" s="614">
        <f t="shared" si="3250"/>
        <v>1.9008578940085789E-3</v>
      </c>
      <c r="CC839" s="683">
        <f t="shared" si="3251"/>
        <v>4.8657024793388442E-3</v>
      </c>
      <c r="CD839" s="1331">
        <f t="shared" si="3278"/>
        <v>0</v>
      </c>
      <c r="CE839" s="1332">
        <f t="shared" si="3279"/>
        <v>0</v>
      </c>
      <c r="CF839" s="1332">
        <f t="shared" si="3279"/>
        <v>0</v>
      </c>
      <c r="CG839" s="1332">
        <f t="shared" si="3279"/>
        <v>0</v>
      </c>
      <c r="CH839" s="1332">
        <f t="shared" si="3279"/>
        <v>8.1465338314653385E-4</v>
      </c>
      <c r="CI839" s="1333">
        <f t="shared" si="3279"/>
        <v>1.8329701120797012E-3</v>
      </c>
      <c r="CJ839" s="1333">
        <f t="shared" si="3279"/>
        <v>3.2586135325861354E-3</v>
      </c>
      <c r="CK839" s="1332">
        <f t="shared" si="3279"/>
        <v>3.9103362391033625E-3</v>
      </c>
      <c r="CL839" s="1332">
        <f t="shared" si="3279"/>
        <v>4.4435639080720023E-3</v>
      </c>
      <c r="CM839" s="1332">
        <f t="shared" si="3279"/>
        <v>4.8879202988792031E-3</v>
      </c>
      <c r="CN839" s="1332">
        <f t="shared" si="3279"/>
        <v>6.5172270651722708E-3</v>
      </c>
      <c r="CO839" s="1334">
        <f t="shared" si="3279"/>
        <v>6.5172270651722708E-3</v>
      </c>
      <c r="CP839" s="528" t="str">
        <f t="shared" si="3253"/>
        <v/>
      </c>
      <c r="CQ839" s="529" t="str">
        <f t="shared" si="3254"/>
        <v/>
      </c>
      <c r="CR839" s="530" t="str">
        <f t="shared" si="3255"/>
        <v/>
      </c>
      <c r="CS839" s="530">
        <f t="shared" si="3256"/>
        <v>0</v>
      </c>
      <c r="CT839" s="530">
        <f t="shared" si="3257"/>
        <v>0</v>
      </c>
      <c r="CU839" s="530">
        <f t="shared" si="3258"/>
        <v>0</v>
      </c>
      <c r="CV839" s="530">
        <f t="shared" si="3259"/>
        <v>1.244197894260161E-3</v>
      </c>
      <c r="CW839" s="531">
        <f t="shared" si="3260"/>
        <v>2.4439601494396015E-3</v>
      </c>
      <c r="CX839" s="531">
        <f t="shared" si="3261"/>
        <v>2.4439601494396015E-3</v>
      </c>
      <c r="CY839" s="531">
        <f t="shared" si="3262"/>
        <v>3.2586135325861354E-3</v>
      </c>
      <c r="CZ839" s="530">
        <f t="shared" si="3263"/>
        <v>4.0732669157326692E-3</v>
      </c>
      <c r="DA839" s="530">
        <f t="shared" si="3264"/>
        <v>5.8655043586550428E-3</v>
      </c>
      <c r="DB839" s="530">
        <f t="shared" si="3265"/>
        <v>1.3034454130344542E-2</v>
      </c>
      <c r="DC839" s="530">
        <f t="shared" si="3266"/>
        <v>1.6293067662930677E-2</v>
      </c>
      <c r="DD839" s="530">
        <f t="shared" si="3267"/>
        <v>4.1896459704678889E-2</v>
      </c>
      <c r="DE839" s="529" t="str">
        <f t="shared" si="3268"/>
        <v/>
      </c>
      <c r="DF839" s="528" t="str">
        <f t="shared" si="3269"/>
        <v/>
      </c>
      <c r="DG839" s="645">
        <f t="shared" si="3270"/>
        <v>12</v>
      </c>
      <c r="DH839" s="98">
        <f t="shared" si="3271"/>
        <v>12</v>
      </c>
      <c r="DI839" s="98">
        <f t="shared" si="3272"/>
        <v>12</v>
      </c>
      <c r="DJ839" s="98">
        <f t="shared" si="327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12">SUM(B299)</f>
        <v>0</v>
      </c>
      <c r="C840" s="800">
        <f t="shared" si="3312"/>
        <v>0</v>
      </c>
      <c r="D840" s="800">
        <f t="shared" si="3312"/>
        <v>0</v>
      </c>
      <c r="E840" s="800">
        <f t="shared" si="3312"/>
        <v>0</v>
      </c>
      <c r="F840" s="800">
        <f t="shared" si="3312"/>
        <v>0</v>
      </c>
      <c r="G840" s="800">
        <f t="shared" si="3312"/>
        <v>0</v>
      </c>
      <c r="H840" s="800">
        <f t="shared" si="3312"/>
        <v>0</v>
      </c>
      <c r="I840" s="800">
        <f t="shared" si="3312"/>
        <v>0</v>
      </c>
      <c r="J840" s="800">
        <f t="shared" si="3312"/>
        <v>0</v>
      </c>
      <c r="K840" s="800">
        <f t="shared" si="3312"/>
        <v>0</v>
      </c>
      <c r="L840" s="800">
        <f t="shared" si="3312"/>
        <v>0</v>
      </c>
      <c r="M840" s="800">
        <f t="shared" si="3312"/>
        <v>0</v>
      </c>
      <c r="N840" s="800"/>
      <c r="O840" s="800"/>
      <c r="P840" s="800"/>
      <c r="Q840" s="800"/>
      <c r="R840" s="800"/>
      <c r="S840" s="799"/>
      <c r="T840" s="800">
        <f t="shared" ref="T840:AE840" si="3313">SUM(T299)</f>
        <v>0</v>
      </c>
      <c r="U840" s="800">
        <f t="shared" si="3313"/>
        <v>0</v>
      </c>
      <c r="V840" s="800">
        <f t="shared" si="3313"/>
        <v>0</v>
      </c>
      <c r="W840" s="800">
        <f t="shared" si="3313"/>
        <v>0</v>
      </c>
      <c r="X840" s="800">
        <f t="shared" si="3313"/>
        <v>0</v>
      </c>
      <c r="Y840" s="800">
        <f t="shared" si="3313"/>
        <v>0</v>
      </c>
      <c r="Z840" s="800">
        <f t="shared" si="3313"/>
        <v>0</v>
      </c>
      <c r="AA840" s="800">
        <f t="shared" si="3313"/>
        <v>0</v>
      </c>
      <c r="AB840" s="800">
        <f t="shared" si="3313"/>
        <v>0</v>
      </c>
      <c r="AC840" s="800">
        <f t="shared" si="3313"/>
        <v>0</v>
      </c>
      <c r="AD840" s="800">
        <f t="shared" si="3313"/>
        <v>0</v>
      </c>
      <c r="AE840" s="800">
        <f t="shared" si="331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14">SUM(AL299)</f>
        <v>0</v>
      </c>
      <c r="AM840" s="800">
        <f t="shared" si="3314"/>
        <v>0</v>
      </c>
      <c r="AN840" s="800">
        <f t="shared" si="3314"/>
        <v>0</v>
      </c>
      <c r="AO840" s="800">
        <f t="shared" si="3314"/>
        <v>0</v>
      </c>
      <c r="AP840" s="800">
        <f t="shared" si="3314"/>
        <v>0</v>
      </c>
      <c r="AQ840" s="800">
        <f t="shared" si="3314"/>
        <v>0</v>
      </c>
      <c r="AR840" s="800">
        <f t="shared" si="3314"/>
        <v>0</v>
      </c>
      <c r="AS840" s="800">
        <f t="shared" si="3314"/>
        <v>0</v>
      </c>
      <c r="AT840" s="800">
        <f t="shared" si="3314"/>
        <v>0</v>
      </c>
      <c r="AU840" s="800">
        <f t="shared" si="3314"/>
        <v>0</v>
      </c>
      <c r="AV840" s="800">
        <f t="shared" si="3314"/>
        <v>0</v>
      </c>
      <c r="AW840" s="800">
        <f t="shared" si="331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15">SUM(BD299)</f>
        <v>0</v>
      </c>
      <c r="BE840" s="800">
        <f t="shared" si="3315"/>
        <v>0</v>
      </c>
      <c r="BF840" s="800">
        <f t="shared" si="3315"/>
        <v>0</v>
      </c>
      <c r="BG840" s="800">
        <f t="shared" si="3315"/>
        <v>0</v>
      </c>
      <c r="BH840" s="800">
        <f t="shared" si="3315"/>
        <v>0</v>
      </c>
      <c r="BI840" s="800">
        <f t="shared" si="3315"/>
        <v>0</v>
      </c>
      <c r="BJ840" s="800">
        <f t="shared" si="3315"/>
        <v>0</v>
      </c>
      <c r="BK840" s="800">
        <f t="shared" si="3315"/>
        <v>0</v>
      </c>
      <c r="BL840" s="800">
        <f t="shared" si="3315"/>
        <v>0</v>
      </c>
      <c r="BM840" s="800">
        <f t="shared" si="3315"/>
        <v>0</v>
      </c>
      <c r="BN840" s="800">
        <f t="shared" si="3315"/>
        <v>0</v>
      </c>
      <c r="BO840" s="800">
        <f t="shared" si="331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48"/>
        <v>0</v>
      </c>
      <c r="CA840" s="614">
        <f t="shared" si="3249"/>
        <v>0</v>
      </c>
      <c r="CB840" s="614">
        <f t="shared" si="3250"/>
        <v>0</v>
      </c>
      <c r="CC840" s="683">
        <f t="shared" si="3251"/>
        <v>0</v>
      </c>
      <c r="CD840" s="1331">
        <f t="shared" si="3278"/>
        <v>0</v>
      </c>
      <c r="CE840" s="1332">
        <f t="shared" si="3279"/>
        <v>0</v>
      </c>
      <c r="CF840" s="1332">
        <f t="shared" si="3279"/>
        <v>0</v>
      </c>
      <c r="CG840" s="1332">
        <f t="shared" si="3279"/>
        <v>0</v>
      </c>
      <c r="CH840" s="1332">
        <f t="shared" si="3279"/>
        <v>0</v>
      </c>
      <c r="CI840" s="1333">
        <f t="shared" si="3279"/>
        <v>0</v>
      </c>
      <c r="CJ840" s="1333">
        <f t="shared" si="3279"/>
        <v>0</v>
      </c>
      <c r="CK840" s="1332">
        <f t="shared" si="3279"/>
        <v>0</v>
      </c>
      <c r="CL840" s="1332">
        <f t="shared" si="3279"/>
        <v>0</v>
      </c>
      <c r="CM840" s="1332">
        <f t="shared" si="3279"/>
        <v>0</v>
      </c>
      <c r="CN840" s="1332">
        <f t="shared" si="3279"/>
        <v>0</v>
      </c>
      <c r="CO840" s="1331">
        <f t="shared" si="3279"/>
        <v>0</v>
      </c>
      <c r="CP840" s="528" t="str">
        <f t="shared" si="3253"/>
        <v/>
      </c>
      <c r="CQ840" s="529" t="str">
        <f t="shared" si="3254"/>
        <v/>
      </c>
      <c r="CR840" s="530" t="str">
        <f t="shared" si="3255"/>
        <v/>
      </c>
      <c r="CS840" s="530">
        <f t="shared" si="3256"/>
        <v>0</v>
      </c>
      <c r="CT840" s="530">
        <f t="shared" si="3257"/>
        <v>0</v>
      </c>
      <c r="CU840" s="530">
        <f t="shared" si="3258"/>
        <v>0</v>
      </c>
      <c r="CV840" s="530">
        <f t="shared" si="3259"/>
        <v>0</v>
      </c>
      <c r="CW840" s="531">
        <f t="shared" si="3260"/>
        <v>0</v>
      </c>
      <c r="CX840" s="531">
        <f t="shared" si="3261"/>
        <v>0</v>
      </c>
      <c r="CY840" s="531">
        <f t="shared" si="3262"/>
        <v>0</v>
      </c>
      <c r="CZ840" s="530">
        <f t="shared" si="3263"/>
        <v>0</v>
      </c>
      <c r="DA840" s="530">
        <f t="shared" si="3264"/>
        <v>0</v>
      </c>
      <c r="DB840" s="530">
        <f t="shared" si="3265"/>
        <v>0</v>
      </c>
      <c r="DC840" s="530">
        <f t="shared" si="3266"/>
        <v>0</v>
      </c>
      <c r="DD840" s="530">
        <f t="shared" si="3267"/>
        <v>0</v>
      </c>
      <c r="DE840" s="529" t="str">
        <f t="shared" si="3268"/>
        <v/>
      </c>
      <c r="DF840" s="528" t="str">
        <f t="shared" si="3269"/>
        <v/>
      </c>
      <c r="DG840" s="645">
        <f t="shared" si="3270"/>
        <v>12</v>
      </c>
      <c r="DH840" s="98">
        <f t="shared" si="3271"/>
        <v>12</v>
      </c>
      <c r="DI840" s="98">
        <f t="shared" si="3272"/>
        <v>12</v>
      </c>
      <c r="DJ840" s="98">
        <f t="shared" si="327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16">SUM(B309)</f>
        <v>0</v>
      </c>
      <c r="C841" s="800">
        <f t="shared" si="3316"/>
        <v>0</v>
      </c>
      <c r="D841" s="800">
        <f t="shared" si="3316"/>
        <v>0</v>
      </c>
      <c r="E841" s="800">
        <f t="shared" si="3316"/>
        <v>0</v>
      </c>
      <c r="F841" s="800">
        <f t="shared" si="3316"/>
        <v>0</v>
      </c>
      <c r="G841" s="800">
        <f t="shared" si="3316"/>
        <v>0</v>
      </c>
      <c r="H841" s="800">
        <f t="shared" si="3316"/>
        <v>0</v>
      </c>
      <c r="I841" s="800">
        <f t="shared" si="3316"/>
        <v>0</v>
      </c>
      <c r="J841" s="800">
        <f t="shared" si="3316"/>
        <v>0</v>
      </c>
      <c r="K841" s="800">
        <f t="shared" si="3316"/>
        <v>0</v>
      </c>
      <c r="L841" s="800">
        <f t="shared" si="3316"/>
        <v>0</v>
      </c>
      <c r="M841" s="800">
        <f t="shared" si="3316"/>
        <v>0</v>
      </c>
      <c r="N841" s="800"/>
      <c r="O841" s="800"/>
      <c r="P841" s="800"/>
      <c r="Q841" s="800"/>
      <c r="R841" s="800"/>
      <c r="S841" s="799"/>
      <c r="T841" s="800">
        <f t="shared" ref="T841:AE841" si="3317">SUM(T309)</f>
        <v>0</v>
      </c>
      <c r="U841" s="800">
        <f t="shared" si="3317"/>
        <v>0</v>
      </c>
      <c r="V841" s="800">
        <f t="shared" si="3317"/>
        <v>0</v>
      </c>
      <c r="W841" s="800">
        <f t="shared" si="3317"/>
        <v>0</v>
      </c>
      <c r="X841" s="800">
        <f t="shared" si="3317"/>
        <v>0</v>
      </c>
      <c r="Y841" s="800">
        <f t="shared" si="3317"/>
        <v>0</v>
      </c>
      <c r="Z841" s="800">
        <f t="shared" si="3317"/>
        <v>0</v>
      </c>
      <c r="AA841" s="800">
        <f t="shared" si="3317"/>
        <v>0</v>
      </c>
      <c r="AB841" s="800">
        <f t="shared" si="3317"/>
        <v>0</v>
      </c>
      <c r="AC841" s="800">
        <f t="shared" si="3317"/>
        <v>0</v>
      </c>
      <c r="AD841" s="800">
        <f t="shared" si="3317"/>
        <v>0</v>
      </c>
      <c r="AE841" s="800">
        <f t="shared" si="331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18">SUM(AL309)</f>
        <v>0</v>
      </c>
      <c r="AM841" s="800">
        <f t="shared" si="3318"/>
        <v>0</v>
      </c>
      <c r="AN841" s="800">
        <f t="shared" si="3318"/>
        <v>0</v>
      </c>
      <c r="AO841" s="800">
        <f t="shared" si="3318"/>
        <v>0</v>
      </c>
      <c r="AP841" s="800">
        <f t="shared" si="3318"/>
        <v>0</v>
      </c>
      <c r="AQ841" s="800">
        <f t="shared" si="3318"/>
        <v>0</v>
      </c>
      <c r="AR841" s="800">
        <f t="shared" si="3318"/>
        <v>0</v>
      </c>
      <c r="AS841" s="800">
        <f t="shared" si="3318"/>
        <v>0</v>
      </c>
      <c r="AT841" s="800">
        <f t="shared" si="3318"/>
        <v>0</v>
      </c>
      <c r="AU841" s="800">
        <f t="shared" si="3318"/>
        <v>0</v>
      </c>
      <c r="AV841" s="800">
        <f t="shared" si="3318"/>
        <v>0</v>
      </c>
      <c r="AW841" s="800">
        <f t="shared" si="331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19">SUM(BD309)</f>
        <v>0</v>
      </c>
      <c r="BE841" s="800">
        <f t="shared" si="3319"/>
        <v>0</v>
      </c>
      <c r="BF841" s="800">
        <f t="shared" si="3319"/>
        <v>0</v>
      </c>
      <c r="BG841" s="800">
        <f t="shared" si="3319"/>
        <v>0</v>
      </c>
      <c r="BH841" s="800">
        <f t="shared" si="3319"/>
        <v>0</v>
      </c>
      <c r="BI841" s="800">
        <f t="shared" si="3319"/>
        <v>0</v>
      </c>
      <c r="BJ841" s="800">
        <f t="shared" si="3319"/>
        <v>3.3238916562889167E-3</v>
      </c>
      <c r="BK841" s="800">
        <f t="shared" si="3319"/>
        <v>0</v>
      </c>
      <c r="BL841" s="800">
        <f t="shared" si="3319"/>
        <v>0</v>
      </c>
      <c r="BM841" s="800">
        <f t="shared" si="3319"/>
        <v>0</v>
      </c>
      <c r="BN841" s="800">
        <f t="shared" si="3319"/>
        <v>0</v>
      </c>
      <c r="BO841" s="800">
        <f t="shared" si="331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48"/>
        <v>0</v>
      </c>
      <c r="CA841" s="614">
        <f t="shared" si="3249"/>
        <v>0</v>
      </c>
      <c r="CB841" s="614">
        <f t="shared" si="3250"/>
        <v>0</v>
      </c>
      <c r="CC841" s="683">
        <f t="shared" si="3251"/>
        <v>0</v>
      </c>
      <c r="CD841" s="1331">
        <f t="shared" si="3278"/>
        <v>0</v>
      </c>
      <c r="CE841" s="1332">
        <f t="shared" si="3279"/>
        <v>0</v>
      </c>
      <c r="CF841" s="1332">
        <f t="shared" si="3279"/>
        <v>0</v>
      </c>
      <c r="CG841" s="1332">
        <f t="shared" si="3279"/>
        <v>0</v>
      </c>
      <c r="CH841" s="1332">
        <f t="shared" si="3279"/>
        <v>0</v>
      </c>
      <c r="CI841" s="1333">
        <f t="shared" si="3279"/>
        <v>0</v>
      </c>
      <c r="CJ841" s="1333">
        <f t="shared" si="3279"/>
        <v>0</v>
      </c>
      <c r="CK841" s="1332">
        <f t="shared" si="3279"/>
        <v>0</v>
      </c>
      <c r="CL841" s="1332">
        <f t="shared" si="3279"/>
        <v>0</v>
      </c>
      <c r="CM841" s="1332">
        <f t="shared" si="3279"/>
        <v>0</v>
      </c>
      <c r="CN841" s="1332">
        <f t="shared" si="3279"/>
        <v>0</v>
      </c>
      <c r="CO841" s="1331">
        <f t="shared" si="3279"/>
        <v>0</v>
      </c>
      <c r="CP841" s="528" t="str">
        <f t="shared" si="3253"/>
        <v/>
      </c>
      <c r="CQ841" s="529" t="str">
        <f t="shared" si="3254"/>
        <v/>
      </c>
      <c r="CR841" s="530" t="str">
        <f t="shared" si="3255"/>
        <v/>
      </c>
      <c r="CS841" s="530">
        <f t="shared" si="3256"/>
        <v>0</v>
      </c>
      <c r="CT841" s="530">
        <f t="shared" si="3257"/>
        <v>0</v>
      </c>
      <c r="CU841" s="530">
        <f t="shared" si="3258"/>
        <v>0</v>
      </c>
      <c r="CV841" s="530">
        <f t="shared" si="3259"/>
        <v>0</v>
      </c>
      <c r="CW841" s="531">
        <f t="shared" si="3260"/>
        <v>0</v>
      </c>
      <c r="CX841" s="531">
        <f t="shared" si="3261"/>
        <v>0</v>
      </c>
      <c r="CY841" s="531">
        <f t="shared" si="3262"/>
        <v>0</v>
      </c>
      <c r="CZ841" s="530">
        <f t="shared" si="3263"/>
        <v>0</v>
      </c>
      <c r="DA841" s="530">
        <f t="shared" si="3264"/>
        <v>0</v>
      </c>
      <c r="DB841" s="530">
        <f t="shared" si="3265"/>
        <v>0</v>
      </c>
      <c r="DC841" s="530">
        <f t="shared" si="3266"/>
        <v>0</v>
      </c>
      <c r="DD841" s="530">
        <f t="shared" si="3267"/>
        <v>3.3238916562889167E-3</v>
      </c>
      <c r="DE841" s="529" t="str">
        <f t="shared" si="3268"/>
        <v/>
      </c>
      <c r="DF841" s="528" t="str">
        <f t="shared" si="3269"/>
        <v/>
      </c>
      <c r="DG841" s="645">
        <f t="shared" si="3270"/>
        <v>12</v>
      </c>
      <c r="DH841" s="98">
        <f t="shared" si="3271"/>
        <v>12</v>
      </c>
      <c r="DI841" s="98">
        <f t="shared" si="3272"/>
        <v>12</v>
      </c>
      <c r="DJ841" s="98">
        <f t="shared" si="327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20">SUM(B319)</f>
        <v>0</v>
      </c>
      <c r="C842" s="800">
        <f t="shared" si="3320"/>
        <v>0</v>
      </c>
      <c r="D842" s="800">
        <f t="shared" si="3320"/>
        <v>0</v>
      </c>
      <c r="E842" s="800">
        <f t="shared" si="3320"/>
        <v>0</v>
      </c>
      <c r="F842" s="800">
        <f t="shared" si="3320"/>
        <v>0</v>
      </c>
      <c r="G842" s="800">
        <f t="shared" si="3320"/>
        <v>0</v>
      </c>
      <c r="H842" s="800">
        <f t="shared" si="3320"/>
        <v>0</v>
      </c>
      <c r="I842" s="800">
        <f t="shared" si="3320"/>
        <v>0</v>
      </c>
      <c r="J842" s="800">
        <f t="shared" si="3320"/>
        <v>0</v>
      </c>
      <c r="K842" s="800">
        <f t="shared" si="3320"/>
        <v>0</v>
      </c>
      <c r="L842" s="800">
        <f t="shared" si="3320"/>
        <v>0</v>
      </c>
      <c r="M842" s="800">
        <f t="shared" si="3320"/>
        <v>0</v>
      </c>
      <c r="N842" s="800"/>
      <c r="O842" s="800"/>
      <c r="P842" s="800"/>
      <c r="Q842" s="800"/>
      <c r="R842" s="800"/>
      <c r="S842" s="799"/>
      <c r="T842" s="800">
        <f t="shared" ref="T842:AE842" si="3321">SUM(T319)</f>
        <v>0</v>
      </c>
      <c r="U842" s="800">
        <f t="shared" si="3321"/>
        <v>0</v>
      </c>
      <c r="V842" s="800">
        <f t="shared" si="3321"/>
        <v>0</v>
      </c>
      <c r="W842" s="800">
        <f t="shared" si="3321"/>
        <v>0</v>
      </c>
      <c r="X842" s="800">
        <f t="shared" si="3321"/>
        <v>0</v>
      </c>
      <c r="Y842" s="800">
        <f t="shared" si="3321"/>
        <v>0</v>
      </c>
      <c r="Z842" s="800">
        <f t="shared" si="3321"/>
        <v>0</v>
      </c>
      <c r="AA842" s="800">
        <f t="shared" si="3321"/>
        <v>0</v>
      </c>
      <c r="AB842" s="800">
        <f t="shared" si="3321"/>
        <v>0</v>
      </c>
      <c r="AC842" s="800">
        <f t="shared" si="3321"/>
        <v>0</v>
      </c>
      <c r="AD842" s="800">
        <f t="shared" si="3321"/>
        <v>0</v>
      </c>
      <c r="AE842" s="800">
        <f t="shared" si="332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22">SUM(AL319)</f>
        <v>0</v>
      </c>
      <c r="AM842" s="800">
        <f t="shared" si="3322"/>
        <v>0</v>
      </c>
      <c r="AN842" s="800">
        <f t="shared" si="3322"/>
        <v>0</v>
      </c>
      <c r="AO842" s="800">
        <f t="shared" si="3322"/>
        <v>0</v>
      </c>
      <c r="AP842" s="800">
        <f t="shared" si="3322"/>
        <v>0</v>
      </c>
      <c r="AQ842" s="800">
        <f t="shared" si="3322"/>
        <v>0</v>
      </c>
      <c r="AR842" s="800">
        <f t="shared" si="3322"/>
        <v>0</v>
      </c>
      <c r="AS842" s="800">
        <f t="shared" si="3322"/>
        <v>0</v>
      </c>
      <c r="AT842" s="800">
        <f t="shared" si="3322"/>
        <v>0</v>
      </c>
      <c r="AU842" s="800">
        <f t="shared" si="3322"/>
        <v>0</v>
      </c>
      <c r="AV842" s="800">
        <f t="shared" si="3322"/>
        <v>0</v>
      </c>
      <c r="AW842" s="800">
        <f t="shared" si="332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23">SUM(BD319)</f>
        <v>0</v>
      </c>
      <c r="BE842" s="800">
        <f t="shared" si="3323"/>
        <v>0</v>
      </c>
      <c r="BF842" s="800">
        <f t="shared" si="3323"/>
        <v>0</v>
      </c>
      <c r="BG842" s="800">
        <f t="shared" si="3323"/>
        <v>0</v>
      </c>
      <c r="BH842" s="800">
        <f t="shared" si="3323"/>
        <v>0</v>
      </c>
      <c r="BI842" s="800">
        <f t="shared" si="3323"/>
        <v>0</v>
      </c>
      <c r="BJ842" s="800">
        <f t="shared" si="3323"/>
        <v>0</v>
      </c>
      <c r="BK842" s="800">
        <f t="shared" si="3323"/>
        <v>0</v>
      </c>
      <c r="BL842" s="800">
        <f t="shared" si="3323"/>
        <v>0</v>
      </c>
      <c r="BM842" s="800">
        <f t="shared" si="3323"/>
        <v>0</v>
      </c>
      <c r="BN842" s="800">
        <f t="shared" si="3323"/>
        <v>0</v>
      </c>
      <c r="BO842" s="800">
        <f t="shared" si="332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48"/>
        <v>0</v>
      </c>
      <c r="CA842" s="614">
        <f t="shared" si="3249"/>
        <v>0</v>
      </c>
      <c r="CB842" s="614">
        <f t="shared" si="3250"/>
        <v>0</v>
      </c>
      <c r="CC842" s="683">
        <f t="shared" si="3251"/>
        <v>0</v>
      </c>
      <c r="CD842" s="1331">
        <f t="shared" si="3278"/>
        <v>0</v>
      </c>
      <c r="CE842" s="1332">
        <f t="shared" si="3279"/>
        <v>0</v>
      </c>
      <c r="CF842" s="1332">
        <f t="shared" si="3279"/>
        <v>0</v>
      </c>
      <c r="CG842" s="1332">
        <f t="shared" si="3279"/>
        <v>0</v>
      </c>
      <c r="CH842" s="1332">
        <f t="shared" si="3279"/>
        <v>0</v>
      </c>
      <c r="CI842" s="1333">
        <f t="shared" si="3279"/>
        <v>0</v>
      </c>
      <c r="CJ842" s="1333">
        <f t="shared" si="3279"/>
        <v>0</v>
      </c>
      <c r="CK842" s="1332">
        <f t="shared" si="3279"/>
        <v>0</v>
      </c>
      <c r="CL842" s="1332">
        <f t="shared" si="3279"/>
        <v>0</v>
      </c>
      <c r="CM842" s="1332">
        <f t="shared" si="3279"/>
        <v>0</v>
      </c>
      <c r="CN842" s="1332">
        <f t="shared" si="3279"/>
        <v>0</v>
      </c>
      <c r="CO842" s="1331">
        <f t="shared" si="3279"/>
        <v>0</v>
      </c>
      <c r="CP842" s="528" t="str">
        <f t="shared" si="3253"/>
        <v/>
      </c>
      <c r="CQ842" s="529" t="str">
        <f t="shared" si="3254"/>
        <v/>
      </c>
      <c r="CR842" s="530" t="str">
        <f t="shared" si="3255"/>
        <v/>
      </c>
      <c r="CS842" s="530">
        <f t="shared" si="3256"/>
        <v>0</v>
      </c>
      <c r="CT842" s="530">
        <f t="shared" si="3257"/>
        <v>0</v>
      </c>
      <c r="CU842" s="530">
        <f t="shared" si="3258"/>
        <v>0</v>
      </c>
      <c r="CV842" s="530">
        <f t="shared" si="3259"/>
        <v>0</v>
      </c>
      <c r="CW842" s="531">
        <f t="shared" si="3260"/>
        <v>0</v>
      </c>
      <c r="CX842" s="531">
        <f t="shared" si="3261"/>
        <v>0</v>
      </c>
      <c r="CY842" s="531">
        <f t="shared" si="3262"/>
        <v>0</v>
      </c>
      <c r="CZ842" s="530">
        <f t="shared" si="3263"/>
        <v>0</v>
      </c>
      <c r="DA842" s="530">
        <f t="shared" si="3264"/>
        <v>0</v>
      </c>
      <c r="DB842" s="530">
        <f t="shared" si="3265"/>
        <v>0</v>
      </c>
      <c r="DC842" s="530">
        <f t="shared" si="3266"/>
        <v>0</v>
      </c>
      <c r="DD842" s="530">
        <f t="shared" si="3267"/>
        <v>0</v>
      </c>
      <c r="DE842" s="529" t="str">
        <f t="shared" si="3268"/>
        <v/>
      </c>
      <c r="DF842" s="528" t="str">
        <f t="shared" si="3269"/>
        <v/>
      </c>
      <c r="DG842" s="645">
        <f t="shared" si="3270"/>
        <v>12</v>
      </c>
      <c r="DH842" s="98">
        <f t="shared" si="3271"/>
        <v>12</v>
      </c>
      <c r="DI842" s="98">
        <f t="shared" si="3272"/>
        <v>12</v>
      </c>
      <c r="DJ842" s="98">
        <f t="shared" si="327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24">SUM(B329)</f>
        <v>0</v>
      </c>
      <c r="C843" s="800">
        <f t="shared" si="3324"/>
        <v>0</v>
      </c>
      <c r="D843" s="800">
        <f t="shared" si="3324"/>
        <v>0</v>
      </c>
      <c r="E843" s="800">
        <f t="shared" si="3324"/>
        <v>0</v>
      </c>
      <c r="F843" s="800">
        <f t="shared" si="3324"/>
        <v>0</v>
      </c>
      <c r="G843" s="800">
        <f t="shared" si="3324"/>
        <v>0</v>
      </c>
      <c r="H843" s="800">
        <f t="shared" si="3324"/>
        <v>0</v>
      </c>
      <c r="I843" s="800">
        <f t="shared" si="3324"/>
        <v>0</v>
      </c>
      <c r="J843" s="800">
        <f t="shared" si="3324"/>
        <v>0</v>
      </c>
      <c r="K843" s="800">
        <f t="shared" si="3324"/>
        <v>0</v>
      </c>
      <c r="L843" s="800">
        <f t="shared" si="3324"/>
        <v>0</v>
      </c>
      <c r="M843" s="800">
        <f t="shared" si="3324"/>
        <v>0</v>
      </c>
      <c r="N843" s="800"/>
      <c r="O843" s="800"/>
      <c r="P843" s="800"/>
      <c r="Q843" s="800"/>
      <c r="R843" s="800"/>
      <c r="S843" s="799"/>
      <c r="T843" s="800">
        <f t="shared" ref="T843:AE843" si="3325">SUM(T329)</f>
        <v>0</v>
      </c>
      <c r="U843" s="800">
        <f t="shared" si="3325"/>
        <v>0</v>
      </c>
      <c r="V843" s="800">
        <f t="shared" si="3325"/>
        <v>0</v>
      </c>
      <c r="W843" s="800">
        <f t="shared" si="3325"/>
        <v>0</v>
      </c>
      <c r="X843" s="800">
        <f t="shared" si="3325"/>
        <v>0</v>
      </c>
      <c r="Y843" s="800">
        <f t="shared" si="3325"/>
        <v>0</v>
      </c>
      <c r="Z843" s="800">
        <f t="shared" si="3325"/>
        <v>0</v>
      </c>
      <c r="AA843" s="800">
        <f t="shared" si="3325"/>
        <v>0</v>
      </c>
      <c r="AB843" s="800">
        <f t="shared" si="3325"/>
        <v>0</v>
      </c>
      <c r="AC843" s="800">
        <f t="shared" si="3325"/>
        <v>0</v>
      </c>
      <c r="AD843" s="800">
        <f t="shared" si="3325"/>
        <v>0</v>
      </c>
      <c r="AE843" s="800">
        <f t="shared" si="332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26">SUM(AL329)</f>
        <v>0</v>
      </c>
      <c r="AM843" s="800">
        <f t="shared" si="3326"/>
        <v>0</v>
      </c>
      <c r="AN843" s="800">
        <f t="shared" si="3326"/>
        <v>0</v>
      </c>
      <c r="AO843" s="800">
        <f t="shared" si="3326"/>
        <v>0</v>
      </c>
      <c r="AP843" s="800">
        <f t="shared" si="3326"/>
        <v>0</v>
      </c>
      <c r="AQ843" s="800">
        <f t="shared" si="3326"/>
        <v>0</v>
      </c>
      <c r="AR843" s="800">
        <f t="shared" si="3326"/>
        <v>0</v>
      </c>
      <c r="AS843" s="800">
        <f t="shared" si="3326"/>
        <v>0</v>
      </c>
      <c r="AT843" s="800">
        <f t="shared" si="3326"/>
        <v>0</v>
      </c>
      <c r="AU843" s="800">
        <f t="shared" si="3326"/>
        <v>0</v>
      </c>
      <c r="AV843" s="800">
        <f t="shared" si="3326"/>
        <v>0</v>
      </c>
      <c r="AW843" s="800">
        <f t="shared" si="332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27">SUM(BD329)</f>
        <v>0</v>
      </c>
      <c r="BE843" s="800">
        <f t="shared" si="3327"/>
        <v>0</v>
      </c>
      <c r="BF843" s="800">
        <f t="shared" si="3327"/>
        <v>0</v>
      </c>
      <c r="BG843" s="800">
        <f t="shared" si="3327"/>
        <v>0</v>
      </c>
      <c r="BH843" s="800">
        <f t="shared" si="3327"/>
        <v>0</v>
      </c>
      <c r="BI843" s="800">
        <f t="shared" si="3327"/>
        <v>0</v>
      </c>
      <c r="BJ843" s="800">
        <f t="shared" si="3327"/>
        <v>0</v>
      </c>
      <c r="BK843" s="800">
        <f t="shared" si="3327"/>
        <v>0</v>
      </c>
      <c r="BL843" s="800">
        <f t="shared" si="3327"/>
        <v>0</v>
      </c>
      <c r="BM843" s="800">
        <f t="shared" si="3327"/>
        <v>0</v>
      </c>
      <c r="BN843" s="800">
        <f t="shared" si="3327"/>
        <v>0</v>
      </c>
      <c r="BO843" s="800">
        <f t="shared" si="332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48"/>
        <v>0</v>
      </c>
      <c r="CA843" s="614">
        <f t="shared" si="3249"/>
        <v>0</v>
      </c>
      <c r="CB843" s="614">
        <f t="shared" si="3250"/>
        <v>0</v>
      </c>
      <c r="CC843" s="683">
        <f t="shared" si="3251"/>
        <v>0</v>
      </c>
      <c r="CD843" s="1331">
        <f t="shared" si="3278"/>
        <v>0</v>
      </c>
      <c r="CE843" s="1332">
        <f t="shared" si="3279"/>
        <v>0</v>
      </c>
      <c r="CF843" s="1332">
        <f t="shared" si="3279"/>
        <v>0</v>
      </c>
      <c r="CG843" s="1332">
        <f t="shared" si="3279"/>
        <v>0</v>
      </c>
      <c r="CH843" s="1332">
        <f t="shared" si="3279"/>
        <v>0</v>
      </c>
      <c r="CI843" s="1333">
        <f t="shared" si="3279"/>
        <v>0</v>
      </c>
      <c r="CJ843" s="1333">
        <f t="shared" si="3279"/>
        <v>0</v>
      </c>
      <c r="CK843" s="1332">
        <f t="shared" si="3279"/>
        <v>0</v>
      </c>
      <c r="CL843" s="1332">
        <f t="shared" si="3279"/>
        <v>0</v>
      </c>
      <c r="CM843" s="1332">
        <f t="shared" si="3279"/>
        <v>0</v>
      </c>
      <c r="CN843" s="1332">
        <f t="shared" si="3279"/>
        <v>0</v>
      </c>
      <c r="CO843" s="1331">
        <f t="shared" si="3279"/>
        <v>0</v>
      </c>
      <c r="CP843" s="528" t="str">
        <f t="shared" si="3253"/>
        <v/>
      </c>
      <c r="CQ843" s="529" t="str">
        <f t="shared" si="3254"/>
        <v/>
      </c>
      <c r="CR843" s="530" t="str">
        <f t="shared" si="3255"/>
        <v/>
      </c>
      <c r="CS843" s="530">
        <f t="shared" si="3256"/>
        <v>0</v>
      </c>
      <c r="CT843" s="530">
        <f t="shared" si="3257"/>
        <v>0</v>
      </c>
      <c r="CU843" s="530">
        <f t="shared" si="3258"/>
        <v>0</v>
      </c>
      <c r="CV843" s="530">
        <f t="shared" si="3259"/>
        <v>0</v>
      </c>
      <c r="CW843" s="531">
        <f t="shared" si="3260"/>
        <v>0</v>
      </c>
      <c r="CX843" s="531">
        <f t="shared" si="3261"/>
        <v>0</v>
      </c>
      <c r="CY843" s="531">
        <f t="shared" si="3262"/>
        <v>0</v>
      </c>
      <c r="CZ843" s="530">
        <f t="shared" si="3263"/>
        <v>0</v>
      </c>
      <c r="DA843" s="530">
        <f t="shared" si="3264"/>
        <v>0</v>
      </c>
      <c r="DB843" s="530">
        <f t="shared" si="3265"/>
        <v>0</v>
      </c>
      <c r="DC843" s="530">
        <f t="shared" si="3266"/>
        <v>0</v>
      </c>
      <c r="DD843" s="530">
        <f t="shared" si="3267"/>
        <v>0</v>
      </c>
      <c r="DE843" s="529" t="str">
        <f t="shared" si="3268"/>
        <v/>
      </c>
      <c r="DF843" s="528" t="str">
        <f t="shared" si="3269"/>
        <v/>
      </c>
      <c r="DG843" s="645">
        <f t="shared" si="3270"/>
        <v>12</v>
      </c>
      <c r="DH843" s="98">
        <f t="shared" si="3271"/>
        <v>12</v>
      </c>
      <c r="DI843" s="98">
        <f t="shared" si="3272"/>
        <v>12</v>
      </c>
      <c r="DJ843" s="98">
        <f t="shared" si="327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28">SUM(B339)</f>
        <v>1.4850560398505606E-2</v>
      </c>
      <c r="C844" s="800">
        <f t="shared" si="3328"/>
        <v>1.2375466998754671E-2</v>
      </c>
      <c r="D844" s="800">
        <f t="shared" si="3328"/>
        <v>0</v>
      </c>
      <c r="E844" s="800">
        <f t="shared" si="3328"/>
        <v>3.6555225596321482E-2</v>
      </c>
      <c r="F844" s="800">
        <f t="shared" si="3328"/>
        <v>0</v>
      </c>
      <c r="G844" s="800">
        <f t="shared" si="3328"/>
        <v>0</v>
      </c>
      <c r="H844" s="800">
        <f t="shared" si="3328"/>
        <v>0</v>
      </c>
      <c r="I844" s="800">
        <f t="shared" si="3328"/>
        <v>0</v>
      </c>
      <c r="J844" s="800">
        <f t="shared" si="3328"/>
        <v>0</v>
      </c>
      <c r="K844" s="800">
        <f t="shared" si="3328"/>
        <v>0</v>
      </c>
      <c r="L844" s="800">
        <f t="shared" si="3328"/>
        <v>0</v>
      </c>
      <c r="M844" s="800">
        <f t="shared" si="3328"/>
        <v>0</v>
      </c>
      <c r="N844" s="800"/>
      <c r="O844" s="800"/>
      <c r="P844" s="800"/>
      <c r="Q844" s="800"/>
      <c r="R844" s="800"/>
      <c r="S844" s="799"/>
      <c r="T844" s="800">
        <f t="shared" ref="T844:AE844" si="3329">SUM(T339)</f>
        <v>1.9800747198007472E-2</v>
      </c>
      <c r="U844" s="800">
        <f t="shared" si="3329"/>
        <v>1.2375466998754671E-2</v>
      </c>
      <c r="V844" s="800">
        <f t="shared" si="3329"/>
        <v>0</v>
      </c>
      <c r="W844" s="800">
        <f t="shared" si="3329"/>
        <v>4.5694031995401861E-2</v>
      </c>
      <c r="X844" s="800">
        <f t="shared" si="3329"/>
        <v>0</v>
      </c>
      <c r="Y844" s="800">
        <f t="shared" si="3329"/>
        <v>0</v>
      </c>
      <c r="Z844" s="800">
        <f t="shared" si="3329"/>
        <v>0</v>
      </c>
      <c r="AA844" s="800">
        <f t="shared" si="3329"/>
        <v>4.4551681195516814E-2</v>
      </c>
      <c r="AB844" s="800">
        <f t="shared" si="3329"/>
        <v>0</v>
      </c>
      <c r="AC844" s="800">
        <f t="shared" si="3329"/>
        <v>0</v>
      </c>
      <c r="AD844" s="800">
        <f t="shared" si="3329"/>
        <v>2.9701120797011211E-2</v>
      </c>
      <c r="AE844" s="800">
        <f t="shared" si="332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30">SUM(AL339)</f>
        <v>0</v>
      </c>
      <c r="AM844" s="800">
        <f t="shared" si="3330"/>
        <v>0</v>
      </c>
      <c r="AN844" s="800">
        <f t="shared" si="3330"/>
        <v>9.9003735990037367E-2</v>
      </c>
      <c r="AO844" s="800">
        <f t="shared" si="3330"/>
        <v>0</v>
      </c>
      <c r="AP844" s="800">
        <f t="shared" si="3330"/>
        <v>1.7820672478206727E-2</v>
      </c>
      <c r="AQ844" s="800">
        <f t="shared" si="3330"/>
        <v>0.19305728518057286</v>
      </c>
      <c r="AR844" s="800">
        <f t="shared" si="3330"/>
        <v>0</v>
      </c>
      <c r="AS844" s="800">
        <f t="shared" si="3330"/>
        <v>0</v>
      </c>
      <c r="AT844" s="800">
        <f t="shared" si="3330"/>
        <v>5.5689601494396017E-3</v>
      </c>
      <c r="AU844" s="800">
        <f t="shared" si="3330"/>
        <v>7.4252801992528029E-3</v>
      </c>
      <c r="AV844" s="800">
        <f t="shared" si="3330"/>
        <v>5.9402241594022414E-3</v>
      </c>
      <c r="AW844" s="800">
        <f t="shared" si="333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31">SUM(BD339)</f>
        <v>0</v>
      </c>
      <c r="BE844" s="800">
        <f t="shared" si="3331"/>
        <v>1.2375466998754671E-2</v>
      </c>
      <c r="BF844" s="800">
        <f t="shared" si="3331"/>
        <v>0</v>
      </c>
      <c r="BG844" s="800">
        <f t="shared" si="3331"/>
        <v>3.0938667496886677E-2</v>
      </c>
      <c r="BH844" s="800">
        <f t="shared" si="3331"/>
        <v>1.8563200498132003E-2</v>
      </c>
      <c r="BI844" s="800">
        <f t="shared" si="3331"/>
        <v>2.4750933997509342E-2</v>
      </c>
      <c r="BJ844" s="800">
        <f t="shared" si="3331"/>
        <v>0</v>
      </c>
      <c r="BK844" s="800">
        <f t="shared" si="3331"/>
        <v>0</v>
      </c>
      <c r="BL844" s="800">
        <f t="shared" si="3331"/>
        <v>0</v>
      </c>
      <c r="BM844" s="800">
        <f t="shared" si="3331"/>
        <v>1.4850560398505606E-2</v>
      </c>
      <c r="BN844" s="800">
        <f t="shared" si="3331"/>
        <v>9.900373599003736E-3</v>
      </c>
      <c r="BO844" s="800">
        <f t="shared" si="333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48"/>
        <v>2.7226027397260271E-3</v>
      </c>
      <c r="CA844" s="614">
        <f t="shared" si="3249"/>
        <v>1.0642901618929015E-2</v>
      </c>
      <c r="CB844" s="614">
        <f t="shared" si="3250"/>
        <v>1.4813433997509345E-2</v>
      </c>
      <c r="CC844" s="683">
        <f t="shared" si="3251"/>
        <v>8.0440535491905375E-3</v>
      </c>
      <c r="CD844" s="1331">
        <f t="shared" si="3278"/>
        <v>0</v>
      </c>
      <c r="CE844" s="1332">
        <f t="shared" si="3279"/>
        <v>0</v>
      </c>
      <c r="CF844" s="1332">
        <f t="shared" si="3279"/>
        <v>0</v>
      </c>
      <c r="CG844" s="1332">
        <f t="shared" si="3279"/>
        <v>0</v>
      </c>
      <c r="CH844" s="1332">
        <f t="shared" si="3279"/>
        <v>0</v>
      </c>
      <c r="CI844" s="1333">
        <f t="shared" si="3279"/>
        <v>0</v>
      </c>
      <c r="CJ844" s="1333">
        <f t="shared" si="3279"/>
        <v>0</v>
      </c>
      <c r="CK844" s="1332">
        <f t="shared" si="3279"/>
        <v>1.2375466998754671E-2</v>
      </c>
      <c r="CL844" s="1332">
        <f t="shared" si="3279"/>
        <v>1.9800747198007472E-2</v>
      </c>
      <c r="CM844" s="1332">
        <f t="shared" si="3279"/>
        <v>2.9701120797011211E-2</v>
      </c>
      <c r="CN844" s="1332">
        <f t="shared" si="3279"/>
        <v>4.4551681195516814E-2</v>
      </c>
      <c r="CO844" s="1331">
        <f t="shared" si="3279"/>
        <v>4.5694031995401861E-2</v>
      </c>
      <c r="CP844" s="528" t="str">
        <f t="shared" si="3253"/>
        <v/>
      </c>
      <c r="CQ844" s="529" t="str">
        <f t="shared" si="3254"/>
        <v/>
      </c>
      <c r="CR844" s="530" t="str">
        <f t="shared" si="3255"/>
        <v/>
      </c>
      <c r="CS844" s="530">
        <f t="shared" si="3256"/>
        <v>0</v>
      </c>
      <c r="CT844" s="530">
        <f t="shared" si="3257"/>
        <v>0</v>
      </c>
      <c r="CU844" s="530">
        <f t="shared" si="3258"/>
        <v>0</v>
      </c>
      <c r="CV844" s="530">
        <f t="shared" si="3259"/>
        <v>0</v>
      </c>
      <c r="CW844" s="531">
        <f t="shared" si="3260"/>
        <v>0</v>
      </c>
      <c r="CX844" s="531">
        <f t="shared" si="3261"/>
        <v>0</v>
      </c>
      <c r="CY844" s="531">
        <f t="shared" si="3262"/>
        <v>9.900373599003736E-3</v>
      </c>
      <c r="CZ844" s="530">
        <f t="shared" si="3263"/>
        <v>1.2375466998754671E-2</v>
      </c>
      <c r="DA844" s="530">
        <f t="shared" si="3264"/>
        <v>1.4850560398505606E-2</v>
      </c>
      <c r="DB844" s="530">
        <f t="shared" si="3265"/>
        <v>1.8563200498132003E-2</v>
      </c>
      <c r="DC844" s="530">
        <f t="shared" si="3266"/>
        <v>2.4750933997509342E-2</v>
      </c>
      <c r="DD844" s="530">
        <f t="shared" si="3267"/>
        <v>3.0938667496886677E-2</v>
      </c>
      <c r="DE844" s="529" t="str">
        <f t="shared" si="3268"/>
        <v/>
      </c>
      <c r="DF844" s="528" t="str">
        <f t="shared" si="3269"/>
        <v/>
      </c>
      <c r="DG844" s="645">
        <f t="shared" si="3270"/>
        <v>12</v>
      </c>
      <c r="DH844" s="98">
        <f t="shared" si="3271"/>
        <v>12</v>
      </c>
      <c r="DI844" s="98">
        <f t="shared" si="3272"/>
        <v>12</v>
      </c>
      <c r="DJ844" s="98">
        <f t="shared" si="327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32">SUM(B349)</f>
        <v>0</v>
      </c>
      <c r="C845" s="800">
        <f t="shared" si="3332"/>
        <v>0</v>
      </c>
      <c r="D845" s="800">
        <f t="shared" si="3332"/>
        <v>0</v>
      </c>
      <c r="E845" s="800">
        <f t="shared" si="3332"/>
        <v>8.7082953348021852E-2</v>
      </c>
      <c r="F845" s="800">
        <f t="shared" si="3332"/>
        <v>0</v>
      </c>
      <c r="G845" s="800">
        <f t="shared" si="3332"/>
        <v>0</v>
      </c>
      <c r="H845" s="800">
        <f t="shared" si="3332"/>
        <v>0</v>
      </c>
      <c r="I845" s="800">
        <f t="shared" si="3332"/>
        <v>0</v>
      </c>
      <c r="J845" s="800">
        <f t="shared" si="3332"/>
        <v>0</v>
      </c>
      <c r="K845" s="800">
        <f t="shared" si="3332"/>
        <v>0</v>
      </c>
      <c r="L845" s="800">
        <f t="shared" si="3332"/>
        <v>0</v>
      </c>
      <c r="M845" s="800">
        <f t="shared" si="3332"/>
        <v>0</v>
      </c>
      <c r="N845" s="800"/>
      <c r="O845" s="800"/>
      <c r="P845" s="800"/>
      <c r="Q845" s="800"/>
      <c r="R845" s="800"/>
      <c r="S845" s="799"/>
      <c r="T845" s="800">
        <f t="shared" ref="T845:AE845" si="3333">SUM(T349)</f>
        <v>0</v>
      </c>
      <c r="U845" s="800">
        <f t="shared" si="3333"/>
        <v>0</v>
      </c>
      <c r="V845" s="800">
        <f t="shared" si="3333"/>
        <v>0</v>
      </c>
      <c r="W845" s="800">
        <f t="shared" si="3333"/>
        <v>0.23222120892805825</v>
      </c>
      <c r="X845" s="800">
        <f t="shared" si="3333"/>
        <v>0</v>
      </c>
      <c r="Y845" s="800">
        <f t="shared" si="3333"/>
        <v>0</v>
      </c>
      <c r="Z845" s="800">
        <f t="shared" si="3333"/>
        <v>0</v>
      </c>
      <c r="AA845" s="800">
        <f t="shared" si="3333"/>
        <v>0</v>
      </c>
      <c r="AB845" s="800">
        <f t="shared" si="3333"/>
        <v>0</v>
      </c>
      <c r="AC845" s="800">
        <f t="shared" si="3333"/>
        <v>0</v>
      </c>
      <c r="AD845" s="800">
        <f t="shared" si="3333"/>
        <v>0</v>
      </c>
      <c r="AE845" s="800">
        <f t="shared" si="333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34">SUM(AL349)</f>
        <v>0</v>
      </c>
      <c r="AM845" s="800">
        <f t="shared" si="3334"/>
        <v>0</v>
      </c>
      <c r="AN845" s="800">
        <f t="shared" si="3334"/>
        <v>0</v>
      </c>
      <c r="AO845" s="800">
        <f t="shared" si="3334"/>
        <v>0.1886797322540473</v>
      </c>
      <c r="AP845" s="800">
        <f t="shared" si="3334"/>
        <v>3.0188757160647575E-2</v>
      </c>
      <c r="AQ845" s="800">
        <f t="shared" si="3334"/>
        <v>0</v>
      </c>
      <c r="AR845" s="800">
        <f t="shared" si="3334"/>
        <v>0</v>
      </c>
      <c r="AS845" s="800">
        <f t="shared" si="3334"/>
        <v>0</v>
      </c>
      <c r="AT845" s="800">
        <f t="shared" si="3334"/>
        <v>0</v>
      </c>
      <c r="AU845" s="800">
        <f t="shared" si="3334"/>
        <v>0</v>
      </c>
      <c r="AV845" s="800">
        <f t="shared" si="3334"/>
        <v>0</v>
      </c>
      <c r="AW845" s="800">
        <f t="shared" si="333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35">SUM(BD349)</f>
        <v>0</v>
      </c>
      <c r="BE845" s="800">
        <f t="shared" si="3335"/>
        <v>0</v>
      </c>
      <c r="BF845" s="800">
        <f t="shared" si="3335"/>
        <v>0</v>
      </c>
      <c r="BG845" s="800">
        <f t="shared" si="3335"/>
        <v>0</v>
      </c>
      <c r="BH845" s="800">
        <f t="shared" si="3335"/>
        <v>0</v>
      </c>
      <c r="BI845" s="800">
        <f t="shared" si="3335"/>
        <v>2.515729763387298E-2</v>
      </c>
      <c r="BJ845" s="800">
        <f t="shared" si="3335"/>
        <v>0</v>
      </c>
      <c r="BK845" s="800">
        <f t="shared" si="3335"/>
        <v>0</v>
      </c>
      <c r="BL845" s="800">
        <f t="shared" si="3335"/>
        <v>0</v>
      </c>
      <c r="BM845" s="800">
        <f t="shared" si="3335"/>
        <v>0</v>
      </c>
      <c r="BN845" s="800">
        <f t="shared" si="3335"/>
        <v>0</v>
      </c>
      <c r="BO845" s="800">
        <f t="shared" si="333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48"/>
        <v>0</v>
      </c>
      <c r="CA845" s="614">
        <f t="shared" si="3249"/>
        <v>0</v>
      </c>
      <c r="CB845" s="614">
        <f t="shared" si="3250"/>
        <v>3.018875716064759E-3</v>
      </c>
      <c r="CC845" s="683">
        <f t="shared" si="3251"/>
        <v>0</v>
      </c>
      <c r="CD845" s="1331">
        <f t="shared" si="3278"/>
        <v>0</v>
      </c>
      <c r="CE845" s="1332">
        <f t="shared" si="3279"/>
        <v>0</v>
      </c>
      <c r="CF845" s="1332">
        <f t="shared" si="3279"/>
        <v>0</v>
      </c>
      <c r="CG845" s="1332">
        <f t="shared" si="3279"/>
        <v>0</v>
      </c>
      <c r="CH845" s="1332">
        <f t="shared" si="3279"/>
        <v>0</v>
      </c>
      <c r="CI845" s="1333">
        <f t="shared" si="3279"/>
        <v>0</v>
      </c>
      <c r="CJ845" s="1333">
        <f t="shared" si="3279"/>
        <v>0</v>
      </c>
      <c r="CK845" s="1332">
        <f t="shared" si="3279"/>
        <v>0</v>
      </c>
      <c r="CL845" s="1332">
        <f t="shared" si="3279"/>
        <v>0</v>
      </c>
      <c r="CM845" s="1332">
        <f t="shared" si="3279"/>
        <v>0</v>
      </c>
      <c r="CN845" s="1332">
        <f t="shared" si="3279"/>
        <v>0</v>
      </c>
      <c r="CO845" s="1331">
        <f t="shared" si="3279"/>
        <v>0.23222120892805825</v>
      </c>
      <c r="CP845" s="528" t="str">
        <f t="shared" si="3253"/>
        <v/>
      </c>
      <c r="CQ845" s="529" t="str">
        <f t="shared" si="3254"/>
        <v/>
      </c>
      <c r="CR845" s="530" t="str">
        <f t="shared" si="3255"/>
        <v/>
      </c>
      <c r="CS845" s="530">
        <f t="shared" si="3256"/>
        <v>0</v>
      </c>
      <c r="CT845" s="530">
        <f t="shared" si="3257"/>
        <v>0</v>
      </c>
      <c r="CU845" s="530">
        <f t="shared" si="3258"/>
        <v>0</v>
      </c>
      <c r="CV845" s="530">
        <f t="shared" si="3259"/>
        <v>0</v>
      </c>
      <c r="CW845" s="531">
        <f t="shared" si="3260"/>
        <v>0</v>
      </c>
      <c r="CX845" s="531">
        <f t="shared" si="3261"/>
        <v>0</v>
      </c>
      <c r="CY845" s="531">
        <f t="shared" si="3262"/>
        <v>0</v>
      </c>
      <c r="CZ845" s="530">
        <f t="shared" si="3263"/>
        <v>0</v>
      </c>
      <c r="DA845" s="530">
        <f t="shared" si="3264"/>
        <v>0</v>
      </c>
      <c r="DB845" s="530">
        <f t="shared" si="3265"/>
        <v>0</v>
      </c>
      <c r="DC845" s="530">
        <f t="shared" si="3266"/>
        <v>0</v>
      </c>
      <c r="DD845" s="530">
        <f t="shared" si="3267"/>
        <v>2.515729763387298E-2</v>
      </c>
      <c r="DE845" s="529" t="str">
        <f t="shared" si="3268"/>
        <v/>
      </c>
      <c r="DF845" s="528" t="str">
        <f t="shared" si="3269"/>
        <v/>
      </c>
      <c r="DG845" s="645">
        <f t="shared" si="3270"/>
        <v>12</v>
      </c>
      <c r="DH845" s="98">
        <f t="shared" si="3271"/>
        <v>12</v>
      </c>
      <c r="DI845" s="98">
        <f t="shared" si="3272"/>
        <v>12</v>
      </c>
      <c r="DJ845" s="98">
        <f t="shared" si="327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36">SUM(B359)</f>
        <v>0</v>
      </c>
      <c r="C846" s="800">
        <f t="shared" si="3336"/>
        <v>0</v>
      </c>
      <c r="D846" s="800">
        <f t="shared" si="3336"/>
        <v>0</v>
      </c>
      <c r="E846" s="800">
        <f t="shared" si="3336"/>
        <v>0</v>
      </c>
      <c r="F846" s="800">
        <f t="shared" si="3336"/>
        <v>0</v>
      </c>
      <c r="G846" s="800">
        <f t="shared" si="3336"/>
        <v>0</v>
      </c>
      <c r="H846" s="800">
        <f t="shared" si="3336"/>
        <v>0</v>
      </c>
      <c r="I846" s="800">
        <f t="shared" si="3336"/>
        <v>0</v>
      </c>
      <c r="J846" s="800">
        <f t="shared" si="3336"/>
        <v>0</v>
      </c>
      <c r="K846" s="800">
        <f t="shared" si="3336"/>
        <v>0</v>
      </c>
      <c r="L846" s="800">
        <f t="shared" si="3336"/>
        <v>0</v>
      </c>
      <c r="M846" s="800">
        <f t="shared" si="3336"/>
        <v>0</v>
      </c>
      <c r="N846" s="800"/>
      <c r="O846" s="800"/>
      <c r="P846" s="800"/>
      <c r="Q846" s="800"/>
      <c r="R846" s="800"/>
      <c r="S846" s="799"/>
      <c r="T846" s="800">
        <f t="shared" ref="T846:AE846" si="3337">SUM(T359)</f>
        <v>0</v>
      </c>
      <c r="U846" s="800">
        <f t="shared" si="3337"/>
        <v>0</v>
      </c>
      <c r="V846" s="800">
        <f t="shared" si="3337"/>
        <v>0</v>
      </c>
      <c r="W846" s="800">
        <f t="shared" si="3337"/>
        <v>0</v>
      </c>
      <c r="X846" s="800">
        <f t="shared" si="3337"/>
        <v>0</v>
      </c>
      <c r="Y846" s="800">
        <f t="shared" si="3337"/>
        <v>0</v>
      </c>
      <c r="Z846" s="800">
        <f t="shared" si="3337"/>
        <v>0</v>
      </c>
      <c r="AA846" s="800">
        <f t="shared" si="3337"/>
        <v>0</v>
      </c>
      <c r="AB846" s="800">
        <f t="shared" si="3337"/>
        <v>0</v>
      </c>
      <c r="AC846" s="800">
        <f t="shared" si="3337"/>
        <v>0</v>
      </c>
      <c r="AD846" s="800">
        <f t="shared" si="3337"/>
        <v>0</v>
      </c>
      <c r="AE846" s="800">
        <f t="shared" si="333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38">SUM(AL359)</f>
        <v>0</v>
      </c>
      <c r="AM846" s="800">
        <f t="shared" si="3338"/>
        <v>0</v>
      </c>
      <c r="AN846" s="800">
        <f t="shared" si="3338"/>
        <v>0</v>
      </c>
      <c r="AO846" s="800">
        <f t="shared" si="3338"/>
        <v>0</v>
      </c>
      <c r="AP846" s="800">
        <f t="shared" si="3338"/>
        <v>0</v>
      </c>
      <c r="AQ846" s="800">
        <f t="shared" si="3338"/>
        <v>0</v>
      </c>
      <c r="AR846" s="800">
        <f t="shared" si="3338"/>
        <v>0</v>
      </c>
      <c r="AS846" s="800">
        <f t="shared" si="3338"/>
        <v>0</v>
      </c>
      <c r="AT846" s="800">
        <f t="shared" si="3338"/>
        <v>0</v>
      </c>
      <c r="AU846" s="800">
        <f t="shared" si="3338"/>
        <v>0</v>
      </c>
      <c r="AV846" s="800">
        <f t="shared" si="3338"/>
        <v>0</v>
      </c>
      <c r="AW846" s="800">
        <f t="shared" si="333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39">SUM(BD359)</f>
        <v>0</v>
      </c>
      <c r="BE846" s="800">
        <f t="shared" si="3339"/>
        <v>0</v>
      </c>
      <c r="BF846" s="800">
        <f t="shared" si="3339"/>
        <v>0</v>
      </c>
      <c r="BG846" s="800">
        <f t="shared" si="3339"/>
        <v>0</v>
      </c>
      <c r="BH846" s="800">
        <f t="shared" si="3339"/>
        <v>0</v>
      </c>
      <c r="BI846" s="800">
        <f t="shared" si="3339"/>
        <v>0</v>
      </c>
      <c r="BJ846" s="800">
        <f t="shared" si="3339"/>
        <v>0</v>
      </c>
      <c r="BK846" s="800">
        <f t="shared" si="3339"/>
        <v>0</v>
      </c>
      <c r="BL846" s="800">
        <f t="shared" si="3339"/>
        <v>0</v>
      </c>
      <c r="BM846" s="800">
        <f t="shared" si="3339"/>
        <v>0</v>
      </c>
      <c r="BN846" s="800">
        <f t="shared" si="3339"/>
        <v>0</v>
      </c>
      <c r="BO846" s="800">
        <f t="shared" si="333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48"/>
        <v>0</v>
      </c>
      <c r="CA846" s="614">
        <f t="shared" si="3249"/>
        <v>0</v>
      </c>
      <c r="CB846" s="614">
        <f t="shared" si="3250"/>
        <v>0</v>
      </c>
      <c r="CC846" s="683">
        <f t="shared" si="3251"/>
        <v>0</v>
      </c>
      <c r="CD846" s="1331">
        <f t="shared" si="3278"/>
        <v>0</v>
      </c>
      <c r="CE846" s="1332">
        <f t="shared" si="3279"/>
        <v>0</v>
      </c>
      <c r="CF846" s="1332">
        <f t="shared" si="3279"/>
        <v>0</v>
      </c>
      <c r="CG846" s="1332">
        <f t="shared" si="3279"/>
        <v>0</v>
      </c>
      <c r="CH846" s="1332">
        <f t="shared" si="3279"/>
        <v>0</v>
      </c>
      <c r="CI846" s="1333">
        <f t="shared" si="3279"/>
        <v>0</v>
      </c>
      <c r="CJ846" s="1333">
        <f t="shared" si="3279"/>
        <v>0</v>
      </c>
      <c r="CK846" s="1332">
        <f t="shared" si="3279"/>
        <v>0</v>
      </c>
      <c r="CL846" s="1332">
        <f t="shared" si="3279"/>
        <v>0</v>
      </c>
      <c r="CM846" s="1332">
        <f t="shared" si="3279"/>
        <v>0</v>
      </c>
      <c r="CN846" s="1332">
        <f t="shared" si="3279"/>
        <v>0</v>
      </c>
      <c r="CO846" s="1334">
        <f t="shared" si="3279"/>
        <v>0</v>
      </c>
      <c r="CP846" s="528" t="str">
        <f t="shared" si="3253"/>
        <v/>
      </c>
      <c r="CQ846" s="529" t="str">
        <f t="shared" si="3254"/>
        <v/>
      </c>
      <c r="CR846" s="530" t="str">
        <f t="shared" si="3255"/>
        <v/>
      </c>
      <c r="CS846" s="530">
        <f t="shared" si="3256"/>
        <v>0</v>
      </c>
      <c r="CT846" s="530">
        <f t="shared" si="3257"/>
        <v>0</v>
      </c>
      <c r="CU846" s="530">
        <f t="shared" si="3258"/>
        <v>0</v>
      </c>
      <c r="CV846" s="530">
        <f t="shared" si="3259"/>
        <v>0</v>
      </c>
      <c r="CW846" s="531">
        <f t="shared" si="3260"/>
        <v>0</v>
      </c>
      <c r="CX846" s="531">
        <f t="shared" si="3261"/>
        <v>0</v>
      </c>
      <c r="CY846" s="531">
        <f t="shared" si="3262"/>
        <v>0</v>
      </c>
      <c r="CZ846" s="530">
        <f t="shared" si="3263"/>
        <v>0</v>
      </c>
      <c r="DA846" s="530">
        <f t="shared" si="3264"/>
        <v>0</v>
      </c>
      <c r="DB846" s="530">
        <f t="shared" si="3265"/>
        <v>0</v>
      </c>
      <c r="DC846" s="530">
        <f t="shared" si="3266"/>
        <v>0</v>
      </c>
      <c r="DD846" s="530">
        <f t="shared" si="3267"/>
        <v>0</v>
      </c>
      <c r="DE846" s="529" t="str">
        <f t="shared" si="3268"/>
        <v/>
      </c>
      <c r="DF846" s="528" t="str">
        <f t="shared" si="3269"/>
        <v/>
      </c>
      <c r="DG846" s="645">
        <f t="shared" si="3270"/>
        <v>12</v>
      </c>
      <c r="DH846" s="98">
        <f t="shared" si="3271"/>
        <v>12</v>
      </c>
      <c r="DI846" s="98">
        <f t="shared" si="3272"/>
        <v>12</v>
      </c>
      <c r="DJ846" s="98">
        <f t="shared" si="327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40">SUM(B370)</f>
        <v>0</v>
      </c>
      <c r="C847" s="800">
        <f t="shared" si="3340"/>
        <v>-4.3171440431714406E-3</v>
      </c>
      <c r="D847" s="800">
        <f t="shared" si="3340"/>
        <v>0</v>
      </c>
      <c r="E847" s="800">
        <f t="shared" si="3340"/>
        <v>0</v>
      </c>
      <c r="F847" s="800">
        <f t="shared" si="3340"/>
        <v>0</v>
      </c>
      <c r="G847" s="800">
        <f t="shared" si="3340"/>
        <v>0</v>
      </c>
      <c r="H847" s="800">
        <f t="shared" si="3340"/>
        <v>0</v>
      </c>
      <c r="I847" s="800">
        <f t="shared" si="3340"/>
        <v>0</v>
      </c>
      <c r="J847" s="800">
        <f t="shared" si="3340"/>
        <v>0</v>
      </c>
      <c r="K847" s="800">
        <f t="shared" si="3340"/>
        <v>6.2266500622665004E-3</v>
      </c>
      <c r="L847" s="800">
        <f t="shared" si="3340"/>
        <v>3.23785803237858E-4</v>
      </c>
      <c r="M847" s="800">
        <f t="shared" si="3340"/>
        <v>0</v>
      </c>
      <c r="N847" s="800"/>
      <c r="O847" s="800"/>
      <c r="P847" s="800"/>
      <c r="Q847" s="800"/>
      <c r="R847" s="800"/>
      <c r="S847" s="799"/>
      <c r="T847" s="800">
        <f t="shared" ref="T847:AE847" si="3341">SUM(T370)</f>
        <v>0</v>
      </c>
      <c r="U847" s="800">
        <f t="shared" si="3341"/>
        <v>1.0792860107928601E-3</v>
      </c>
      <c r="V847" s="800">
        <f t="shared" si="3341"/>
        <v>0</v>
      </c>
      <c r="W847" s="800">
        <f t="shared" si="3341"/>
        <v>0</v>
      </c>
      <c r="X847" s="800">
        <f t="shared" si="3341"/>
        <v>0</v>
      </c>
      <c r="Y847" s="800">
        <f t="shared" si="3341"/>
        <v>0</v>
      </c>
      <c r="Z847" s="800">
        <f t="shared" si="3341"/>
        <v>0</v>
      </c>
      <c r="AA847" s="800">
        <f t="shared" si="3341"/>
        <v>0</v>
      </c>
      <c r="AB847" s="800">
        <f t="shared" si="3341"/>
        <v>0</v>
      </c>
      <c r="AC847" s="800">
        <f t="shared" si="3341"/>
        <v>0</v>
      </c>
      <c r="AD847" s="800">
        <f t="shared" si="3341"/>
        <v>1.6189290161892902E-3</v>
      </c>
      <c r="AE847" s="800">
        <f t="shared" si="334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42">SUM(AL370)</f>
        <v>0</v>
      </c>
      <c r="AM847" s="800">
        <f t="shared" si="3342"/>
        <v>0</v>
      </c>
      <c r="AN847" s="800">
        <f t="shared" si="3342"/>
        <v>0</v>
      </c>
      <c r="AO847" s="800">
        <f t="shared" si="3342"/>
        <v>0</v>
      </c>
      <c r="AP847" s="800">
        <f t="shared" si="3342"/>
        <v>0</v>
      </c>
      <c r="AQ847" s="800">
        <f t="shared" si="3342"/>
        <v>0</v>
      </c>
      <c r="AR847" s="800">
        <f t="shared" si="3342"/>
        <v>3.2378580323785804E-3</v>
      </c>
      <c r="AS847" s="800">
        <f t="shared" si="3342"/>
        <v>0</v>
      </c>
      <c r="AT847" s="800">
        <f t="shared" si="3342"/>
        <v>1.2141967621419677E-3</v>
      </c>
      <c r="AU847" s="800">
        <f t="shared" si="3342"/>
        <v>1.0792860107928601E-3</v>
      </c>
      <c r="AV847" s="800">
        <f t="shared" si="3342"/>
        <v>1.295143212951432E-3</v>
      </c>
      <c r="AW847" s="800">
        <f t="shared" si="334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43">SUM(BD370)</f>
        <v>0</v>
      </c>
      <c r="BE847" s="800">
        <f t="shared" si="3343"/>
        <v>2.6982150269821499E-3</v>
      </c>
      <c r="BF847" s="800">
        <f t="shared" si="3343"/>
        <v>0</v>
      </c>
      <c r="BG847" s="800">
        <f t="shared" si="3343"/>
        <v>0</v>
      </c>
      <c r="BH847" s="800">
        <f t="shared" si="3343"/>
        <v>4.0473225404732251E-3</v>
      </c>
      <c r="BI847" s="800">
        <f t="shared" si="3343"/>
        <v>5.3964300539642998E-3</v>
      </c>
      <c r="BJ847" s="800">
        <f t="shared" si="3343"/>
        <v>0</v>
      </c>
      <c r="BK847" s="800">
        <f t="shared" si="3343"/>
        <v>0</v>
      </c>
      <c r="BL847" s="800">
        <f t="shared" si="3343"/>
        <v>0</v>
      </c>
      <c r="BM847" s="800">
        <f t="shared" si="3343"/>
        <v>0</v>
      </c>
      <c r="BN847" s="800">
        <f t="shared" si="3343"/>
        <v>2.1585720215857203E-3</v>
      </c>
      <c r="BO847" s="800">
        <f t="shared" si="334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48"/>
        <v>3.2378580323785819E-5</v>
      </c>
      <c r="CA847" s="614">
        <f t="shared" si="3249"/>
        <v>1.6679874712253293E-4</v>
      </c>
      <c r="CB847" s="614">
        <f t="shared" si="3250"/>
        <v>3.5886259858862598E-4</v>
      </c>
      <c r="CC847" s="683">
        <f t="shared" si="3251"/>
        <v>8.9041095890410977E-4</v>
      </c>
      <c r="CD847" s="1331">
        <f t="shared" si="3278"/>
        <v>0</v>
      </c>
      <c r="CE847" s="1332">
        <f t="shared" ref="CE847:CO849" si="334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44"/>
        <v>0</v>
      </c>
      <c r="CG847" s="1332">
        <f t="shared" si="3344"/>
        <v>0</v>
      </c>
      <c r="CH847" s="1332">
        <f t="shared" si="3344"/>
        <v>0</v>
      </c>
      <c r="CI847" s="1333">
        <f t="shared" si="3344"/>
        <v>0</v>
      </c>
      <c r="CJ847" s="1333">
        <f t="shared" si="3344"/>
        <v>0</v>
      </c>
      <c r="CK847" s="1332">
        <f t="shared" si="3344"/>
        <v>0</v>
      </c>
      <c r="CL847" s="1332">
        <f t="shared" si="3344"/>
        <v>0</v>
      </c>
      <c r="CM847" s="1332">
        <f t="shared" si="3344"/>
        <v>5.8870146043246913E-4</v>
      </c>
      <c r="CN847" s="1332">
        <f t="shared" si="3344"/>
        <v>1.0792860107928601E-3</v>
      </c>
      <c r="CO847" s="1331">
        <f t="shared" si="3344"/>
        <v>1.6189290161892902E-3</v>
      </c>
      <c r="CP847" s="528" t="str">
        <f t="shared" si="3253"/>
        <v/>
      </c>
      <c r="CQ847" s="529" t="str">
        <f t="shared" si="3254"/>
        <v/>
      </c>
      <c r="CR847" s="530" t="str">
        <f t="shared" si="3255"/>
        <v/>
      </c>
      <c r="CS847" s="530">
        <f t="shared" si="3256"/>
        <v>0</v>
      </c>
      <c r="CT847" s="530">
        <f t="shared" si="3257"/>
        <v>0</v>
      </c>
      <c r="CU847" s="530">
        <f t="shared" si="3258"/>
        <v>0</v>
      </c>
      <c r="CV847" s="530">
        <f t="shared" si="3259"/>
        <v>0</v>
      </c>
      <c r="CW847" s="531">
        <f t="shared" si="3260"/>
        <v>0</v>
      </c>
      <c r="CX847" s="531">
        <f t="shared" si="3261"/>
        <v>0</v>
      </c>
      <c r="CY847" s="531">
        <f t="shared" si="3262"/>
        <v>0</v>
      </c>
      <c r="CZ847" s="530">
        <f t="shared" si="3263"/>
        <v>0</v>
      </c>
      <c r="DA847" s="530">
        <f t="shared" si="3264"/>
        <v>2.1585720215857203E-3</v>
      </c>
      <c r="DB847" s="530">
        <f t="shared" si="3265"/>
        <v>2.6982150269821499E-3</v>
      </c>
      <c r="DC847" s="530">
        <f t="shared" si="3266"/>
        <v>4.0473225404732251E-3</v>
      </c>
      <c r="DD847" s="530">
        <f t="shared" si="3267"/>
        <v>5.3964300539642998E-3</v>
      </c>
      <c r="DE847" s="529" t="str">
        <f t="shared" si="3268"/>
        <v/>
      </c>
      <c r="DF847" s="528" t="str">
        <f t="shared" si="3269"/>
        <v/>
      </c>
      <c r="DG847" s="645">
        <f t="shared" si="3270"/>
        <v>12</v>
      </c>
      <c r="DH847" s="98">
        <f t="shared" si="3271"/>
        <v>12</v>
      </c>
      <c r="DI847" s="98">
        <f t="shared" si="3272"/>
        <v>12</v>
      </c>
      <c r="DJ847" s="98">
        <f t="shared" si="327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45">SUM(B381)</f>
        <v>1.9769551681195516E-2</v>
      </c>
      <c r="C848" s="800">
        <f t="shared" si="3345"/>
        <v>0</v>
      </c>
      <c r="D848" s="800">
        <f t="shared" si="3345"/>
        <v>0</v>
      </c>
      <c r="E848" s="800">
        <f t="shared" si="3345"/>
        <v>0</v>
      </c>
      <c r="F848" s="800">
        <f t="shared" si="3345"/>
        <v>0</v>
      </c>
      <c r="G848" s="800">
        <f t="shared" si="3345"/>
        <v>0</v>
      </c>
      <c r="H848" s="800">
        <f t="shared" si="3345"/>
        <v>0</v>
      </c>
      <c r="I848" s="800">
        <f t="shared" si="3345"/>
        <v>0</v>
      </c>
      <c r="J848" s="800">
        <f t="shared" si="3345"/>
        <v>0</v>
      </c>
      <c r="K848" s="800">
        <f t="shared" si="3345"/>
        <v>0</v>
      </c>
      <c r="L848" s="800">
        <f t="shared" si="3345"/>
        <v>0</v>
      </c>
      <c r="M848" s="800">
        <f t="shared" si="3345"/>
        <v>0</v>
      </c>
      <c r="N848" s="800"/>
      <c r="O848" s="800"/>
      <c r="P848" s="800"/>
      <c r="Q848" s="800"/>
      <c r="R848" s="800"/>
      <c r="S848" s="799"/>
      <c r="T848" s="800">
        <f t="shared" ref="T848:AE848" si="3346">SUM(T381)</f>
        <v>0</v>
      </c>
      <c r="U848" s="800">
        <f t="shared" si="3346"/>
        <v>0</v>
      </c>
      <c r="V848" s="800">
        <f t="shared" si="3346"/>
        <v>0</v>
      </c>
      <c r="W848" s="800">
        <f t="shared" si="3346"/>
        <v>0</v>
      </c>
      <c r="X848" s="800">
        <f t="shared" si="3346"/>
        <v>0</v>
      </c>
      <c r="Y848" s="800">
        <f t="shared" si="3346"/>
        <v>0</v>
      </c>
      <c r="Z848" s="800">
        <f t="shared" si="3346"/>
        <v>0</v>
      </c>
      <c r="AA848" s="800">
        <f t="shared" si="3346"/>
        <v>0</v>
      </c>
      <c r="AB848" s="800">
        <f t="shared" si="3346"/>
        <v>0</v>
      </c>
      <c r="AC848" s="800">
        <f t="shared" si="3346"/>
        <v>0</v>
      </c>
      <c r="AD848" s="800">
        <f t="shared" si="3346"/>
        <v>0</v>
      </c>
      <c r="AE848" s="800">
        <f t="shared" si="334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47">SUM(AL381)</f>
        <v>0</v>
      </c>
      <c r="AM848" s="800">
        <f t="shared" si="3347"/>
        <v>0</v>
      </c>
      <c r="AN848" s="800">
        <f t="shared" si="3347"/>
        <v>0</v>
      </c>
      <c r="AO848" s="800">
        <f t="shared" si="3347"/>
        <v>0</v>
      </c>
      <c r="AP848" s="800">
        <f t="shared" si="3347"/>
        <v>0</v>
      </c>
      <c r="AQ848" s="800">
        <f t="shared" si="3347"/>
        <v>0</v>
      </c>
      <c r="AR848" s="800">
        <f t="shared" si="3347"/>
        <v>0</v>
      </c>
      <c r="AS848" s="800">
        <f t="shared" si="3347"/>
        <v>0</v>
      </c>
      <c r="AT848" s="800">
        <f t="shared" si="3347"/>
        <v>0</v>
      </c>
      <c r="AU848" s="800">
        <f t="shared" si="3347"/>
        <v>0</v>
      </c>
      <c r="AV848" s="800">
        <f t="shared" si="3347"/>
        <v>5.9308655043586555E-4</v>
      </c>
      <c r="AW848" s="800">
        <f t="shared" si="334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48">SUM(BD381)</f>
        <v>0</v>
      </c>
      <c r="BE848" s="800">
        <f t="shared" si="3348"/>
        <v>8.4726650062266502E-4</v>
      </c>
      <c r="BF848" s="800">
        <f t="shared" si="3348"/>
        <v>0</v>
      </c>
      <c r="BG848" s="800">
        <f t="shared" si="3348"/>
        <v>0</v>
      </c>
      <c r="BH848" s="800">
        <f t="shared" si="3348"/>
        <v>0</v>
      </c>
      <c r="BI848" s="800">
        <f t="shared" si="3348"/>
        <v>0</v>
      </c>
      <c r="BJ848" s="800">
        <f t="shared" si="3348"/>
        <v>0</v>
      </c>
      <c r="BK848" s="800">
        <f t="shared" si="3348"/>
        <v>0</v>
      </c>
      <c r="BL848" s="800">
        <f t="shared" si="3348"/>
        <v>0</v>
      </c>
      <c r="BM848" s="800">
        <f t="shared" si="3348"/>
        <v>0</v>
      </c>
      <c r="BN848" s="800">
        <f t="shared" si="3348"/>
        <v>0</v>
      </c>
      <c r="BO848" s="800">
        <f t="shared" si="334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48"/>
        <v>0</v>
      </c>
      <c r="CA848" s="614">
        <f t="shared" si="3249"/>
        <v>0</v>
      </c>
      <c r="CB848" s="614">
        <f t="shared" si="3250"/>
        <v>5.9308655043586534E-5</v>
      </c>
      <c r="CC848" s="683">
        <f t="shared" si="3251"/>
        <v>0</v>
      </c>
      <c r="CD848" s="1331">
        <f t="shared" si="3278"/>
        <v>0</v>
      </c>
      <c r="CE848" s="1332">
        <f t="shared" si="3344"/>
        <v>0</v>
      </c>
      <c r="CF848" s="1332">
        <f t="shared" si="3344"/>
        <v>0</v>
      </c>
      <c r="CG848" s="1332">
        <f t="shared" si="3344"/>
        <v>0</v>
      </c>
      <c r="CH848" s="1332">
        <f t="shared" si="3344"/>
        <v>0</v>
      </c>
      <c r="CI848" s="1333">
        <f t="shared" si="3344"/>
        <v>0</v>
      </c>
      <c r="CJ848" s="1333">
        <f t="shared" si="3344"/>
        <v>0</v>
      </c>
      <c r="CK848" s="1332">
        <f t="shared" si="3344"/>
        <v>0</v>
      </c>
      <c r="CL848" s="1332">
        <f t="shared" si="3344"/>
        <v>0</v>
      </c>
      <c r="CM848" s="1332">
        <f t="shared" si="3344"/>
        <v>0</v>
      </c>
      <c r="CN848" s="1332">
        <f t="shared" si="3344"/>
        <v>0</v>
      </c>
      <c r="CO848" s="1331">
        <f t="shared" si="3344"/>
        <v>0</v>
      </c>
      <c r="CP848" s="528" t="str">
        <f t="shared" si="3253"/>
        <v/>
      </c>
      <c r="CQ848" s="529" t="str">
        <f t="shared" si="3254"/>
        <v/>
      </c>
      <c r="CR848" s="530" t="str">
        <f t="shared" si="3255"/>
        <v/>
      </c>
      <c r="CS848" s="530">
        <f t="shared" si="3256"/>
        <v>0</v>
      </c>
      <c r="CT848" s="530">
        <f t="shared" si="3257"/>
        <v>0</v>
      </c>
      <c r="CU848" s="530">
        <f t="shared" si="3258"/>
        <v>0</v>
      </c>
      <c r="CV848" s="530">
        <f t="shared" si="3259"/>
        <v>0</v>
      </c>
      <c r="CW848" s="531">
        <f t="shared" si="3260"/>
        <v>0</v>
      </c>
      <c r="CX848" s="531">
        <f t="shared" si="3261"/>
        <v>0</v>
      </c>
      <c r="CY848" s="531">
        <f t="shared" si="3262"/>
        <v>0</v>
      </c>
      <c r="CZ848" s="530">
        <f t="shared" si="3263"/>
        <v>0</v>
      </c>
      <c r="DA848" s="530">
        <f t="shared" si="3264"/>
        <v>0</v>
      </c>
      <c r="DB848" s="530">
        <f t="shared" si="3265"/>
        <v>0</v>
      </c>
      <c r="DC848" s="530">
        <f t="shared" si="3266"/>
        <v>0</v>
      </c>
      <c r="DD848" s="530">
        <f t="shared" si="3267"/>
        <v>8.4726650062266502E-4</v>
      </c>
      <c r="DE848" s="529" t="str">
        <f t="shared" si="3268"/>
        <v/>
      </c>
      <c r="DF848" s="528" t="str">
        <f t="shared" si="3269"/>
        <v/>
      </c>
      <c r="DG848" s="645">
        <f t="shared" si="3270"/>
        <v>12</v>
      </c>
      <c r="DH848" s="98">
        <f t="shared" si="3271"/>
        <v>12</v>
      </c>
      <c r="DI848" s="98">
        <f t="shared" si="3272"/>
        <v>12</v>
      </c>
      <c r="DJ848" s="98">
        <f t="shared" si="327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49">SUM(B391)</f>
        <v>0</v>
      </c>
      <c r="C849" s="800">
        <f t="shared" si="3349"/>
        <v>0</v>
      </c>
      <c r="D849" s="800">
        <f t="shared" si="3349"/>
        <v>0</v>
      </c>
      <c r="E849" s="800">
        <f t="shared" si="3349"/>
        <v>0</v>
      </c>
      <c r="F849" s="800">
        <f t="shared" si="3349"/>
        <v>0</v>
      </c>
      <c r="G849" s="800">
        <f t="shared" si="3349"/>
        <v>0</v>
      </c>
      <c r="H849" s="800">
        <f t="shared" si="3349"/>
        <v>0</v>
      </c>
      <c r="I849" s="800">
        <f t="shared" si="3349"/>
        <v>0</v>
      </c>
      <c r="J849" s="800">
        <f t="shared" si="3349"/>
        <v>0</v>
      </c>
      <c r="K849" s="800">
        <f t="shared" si="3349"/>
        <v>0</v>
      </c>
      <c r="L849" s="800">
        <f t="shared" si="3349"/>
        <v>0</v>
      </c>
      <c r="M849" s="800">
        <f t="shared" si="3349"/>
        <v>0</v>
      </c>
      <c r="N849" s="800"/>
      <c r="O849" s="800"/>
      <c r="P849" s="800"/>
      <c r="Q849" s="800"/>
      <c r="R849" s="800"/>
      <c r="S849" s="799"/>
      <c r="T849" s="800">
        <f t="shared" ref="T849:AE849" si="3350">SUM(T391)</f>
        <v>0</v>
      </c>
      <c r="U849" s="800">
        <f t="shared" si="3350"/>
        <v>0</v>
      </c>
      <c r="V849" s="800">
        <f t="shared" si="3350"/>
        <v>0</v>
      </c>
      <c r="W849" s="800">
        <f t="shared" si="3350"/>
        <v>0</v>
      </c>
      <c r="X849" s="800">
        <f t="shared" si="3350"/>
        <v>0</v>
      </c>
      <c r="Y849" s="800">
        <f t="shared" si="3350"/>
        <v>0</v>
      </c>
      <c r="Z849" s="800">
        <f t="shared" si="3350"/>
        <v>0</v>
      </c>
      <c r="AA849" s="800">
        <f t="shared" si="3350"/>
        <v>0</v>
      </c>
      <c r="AB849" s="800">
        <f t="shared" si="3350"/>
        <v>0</v>
      </c>
      <c r="AC849" s="800">
        <f t="shared" si="3350"/>
        <v>0</v>
      </c>
      <c r="AD849" s="800">
        <f t="shared" si="3350"/>
        <v>0</v>
      </c>
      <c r="AE849" s="800">
        <f t="shared" si="335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51">SUM(AL391)</f>
        <v>0</v>
      </c>
      <c r="AM849" s="800">
        <f t="shared" si="3351"/>
        <v>0</v>
      </c>
      <c r="AN849" s="800">
        <f t="shared" si="3351"/>
        <v>0</v>
      </c>
      <c r="AO849" s="800">
        <f t="shared" si="3351"/>
        <v>0</v>
      </c>
      <c r="AP849" s="800">
        <f t="shared" si="3351"/>
        <v>0</v>
      </c>
      <c r="AQ849" s="800">
        <f t="shared" si="3351"/>
        <v>0</v>
      </c>
      <c r="AR849" s="800">
        <f t="shared" si="3351"/>
        <v>0</v>
      </c>
      <c r="AS849" s="800">
        <f t="shared" si="3351"/>
        <v>0</v>
      </c>
      <c r="AT849" s="800">
        <f t="shared" si="3351"/>
        <v>0</v>
      </c>
      <c r="AU849" s="800">
        <f t="shared" si="3351"/>
        <v>0</v>
      </c>
      <c r="AV849" s="800">
        <f t="shared" si="3351"/>
        <v>0</v>
      </c>
      <c r="AW849" s="800">
        <f t="shared" si="335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52">SUM(BD391)</f>
        <v>0</v>
      </c>
      <c r="BE849" s="800">
        <f t="shared" si="3352"/>
        <v>0</v>
      </c>
      <c r="BF849" s="800">
        <f t="shared" si="3352"/>
        <v>0</v>
      </c>
      <c r="BG849" s="800">
        <f t="shared" si="3352"/>
        <v>0</v>
      </c>
      <c r="BH849" s="800">
        <f t="shared" si="3352"/>
        <v>0</v>
      </c>
      <c r="BI849" s="800">
        <f t="shared" si="3352"/>
        <v>0</v>
      </c>
      <c r="BJ849" s="800">
        <f t="shared" si="3352"/>
        <v>0</v>
      </c>
      <c r="BK849" s="800">
        <f t="shared" si="3352"/>
        <v>0</v>
      </c>
      <c r="BL849" s="800">
        <f t="shared" si="3352"/>
        <v>0</v>
      </c>
      <c r="BM849" s="800">
        <f t="shared" si="3352"/>
        <v>0</v>
      </c>
      <c r="BN849" s="800">
        <f t="shared" si="3352"/>
        <v>0</v>
      </c>
      <c r="BO849" s="800">
        <f t="shared" si="335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48"/>
        <v>0</v>
      </c>
      <c r="CA849" s="614">
        <f t="shared" si="3249"/>
        <v>0</v>
      </c>
      <c r="CB849" s="614">
        <f t="shared" si="3250"/>
        <v>0</v>
      </c>
      <c r="CC849" s="683">
        <f t="shared" si="3251"/>
        <v>0</v>
      </c>
      <c r="CD849" s="1331">
        <f t="shared" si="3278"/>
        <v>0</v>
      </c>
      <c r="CE849" s="1332">
        <f t="shared" si="3344"/>
        <v>0</v>
      </c>
      <c r="CF849" s="1332">
        <f t="shared" si="3344"/>
        <v>0</v>
      </c>
      <c r="CG849" s="1332">
        <f t="shared" si="3344"/>
        <v>0</v>
      </c>
      <c r="CH849" s="1332">
        <f t="shared" si="3344"/>
        <v>0</v>
      </c>
      <c r="CI849" s="1333">
        <f t="shared" si="3344"/>
        <v>0</v>
      </c>
      <c r="CJ849" s="1333">
        <f t="shared" si="3344"/>
        <v>0</v>
      </c>
      <c r="CK849" s="1332">
        <f t="shared" si="3344"/>
        <v>0</v>
      </c>
      <c r="CL849" s="1332">
        <f t="shared" si="3344"/>
        <v>0</v>
      </c>
      <c r="CM849" s="1332">
        <f t="shared" si="3344"/>
        <v>0</v>
      </c>
      <c r="CN849" s="1332">
        <f t="shared" si="3344"/>
        <v>0</v>
      </c>
      <c r="CO849" s="1331">
        <f t="shared" si="3344"/>
        <v>0</v>
      </c>
      <c r="CP849" s="528" t="str">
        <f t="shared" si="3253"/>
        <v/>
      </c>
      <c r="CQ849" s="529" t="str">
        <f t="shared" si="3254"/>
        <v/>
      </c>
      <c r="CR849" s="530" t="str">
        <f t="shared" si="3255"/>
        <v/>
      </c>
      <c r="CS849" s="530">
        <f t="shared" si="3256"/>
        <v>0</v>
      </c>
      <c r="CT849" s="530">
        <f t="shared" si="3257"/>
        <v>0</v>
      </c>
      <c r="CU849" s="530">
        <f t="shared" si="3258"/>
        <v>0</v>
      </c>
      <c r="CV849" s="530">
        <f t="shared" si="3259"/>
        <v>0</v>
      </c>
      <c r="CW849" s="531">
        <f t="shared" si="3260"/>
        <v>0</v>
      </c>
      <c r="CX849" s="531">
        <f t="shared" si="3261"/>
        <v>0</v>
      </c>
      <c r="CY849" s="531">
        <f t="shared" si="3262"/>
        <v>0</v>
      </c>
      <c r="CZ849" s="530">
        <f t="shared" si="3263"/>
        <v>0</v>
      </c>
      <c r="DA849" s="530">
        <f t="shared" si="3264"/>
        <v>0</v>
      </c>
      <c r="DB849" s="530">
        <f t="shared" si="3265"/>
        <v>0</v>
      </c>
      <c r="DC849" s="530">
        <f t="shared" si="3266"/>
        <v>0</v>
      </c>
      <c r="DD849" s="530">
        <f t="shared" si="3267"/>
        <v>0</v>
      </c>
      <c r="DE849" s="529" t="str">
        <f t="shared" si="3268"/>
        <v/>
      </c>
      <c r="DF849" s="528" t="str">
        <f t="shared" si="3269"/>
        <v/>
      </c>
      <c r="DG849" s="645">
        <f t="shared" si="3270"/>
        <v>12</v>
      </c>
      <c r="DH849" s="98">
        <f t="shared" si="3271"/>
        <v>12</v>
      </c>
      <c r="DI849" s="98">
        <f t="shared" si="3272"/>
        <v>12</v>
      </c>
      <c r="DJ849" s="98">
        <f t="shared" si="327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4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53">SUM(B437)</f>
        <v>0</v>
      </c>
      <c r="C851" s="800">
        <f t="shared" si="3353"/>
        <v>0</v>
      </c>
      <c r="D851" s="800">
        <f t="shared" si="3353"/>
        <v>0</v>
      </c>
      <c r="E851" s="800">
        <f t="shared" si="3353"/>
        <v>0</v>
      </c>
      <c r="F851" s="800">
        <f t="shared" si="3353"/>
        <v>0</v>
      </c>
      <c r="G851" s="800">
        <f t="shared" si="3353"/>
        <v>0</v>
      </c>
      <c r="H851" s="800">
        <f t="shared" si="3353"/>
        <v>0</v>
      </c>
      <c r="I851" s="800">
        <f t="shared" si="3353"/>
        <v>0</v>
      </c>
      <c r="J851" s="800">
        <f t="shared" si="3353"/>
        <v>0</v>
      </c>
      <c r="K851" s="800">
        <f t="shared" si="3353"/>
        <v>0</v>
      </c>
      <c r="L851" s="800">
        <f t="shared" si="3353"/>
        <v>0</v>
      </c>
      <c r="M851" s="800">
        <f t="shared" si="3353"/>
        <v>0</v>
      </c>
      <c r="N851" s="800"/>
      <c r="O851" s="800"/>
      <c r="P851" s="800"/>
      <c r="Q851" s="800"/>
      <c r="R851" s="800"/>
      <c r="S851" s="799"/>
      <c r="T851" s="800">
        <f t="shared" ref="T851:AE851" si="3354">SUM(T437)</f>
        <v>0</v>
      </c>
      <c r="U851" s="800">
        <f t="shared" si="3354"/>
        <v>0</v>
      </c>
      <c r="V851" s="800">
        <f t="shared" si="3354"/>
        <v>0</v>
      </c>
      <c r="W851" s="800">
        <f t="shared" si="3354"/>
        <v>0</v>
      </c>
      <c r="X851" s="800">
        <f t="shared" si="3354"/>
        <v>0</v>
      </c>
      <c r="Y851" s="800">
        <f t="shared" si="3354"/>
        <v>0</v>
      </c>
      <c r="Z851" s="800">
        <f t="shared" si="3354"/>
        <v>0</v>
      </c>
      <c r="AA851" s="800">
        <f t="shared" si="3354"/>
        <v>0</v>
      </c>
      <c r="AB851" s="800">
        <f t="shared" si="3354"/>
        <v>0</v>
      </c>
      <c r="AC851" s="800">
        <f t="shared" si="3354"/>
        <v>0</v>
      </c>
      <c r="AD851" s="800">
        <f t="shared" si="3354"/>
        <v>0</v>
      </c>
      <c r="AE851" s="800">
        <f t="shared" si="335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55">SUM(AL437)</f>
        <v>0</v>
      </c>
      <c r="AM851" s="800">
        <f t="shared" si="3355"/>
        <v>0</v>
      </c>
      <c r="AN851" s="800">
        <f t="shared" si="3355"/>
        <v>0</v>
      </c>
      <c r="AO851" s="800">
        <f t="shared" si="3355"/>
        <v>0</v>
      </c>
      <c r="AP851" s="800">
        <f t="shared" si="3355"/>
        <v>0</v>
      </c>
      <c r="AQ851" s="800">
        <f t="shared" si="3355"/>
        <v>0</v>
      </c>
      <c r="AR851" s="800">
        <f t="shared" si="3355"/>
        <v>0</v>
      </c>
      <c r="AS851" s="800">
        <f t="shared" si="3355"/>
        <v>0</v>
      </c>
      <c r="AT851" s="800">
        <f t="shared" si="3355"/>
        <v>0</v>
      </c>
      <c r="AU851" s="800">
        <f t="shared" si="3355"/>
        <v>0</v>
      </c>
      <c r="AV851" s="800">
        <f t="shared" si="3355"/>
        <v>0</v>
      </c>
      <c r="AW851" s="800">
        <f t="shared" si="335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56">SUM(BD437)</f>
        <v>0</v>
      </c>
      <c r="BE851" s="800">
        <f t="shared" si="3356"/>
        <v>0</v>
      </c>
      <c r="BF851" s="800">
        <f t="shared" si="3356"/>
        <v>0</v>
      </c>
      <c r="BG851" s="800">
        <f t="shared" si="3356"/>
        <v>0</v>
      </c>
      <c r="BH851" s="800">
        <f t="shared" si="3356"/>
        <v>0</v>
      </c>
      <c r="BI851" s="800">
        <f t="shared" si="3356"/>
        <v>0</v>
      </c>
      <c r="BJ851" s="800">
        <f t="shared" si="3356"/>
        <v>0</v>
      </c>
      <c r="BK851" s="800">
        <f t="shared" si="3356"/>
        <v>0</v>
      </c>
      <c r="BL851" s="800">
        <f t="shared" si="3356"/>
        <v>0</v>
      </c>
      <c r="BM851" s="800">
        <f t="shared" si="3356"/>
        <v>0</v>
      </c>
      <c r="BN851" s="800">
        <f t="shared" si="3356"/>
        <v>0</v>
      </c>
      <c r="BO851" s="800">
        <f t="shared" si="335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31">
        <f t="shared" ref="CD851:CO852" si="335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57"/>
        <v>0</v>
      </c>
      <c r="CF851" s="1332">
        <f t="shared" si="3357"/>
        <v>0</v>
      </c>
      <c r="CG851" s="1332">
        <f t="shared" si="3357"/>
        <v>0</v>
      </c>
      <c r="CH851" s="1332">
        <f t="shared" si="3357"/>
        <v>0</v>
      </c>
      <c r="CI851" s="1333">
        <f t="shared" si="3357"/>
        <v>0</v>
      </c>
      <c r="CJ851" s="1333">
        <f t="shared" si="3357"/>
        <v>0</v>
      </c>
      <c r="CK851" s="1332">
        <f t="shared" si="3357"/>
        <v>0</v>
      </c>
      <c r="CL851" s="1332">
        <f t="shared" si="3357"/>
        <v>0</v>
      </c>
      <c r="CM851" s="1332">
        <f t="shared" si="3357"/>
        <v>0</v>
      </c>
      <c r="CN851" s="1332">
        <f t="shared" si="3357"/>
        <v>0</v>
      </c>
      <c r="CO851" s="1334">
        <f t="shared" si="3357"/>
        <v>0</v>
      </c>
      <c r="CP851" s="528" t="str">
        <f t="shared" ref="CP851:CY852" si="335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58"/>
        <v/>
      </c>
      <c r="CR851" s="530" t="str">
        <f t="shared" si="3358"/>
        <v/>
      </c>
      <c r="CS851" s="530">
        <f t="shared" si="3358"/>
        <v>0</v>
      </c>
      <c r="CT851" s="530">
        <f t="shared" si="3358"/>
        <v>0</v>
      </c>
      <c r="CU851" s="530">
        <f t="shared" si="3358"/>
        <v>0</v>
      </c>
      <c r="CV851" s="530">
        <f t="shared" si="3358"/>
        <v>0</v>
      </c>
      <c r="CW851" s="531">
        <f t="shared" si="3358"/>
        <v>0</v>
      </c>
      <c r="CX851" s="531">
        <f t="shared" si="3358"/>
        <v>0</v>
      </c>
      <c r="CY851" s="531">
        <f t="shared" si="3358"/>
        <v>0</v>
      </c>
      <c r="CZ851" s="530">
        <f t="shared" ref="CZ851:DF852" si="335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59"/>
        <v>0</v>
      </c>
      <c r="DB851" s="530">
        <f t="shared" si="3359"/>
        <v>0</v>
      </c>
      <c r="DC851" s="530">
        <f t="shared" si="3359"/>
        <v>0</v>
      </c>
      <c r="DD851" s="530">
        <f t="shared" si="3359"/>
        <v>0</v>
      </c>
      <c r="DE851" s="529" t="str">
        <f t="shared" si="3359"/>
        <v/>
      </c>
      <c r="DF851" s="528" t="str">
        <f t="shared" si="335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60">SUM(B447)</f>
        <v>0</v>
      </c>
      <c r="C852" s="800">
        <f t="shared" si="3360"/>
        <v>0</v>
      </c>
      <c r="D852" s="800">
        <f t="shared" si="3360"/>
        <v>0</v>
      </c>
      <c r="E852" s="800">
        <f t="shared" si="3360"/>
        <v>0</v>
      </c>
      <c r="F852" s="800">
        <f t="shared" si="3360"/>
        <v>0</v>
      </c>
      <c r="G852" s="800">
        <f t="shared" si="3360"/>
        <v>0</v>
      </c>
      <c r="H852" s="800">
        <f t="shared" si="3360"/>
        <v>0</v>
      </c>
      <c r="I852" s="800">
        <f t="shared" si="3360"/>
        <v>0</v>
      </c>
      <c r="J852" s="800">
        <f t="shared" si="3360"/>
        <v>0</v>
      </c>
      <c r="K852" s="800">
        <f t="shared" si="3360"/>
        <v>0</v>
      </c>
      <c r="L852" s="800">
        <f t="shared" si="3360"/>
        <v>0</v>
      </c>
      <c r="M852" s="800">
        <f t="shared" si="3360"/>
        <v>0</v>
      </c>
      <c r="N852" s="800"/>
      <c r="O852" s="800"/>
      <c r="P852" s="800"/>
      <c r="Q852" s="800"/>
      <c r="R852" s="800"/>
      <c r="S852" s="799"/>
      <c r="T852" s="800">
        <f t="shared" ref="T852:AE852" si="3361">SUM(T447)</f>
        <v>0</v>
      </c>
      <c r="U852" s="800">
        <f t="shared" si="3361"/>
        <v>0</v>
      </c>
      <c r="V852" s="800">
        <f t="shared" si="3361"/>
        <v>0</v>
      </c>
      <c r="W852" s="800">
        <f t="shared" si="3361"/>
        <v>0</v>
      </c>
      <c r="X852" s="800">
        <f t="shared" si="3361"/>
        <v>0</v>
      </c>
      <c r="Y852" s="800">
        <f t="shared" si="3361"/>
        <v>0</v>
      </c>
      <c r="Z852" s="800">
        <f t="shared" si="3361"/>
        <v>0</v>
      </c>
      <c r="AA852" s="800">
        <f t="shared" si="3361"/>
        <v>0</v>
      </c>
      <c r="AB852" s="800">
        <f t="shared" si="3361"/>
        <v>0</v>
      </c>
      <c r="AC852" s="800">
        <f t="shared" si="3361"/>
        <v>0</v>
      </c>
      <c r="AD852" s="800">
        <f t="shared" si="3361"/>
        <v>0</v>
      </c>
      <c r="AE852" s="800">
        <f t="shared" si="336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62">SUM(AL447)</f>
        <v>0</v>
      </c>
      <c r="AM852" s="800">
        <f t="shared" si="3362"/>
        <v>0</v>
      </c>
      <c r="AN852" s="800">
        <f t="shared" si="3362"/>
        <v>0</v>
      </c>
      <c r="AO852" s="800">
        <f t="shared" si="3362"/>
        <v>0</v>
      </c>
      <c r="AP852" s="800">
        <f t="shared" si="3362"/>
        <v>0</v>
      </c>
      <c r="AQ852" s="800">
        <f t="shared" si="3362"/>
        <v>0</v>
      </c>
      <c r="AR852" s="800">
        <f t="shared" si="3362"/>
        <v>0</v>
      </c>
      <c r="AS852" s="800">
        <f t="shared" si="3362"/>
        <v>0</v>
      </c>
      <c r="AT852" s="800">
        <f t="shared" si="3362"/>
        <v>0</v>
      </c>
      <c r="AU852" s="800">
        <f t="shared" si="3362"/>
        <v>0</v>
      </c>
      <c r="AV852" s="800">
        <f t="shared" si="3362"/>
        <v>0</v>
      </c>
      <c r="AW852" s="800">
        <f t="shared" si="336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63">SUM(BD447)</f>
        <v>0</v>
      </c>
      <c r="BE852" s="800">
        <f t="shared" si="3363"/>
        <v>0</v>
      </c>
      <c r="BF852" s="800">
        <f t="shared" si="3363"/>
        <v>0</v>
      </c>
      <c r="BG852" s="800">
        <f t="shared" si="3363"/>
        <v>0</v>
      </c>
      <c r="BH852" s="800">
        <f t="shared" si="3363"/>
        <v>0</v>
      </c>
      <c r="BI852" s="800">
        <f t="shared" si="3363"/>
        <v>0</v>
      </c>
      <c r="BJ852" s="800">
        <f t="shared" si="3363"/>
        <v>0</v>
      </c>
      <c r="BK852" s="800">
        <f t="shared" si="3363"/>
        <v>0</v>
      </c>
      <c r="BL852" s="800">
        <f t="shared" si="3363"/>
        <v>0</v>
      </c>
      <c r="BM852" s="800">
        <f t="shared" si="3363"/>
        <v>0</v>
      </c>
      <c r="BN852" s="800">
        <f t="shared" si="3363"/>
        <v>0</v>
      </c>
      <c r="BO852" s="800">
        <f t="shared" si="336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31">
        <f t="shared" si="3357"/>
        <v>0</v>
      </c>
      <c r="CE852" s="1332">
        <f t="shared" ref="CE852:CO852" si="336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64"/>
        <v>0</v>
      </c>
      <c r="CG852" s="1332">
        <f t="shared" si="3364"/>
        <v>0</v>
      </c>
      <c r="CH852" s="1332">
        <f t="shared" si="3364"/>
        <v>0</v>
      </c>
      <c r="CI852" s="1333">
        <f t="shared" si="3364"/>
        <v>0</v>
      </c>
      <c r="CJ852" s="1333">
        <f t="shared" si="3364"/>
        <v>0</v>
      </c>
      <c r="CK852" s="1332">
        <f t="shared" si="3364"/>
        <v>0</v>
      </c>
      <c r="CL852" s="1332">
        <f t="shared" si="3364"/>
        <v>0</v>
      </c>
      <c r="CM852" s="1332">
        <f t="shared" si="3364"/>
        <v>0</v>
      </c>
      <c r="CN852" s="1332">
        <f t="shared" si="3364"/>
        <v>0</v>
      </c>
      <c r="CO852" s="1334">
        <f t="shared" si="3364"/>
        <v>0</v>
      </c>
      <c r="CP852" s="528" t="str">
        <f t="shared" si="3358"/>
        <v/>
      </c>
      <c r="CQ852" s="529" t="str">
        <f t="shared" si="3358"/>
        <v/>
      </c>
      <c r="CR852" s="530" t="str">
        <f t="shared" si="3358"/>
        <v/>
      </c>
      <c r="CS852" s="530">
        <f t="shared" si="3358"/>
        <v>0</v>
      </c>
      <c r="CT852" s="530">
        <f t="shared" si="3358"/>
        <v>0</v>
      </c>
      <c r="CU852" s="530">
        <f t="shared" si="3358"/>
        <v>0</v>
      </c>
      <c r="CV852" s="530">
        <f t="shared" si="3358"/>
        <v>0</v>
      </c>
      <c r="CW852" s="531">
        <f t="shared" si="3358"/>
        <v>0</v>
      </c>
      <c r="CX852" s="531">
        <f t="shared" si="3358"/>
        <v>0</v>
      </c>
      <c r="CY852" s="531">
        <f t="shared" si="3358"/>
        <v>0</v>
      </c>
      <c r="CZ852" s="530">
        <f t="shared" si="3359"/>
        <v>0</v>
      </c>
      <c r="DA852" s="530">
        <f t="shared" si="3359"/>
        <v>0</v>
      </c>
      <c r="DB852" s="530">
        <f t="shared" si="3359"/>
        <v>0</v>
      </c>
      <c r="DC852" s="530">
        <f t="shared" si="3359"/>
        <v>0</v>
      </c>
      <c r="DD852" s="530">
        <f t="shared" si="3359"/>
        <v>0</v>
      </c>
      <c r="DE852" s="529" t="str">
        <f t="shared" si="3359"/>
        <v/>
      </c>
      <c r="DF852" s="528" t="str">
        <f t="shared" si="335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65">SUM(B649)</f>
        <v>0</v>
      </c>
      <c r="C854" s="800">
        <f t="shared" si="3365"/>
        <v>0</v>
      </c>
      <c r="D854" s="800">
        <f t="shared" si="3365"/>
        <v>0</v>
      </c>
      <c r="E854" s="800">
        <f t="shared" si="3365"/>
        <v>0</v>
      </c>
      <c r="F854" s="800">
        <f t="shared" si="3365"/>
        <v>0</v>
      </c>
      <c r="G854" s="800">
        <f t="shared" si="3365"/>
        <v>0</v>
      </c>
      <c r="H854" s="800">
        <f t="shared" si="3365"/>
        <v>0</v>
      </c>
      <c r="I854" s="800">
        <f t="shared" si="3365"/>
        <v>0</v>
      </c>
      <c r="J854" s="800">
        <f t="shared" si="3365"/>
        <v>0</v>
      </c>
      <c r="K854" s="800">
        <f t="shared" si="3365"/>
        <v>0</v>
      </c>
      <c r="L854" s="800">
        <f t="shared" si="3365"/>
        <v>0</v>
      </c>
      <c r="M854" s="800">
        <f t="shared" si="3365"/>
        <v>0</v>
      </c>
      <c r="N854" s="800"/>
      <c r="O854" s="800"/>
      <c r="P854" s="800"/>
      <c r="Q854" s="800"/>
      <c r="R854" s="800"/>
      <c r="S854" s="799"/>
      <c r="T854" s="800">
        <f t="shared" ref="T854:AE854" si="3366">SUM(T649)</f>
        <v>0</v>
      </c>
      <c r="U854" s="800">
        <f t="shared" si="3366"/>
        <v>0</v>
      </c>
      <c r="V854" s="800">
        <f t="shared" si="3366"/>
        <v>0</v>
      </c>
      <c r="W854" s="800">
        <f t="shared" si="3366"/>
        <v>0</v>
      </c>
      <c r="X854" s="800">
        <f t="shared" si="3366"/>
        <v>0</v>
      </c>
      <c r="Y854" s="800">
        <f t="shared" si="3366"/>
        <v>0</v>
      </c>
      <c r="Z854" s="800">
        <f t="shared" si="3366"/>
        <v>0</v>
      </c>
      <c r="AA854" s="800">
        <f t="shared" si="3366"/>
        <v>0</v>
      </c>
      <c r="AB854" s="800">
        <f t="shared" si="3366"/>
        <v>0</v>
      </c>
      <c r="AC854" s="800">
        <f t="shared" si="3366"/>
        <v>0</v>
      </c>
      <c r="AD854" s="800">
        <f t="shared" si="3366"/>
        <v>0</v>
      </c>
      <c r="AE854" s="800">
        <f t="shared" si="336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67">SUM(AL649)</f>
        <v>0</v>
      </c>
      <c r="AM854" s="800">
        <f t="shared" si="3367"/>
        <v>0</v>
      </c>
      <c r="AN854" s="800">
        <f t="shared" si="3367"/>
        <v>0</v>
      </c>
      <c r="AO854" s="800">
        <f t="shared" si="3367"/>
        <v>0</v>
      </c>
      <c r="AP854" s="800">
        <f t="shared" si="3367"/>
        <v>0</v>
      </c>
      <c r="AQ854" s="800">
        <f t="shared" si="3367"/>
        <v>0</v>
      </c>
      <c r="AR854" s="800">
        <f t="shared" si="3367"/>
        <v>0</v>
      </c>
      <c r="AS854" s="800">
        <f t="shared" si="3367"/>
        <v>0</v>
      </c>
      <c r="AT854" s="800">
        <f t="shared" si="3367"/>
        <v>0</v>
      </c>
      <c r="AU854" s="800">
        <f t="shared" si="3367"/>
        <v>0</v>
      </c>
      <c r="AV854" s="800">
        <f t="shared" si="3367"/>
        <v>0</v>
      </c>
      <c r="AW854" s="800">
        <f t="shared" si="336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68">SUM(BD649)</f>
        <v>0</v>
      </c>
      <c r="BE854" s="800">
        <f t="shared" si="3368"/>
        <v>0</v>
      </c>
      <c r="BF854" s="800">
        <f t="shared" si="3368"/>
        <v>0</v>
      </c>
      <c r="BG854" s="800">
        <f t="shared" si="3368"/>
        <v>0</v>
      </c>
      <c r="BH854" s="800">
        <f t="shared" si="3368"/>
        <v>0</v>
      </c>
      <c r="BI854" s="800">
        <f t="shared" si="3368"/>
        <v>0</v>
      </c>
      <c r="BJ854" s="800">
        <f t="shared" si="3368"/>
        <v>0</v>
      </c>
      <c r="BK854" s="800">
        <f t="shared" si="3368"/>
        <v>0</v>
      </c>
      <c r="BL854" s="800">
        <f t="shared" si="3368"/>
        <v>0</v>
      </c>
      <c r="BM854" s="800">
        <f t="shared" si="3368"/>
        <v>0</v>
      </c>
      <c r="BN854" s="800">
        <f t="shared" si="3368"/>
        <v>0</v>
      </c>
      <c r="BO854" s="800">
        <f t="shared" si="336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31">
        <f t="shared" ref="CD854:CO854" si="336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69"/>
        <v>0</v>
      </c>
      <c r="CF854" s="1332">
        <f t="shared" si="3369"/>
        <v>0</v>
      </c>
      <c r="CG854" s="1332">
        <f t="shared" si="3369"/>
        <v>0</v>
      </c>
      <c r="CH854" s="1332">
        <f t="shared" si="3369"/>
        <v>0</v>
      </c>
      <c r="CI854" s="1333">
        <f t="shared" si="3369"/>
        <v>0</v>
      </c>
      <c r="CJ854" s="1333">
        <f t="shared" si="3369"/>
        <v>0</v>
      </c>
      <c r="CK854" s="1332">
        <f t="shared" si="3369"/>
        <v>0</v>
      </c>
      <c r="CL854" s="1332">
        <f t="shared" si="3369"/>
        <v>0</v>
      </c>
      <c r="CM854" s="1332">
        <f t="shared" si="3369"/>
        <v>0</v>
      </c>
      <c r="CN854" s="1332">
        <f t="shared" si="3369"/>
        <v>0</v>
      </c>
      <c r="CO854" s="1334">
        <f t="shared" si="3369"/>
        <v>0</v>
      </c>
      <c r="CP854" s="528" t="str">
        <f t="shared" ref="CP854:CY857" si="337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70"/>
        <v/>
      </c>
      <c r="CR854" s="530" t="str">
        <f t="shared" si="3370"/>
        <v/>
      </c>
      <c r="CS854" s="530">
        <f t="shared" si="3370"/>
        <v>0</v>
      </c>
      <c r="CT854" s="530">
        <f t="shared" si="3370"/>
        <v>0</v>
      </c>
      <c r="CU854" s="530">
        <f t="shared" si="3370"/>
        <v>0</v>
      </c>
      <c r="CV854" s="530">
        <f t="shared" si="3370"/>
        <v>0</v>
      </c>
      <c r="CW854" s="531">
        <f t="shared" si="3370"/>
        <v>0</v>
      </c>
      <c r="CX854" s="531">
        <f t="shared" si="3370"/>
        <v>0</v>
      </c>
      <c r="CY854" s="531">
        <f t="shared" si="3370"/>
        <v>0</v>
      </c>
      <c r="CZ854" s="530">
        <f t="shared" ref="CZ854:DF857" si="337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71"/>
        <v>0</v>
      </c>
      <c r="DB854" s="530">
        <f t="shared" si="3371"/>
        <v>0</v>
      </c>
      <c r="DC854" s="530">
        <f t="shared" si="3371"/>
        <v>0</v>
      </c>
      <c r="DD854" s="530">
        <f t="shared" si="3371"/>
        <v>0</v>
      </c>
      <c r="DE854" s="529" t="str">
        <f t="shared" si="3371"/>
        <v/>
      </c>
      <c r="DF854" s="528" t="str">
        <f t="shared" si="337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72">SUM(B655)</f>
        <v>0</v>
      </c>
      <c r="C855" s="800">
        <f t="shared" si="3372"/>
        <v>0</v>
      </c>
      <c r="D855" s="800">
        <f t="shared" si="3372"/>
        <v>0</v>
      </c>
      <c r="E855" s="800">
        <f t="shared" si="3372"/>
        <v>0</v>
      </c>
      <c r="F855" s="800">
        <f t="shared" si="3372"/>
        <v>0</v>
      </c>
      <c r="G855" s="800">
        <f t="shared" si="3372"/>
        <v>0</v>
      </c>
      <c r="H855" s="800">
        <f t="shared" si="3372"/>
        <v>0</v>
      </c>
      <c r="I855" s="800">
        <f t="shared" si="3372"/>
        <v>0</v>
      </c>
      <c r="J855" s="800">
        <f t="shared" si="3372"/>
        <v>0</v>
      </c>
      <c r="K855" s="800">
        <f t="shared" si="3372"/>
        <v>0</v>
      </c>
      <c r="L855" s="800">
        <f t="shared" si="3372"/>
        <v>0</v>
      </c>
      <c r="M855" s="800">
        <f t="shared" si="3372"/>
        <v>0</v>
      </c>
      <c r="N855" s="800"/>
      <c r="O855" s="800"/>
      <c r="P855" s="800"/>
      <c r="Q855" s="800"/>
      <c r="R855" s="800"/>
      <c r="S855" s="799"/>
      <c r="T855" s="800">
        <f t="shared" ref="T855:AE855" si="3373">SUM(T655)</f>
        <v>0</v>
      </c>
      <c r="U855" s="800">
        <f t="shared" si="3373"/>
        <v>0</v>
      </c>
      <c r="V855" s="800">
        <f t="shared" si="3373"/>
        <v>0</v>
      </c>
      <c r="W855" s="800">
        <f t="shared" si="3373"/>
        <v>0</v>
      </c>
      <c r="X855" s="800">
        <f t="shared" si="3373"/>
        <v>0</v>
      </c>
      <c r="Y855" s="800">
        <f t="shared" si="3373"/>
        <v>0</v>
      </c>
      <c r="Z855" s="800">
        <f t="shared" si="3373"/>
        <v>0</v>
      </c>
      <c r="AA855" s="800">
        <f t="shared" si="3373"/>
        <v>0</v>
      </c>
      <c r="AB855" s="800">
        <f t="shared" si="3373"/>
        <v>0</v>
      </c>
      <c r="AC855" s="800">
        <f t="shared" si="3373"/>
        <v>0</v>
      </c>
      <c r="AD855" s="800">
        <f t="shared" si="3373"/>
        <v>0</v>
      </c>
      <c r="AE855" s="800">
        <f t="shared" si="337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74">SUM(AL655)</f>
        <v>0</v>
      </c>
      <c r="AM855" s="800">
        <f t="shared" si="3374"/>
        <v>0</v>
      </c>
      <c r="AN855" s="800">
        <f t="shared" si="3374"/>
        <v>0</v>
      </c>
      <c r="AO855" s="800">
        <f t="shared" si="3374"/>
        <v>0</v>
      </c>
      <c r="AP855" s="800">
        <f t="shared" si="3374"/>
        <v>0</v>
      </c>
      <c r="AQ855" s="800">
        <f t="shared" si="3374"/>
        <v>0</v>
      </c>
      <c r="AR855" s="800">
        <f t="shared" si="3374"/>
        <v>0</v>
      </c>
      <c r="AS855" s="800">
        <f t="shared" si="3374"/>
        <v>0</v>
      </c>
      <c r="AT855" s="800">
        <f t="shared" si="3374"/>
        <v>0</v>
      </c>
      <c r="AU855" s="800">
        <f t="shared" si="3374"/>
        <v>0</v>
      </c>
      <c r="AV855" s="800">
        <f t="shared" si="3374"/>
        <v>0</v>
      </c>
      <c r="AW855" s="800">
        <f t="shared" si="337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75">SUM(BD655)</f>
        <v>0</v>
      </c>
      <c r="BE855" s="800">
        <f t="shared" si="3375"/>
        <v>0</v>
      </c>
      <c r="BF855" s="800">
        <f t="shared" si="3375"/>
        <v>0</v>
      </c>
      <c r="BG855" s="800">
        <f t="shared" si="3375"/>
        <v>0</v>
      </c>
      <c r="BH855" s="800">
        <f t="shared" si="3375"/>
        <v>0</v>
      </c>
      <c r="BI855" s="800">
        <f t="shared" si="3375"/>
        <v>0</v>
      </c>
      <c r="BJ855" s="800">
        <f t="shared" si="3375"/>
        <v>0</v>
      </c>
      <c r="BK855" s="800">
        <f t="shared" si="3375"/>
        <v>0</v>
      </c>
      <c r="BL855" s="800">
        <f t="shared" si="3375"/>
        <v>0</v>
      </c>
      <c r="BM855" s="800">
        <f t="shared" si="3375"/>
        <v>0</v>
      </c>
      <c r="BN855" s="800">
        <f t="shared" si="3375"/>
        <v>0</v>
      </c>
      <c r="BO855" s="800">
        <f t="shared" si="337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37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376"/>
        <v>0</v>
      </c>
      <c r="CG855" s="1332">
        <f t="shared" si="3376"/>
        <v>0</v>
      </c>
      <c r="CH855" s="1332">
        <f t="shared" si="3376"/>
        <v>0</v>
      </c>
      <c r="CI855" s="1333">
        <f t="shared" si="3376"/>
        <v>0</v>
      </c>
      <c r="CJ855" s="1333">
        <f t="shared" si="3376"/>
        <v>0</v>
      </c>
      <c r="CK855" s="1332">
        <f t="shared" si="3376"/>
        <v>0</v>
      </c>
      <c r="CL855" s="1332">
        <f t="shared" si="3376"/>
        <v>0</v>
      </c>
      <c r="CM855" s="1332">
        <f t="shared" si="3376"/>
        <v>0</v>
      </c>
      <c r="CN855" s="1332">
        <f t="shared" si="3376"/>
        <v>0</v>
      </c>
      <c r="CO855" s="1328">
        <f t="shared" si="3376"/>
        <v>0</v>
      </c>
      <c r="CP855" s="528" t="str">
        <f t="shared" si="3370"/>
        <v/>
      </c>
      <c r="CQ855" s="529" t="str">
        <f t="shared" si="3370"/>
        <v/>
      </c>
      <c r="CR855" s="530" t="str">
        <f t="shared" si="3370"/>
        <v/>
      </c>
      <c r="CS855" s="530">
        <f t="shared" si="3370"/>
        <v>0</v>
      </c>
      <c r="CT855" s="530">
        <f t="shared" si="3370"/>
        <v>0</v>
      </c>
      <c r="CU855" s="530">
        <f t="shared" si="3370"/>
        <v>0</v>
      </c>
      <c r="CV855" s="530">
        <f t="shared" si="3370"/>
        <v>0</v>
      </c>
      <c r="CW855" s="531">
        <f t="shared" si="3370"/>
        <v>0</v>
      </c>
      <c r="CX855" s="531">
        <f t="shared" si="3370"/>
        <v>0</v>
      </c>
      <c r="CY855" s="531">
        <f t="shared" si="3370"/>
        <v>0</v>
      </c>
      <c r="CZ855" s="530">
        <f t="shared" si="3371"/>
        <v>0</v>
      </c>
      <c r="DA855" s="530">
        <f t="shared" si="3371"/>
        <v>0</v>
      </c>
      <c r="DB855" s="530">
        <f t="shared" si="3371"/>
        <v>0</v>
      </c>
      <c r="DC855" s="530">
        <f t="shared" si="3371"/>
        <v>0</v>
      </c>
      <c r="DD855" s="530">
        <f t="shared" si="3371"/>
        <v>0</v>
      </c>
      <c r="DE855" s="529" t="str">
        <f t="shared" si="3371"/>
        <v/>
      </c>
      <c r="DF855" s="528" t="str">
        <f t="shared" si="337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77">SUM(B661)</f>
        <v>0</v>
      </c>
      <c r="C856" s="800">
        <f t="shared" si="3377"/>
        <v>0</v>
      </c>
      <c r="D856" s="800">
        <f t="shared" si="3377"/>
        <v>0</v>
      </c>
      <c r="E856" s="800">
        <f t="shared" si="3377"/>
        <v>0</v>
      </c>
      <c r="F856" s="800">
        <f t="shared" si="3377"/>
        <v>0</v>
      </c>
      <c r="G856" s="800">
        <f t="shared" si="3377"/>
        <v>0</v>
      </c>
      <c r="H856" s="800">
        <f t="shared" si="3377"/>
        <v>0</v>
      </c>
      <c r="I856" s="800">
        <f t="shared" si="3377"/>
        <v>0</v>
      </c>
      <c r="J856" s="800">
        <f t="shared" si="3377"/>
        <v>0</v>
      </c>
      <c r="K856" s="800">
        <f t="shared" si="3377"/>
        <v>0</v>
      </c>
      <c r="L856" s="800">
        <f t="shared" si="3377"/>
        <v>0</v>
      </c>
      <c r="M856" s="800">
        <f t="shared" si="3377"/>
        <v>0</v>
      </c>
      <c r="N856" s="800"/>
      <c r="O856" s="800"/>
      <c r="P856" s="800"/>
      <c r="Q856" s="800"/>
      <c r="R856" s="800"/>
      <c r="S856" s="799"/>
      <c r="T856" s="800">
        <f t="shared" ref="T856:AE856" si="3378">SUM(T661)</f>
        <v>0</v>
      </c>
      <c r="U856" s="800">
        <f t="shared" si="3378"/>
        <v>0</v>
      </c>
      <c r="V856" s="800">
        <f t="shared" si="3378"/>
        <v>0</v>
      </c>
      <c r="W856" s="800">
        <f t="shared" si="3378"/>
        <v>0</v>
      </c>
      <c r="X856" s="800">
        <f t="shared" si="3378"/>
        <v>0</v>
      </c>
      <c r="Y856" s="800">
        <f t="shared" si="3378"/>
        <v>0</v>
      </c>
      <c r="Z856" s="800">
        <f t="shared" si="3378"/>
        <v>0</v>
      </c>
      <c r="AA856" s="800">
        <f t="shared" si="3378"/>
        <v>0</v>
      </c>
      <c r="AB856" s="800">
        <f t="shared" si="3378"/>
        <v>0</v>
      </c>
      <c r="AC856" s="800">
        <f t="shared" si="3378"/>
        <v>0</v>
      </c>
      <c r="AD856" s="800">
        <f t="shared" si="3378"/>
        <v>0</v>
      </c>
      <c r="AE856" s="800">
        <f t="shared" si="337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79">SUM(AL661)</f>
        <v>0</v>
      </c>
      <c r="AM856" s="800">
        <f t="shared" si="3379"/>
        <v>0</v>
      </c>
      <c r="AN856" s="800">
        <f t="shared" si="3379"/>
        <v>0</v>
      </c>
      <c r="AO856" s="800">
        <f t="shared" si="3379"/>
        <v>0</v>
      </c>
      <c r="AP856" s="800">
        <f t="shared" si="3379"/>
        <v>0</v>
      </c>
      <c r="AQ856" s="800">
        <f t="shared" si="3379"/>
        <v>0</v>
      </c>
      <c r="AR856" s="800">
        <f t="shared" si="3379"/>
        <v>0</v>
      </c>
      <c r="AS856" s="800">
        <f t="shared" si="3379"/>
        <v>0</v>
      </c>
      <c r="AT856" s="800">
        <f t="shared" si="3379"/>
        <v>0</v>
      </c>
      <c r="AU856" s="800">
        <f t="shared" si="3379"/>
        <v>0</v>
      </c>
      <c r="AV856" s="800">
        <f t="shared" si="3379"/>
        <v>0</v>
      </c>
      <c r="AW856" s="800">
        <f t="shared" si="337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80">SUM(BD661)</f>
        <v>0</v>
      </c>
      <c r="BE856" s="800">
        <f t="shared" si="3380"/>
        <v>0</v>
      </c>
      <c r="BF856" s="800">
        <f t="shared" si="3380"/>
        <v>0</v>
      </c>
      <c r="BG856" s="800">
        <f t="shared" si="3380"/>
        <v>0</v>
      </c>
      <c r="BH856" s="800">
        <f t="shared" si="3380"/>
        <v>0</v>
      </c>
      <c r="BI856" s="800">
        <f t="shared" si="3380"/>
        <v>0</v>
      </c>
      <c r="BJ856" s="800">
        <f t="shared" si="3380"/>
        <v>0</v>
      </c>
      <c r="BK856" s="800">
        <f t="shared" si="3380"/>
        <v>0</v>
      </c>
      <c r="BL856" s="800">
        <f t="shared" si="3380"/>
        <v>0</v>
      </c>
      <c r="BM856" s="800">
        <f t="shared" si="3380"/>
        <v>0</v>
      </c>
      <c r="BN856" s="800">
        <f t="shared" si="3380"/>
        <v>0</v>
      </c>
      <c r="BO856" s="800">
        <f t="shared" si="338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376"/>
        <v>0</v>
      </c>
      <c r="CF856" s="1332">
        <f t="shared" si="3376"/>
        <v>0</v>
      </c>
      <c r="CG856" s="1332">
        <f t="shared" si="3376"/>
        <v>0</v>
      </c>
      <c r="CH856" s="1332">
        <f t="shared" si="3376"/>
        <v>0</v>
      </c>
      <c r="CI856" s="1333">
        <f t="shared" si="3376"/>
        <v>0</v>
      </c>
      <c r="CJ856" s="1333">
        <f t="shared" si="3376"/>
        <v>0</v>
      </c>
      <c r="CK856" s="1332">
        <f t="shared" si="3376"/>
        <v>0</v>
      </c>
      <c r="CL856" s="1332">
        <f t="shared" si="3376"/>
        <v>0</v>
      </c>
      <c r="CM856" s="1332">
        <f t="shared" si="3376"/>
        <v>0</v>
      </c>
      <c r="CN856" s="1332">
        <f t="shared" si="3376"/>
        <v>0</v>
      </c>
      <c r="CO856" s="1328">
        <f t="shared" si="3376"/>
        <v>0</v>
      </c>
      <c r="CP856" s="528" t="str">
        <f t="shared" si="3370"/>
        <v/>
      </c>
      <c r="CQ856" s="529" t="str">
        <f t="shared" si="3370"/>
        <v/>
      </c>
      <c r="CR856" s="530" t="str">
        <f t="shared" si="3370"/>
        <v/>
      </c>
      <c r="CS856" s="530">
        <f t="shared" si="3370"/>
        <v>0</v>
      </c>
      <c r="CT856" s="530">
        <f t="shared" si="3370"/>
        <v>0</v>
      </c>
      <c r="CU856" s="530">
        <f t="shared" si="3370"/>
        <v>0</v>
      </c>
      <c r="CV856" s="530">
        <f t="shared" si="3370"/>
        <v>0</v>
      </c>
      <c r="CW856" s="531">
        <f t="shared" si="3370"/>
        <v>0</v>
      </c>
      <c r="CX856" s="531">
        <f t="shared" si="3370"/>
        <v>0</v>
      </c>
      <c r="CY856" s="531">
        <f t="shared" si="3370"/>
        <v>0</v>
      </c>
      <c r="CZ856" s="530">
        <f t="shared" si="3371"/>
        <v>0</v>
      </c>
      <c r="DA856" s="530">
        <f t="shared" si="3371"/>
        <v>0</v>
      </c>
      <c r="DB856" s="530">
        <f t="shared" si="3371"/>
        <v>0</v>
      </c>
      <c r="DC856" s="530">
        <f t="shared" si="3371"/>
        <v>0</v>
      </c>
      <c r="DD856" s="530">
        <f t="shared" si="3371"/>
        <v>0</v>
      </c>
      <c r="DE856" s="529" t="str">
        <f t="shared" si="3371"/>
        <v/>
      </c>
      <c r="DF856" s="528" t="str">
        <f t="shared" si="337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81">SUM(B664)</f>
        <v>0</v>
      </c>
      <c r="C857" s="800">
        <f t="shared" si="3381"/>
        <v>0</v>
      </c>
      <c r="D857" s="800">
        <f t="shared" si="3381"/>
        <v>0</v>
      </c>
      <c r="E857" s="800">
        <f t="shared" si="3381"/>
        <v>0</v>
      </c>
      <c r="F857" s="800">
        <f t="shared" si="3381"/>
        <v>0</v>
      </c>
      <c r="G857" s="800">
        <f t="shared" si="3381"/>
        <v>0</v>
      </c>
      <c r="H857" s="800">
        <f t="shared" si="3381"/>
        <v>0</v>
      </c>
      <c r="I857" s="800">
        <f t="shared" si="3381"/>
        <v>0</v>
      </c>
      <c r="J857" s="800">
        <f t="shared" si="3381"/>
        <v>0</v>
      </c>
      <c r="K857" s="800">
        <f t="shared" si="3381"/>
        <v>0</v>
      </c>
      <c r="L857" s="800">
        <f t="shared" si="3381"/>
        <v>0</v>
      </c>
      <c r="M857" s="800">
        <f t="shared" si="3381"/>
        <v>0</v>
      </c>
      <c r="N857" s="800"/>
      <c r="O857" s="800"/>
      <c r="P857" s="800"/>
      <c r="Q857" s="800"/>
      <c r="R857" s="800"/>
      <c r="S857" s="799"/>
      <c r="T857" s="800">
        <f t="shared" ref="T857:AE857" si="3382">SUM(T664)</f>
        <v>0</v>
      </c>
      <c r="U857" s="800">
        <f t="shared" si="3382"/>
        <v>0</v>
      </c>
      <c r="V857" s="800">
        <f t="shared" si="3382"/>
        <v>0</v>
      </c>
      <c r="W857" s="800">
        <f t="shared" si="3382"/>
        <v>0</v>
      </c>
      <c r="X857" s="800">
        <f t="shared" si="3382"/>
        <v>0</v>
      </c>
      <c r="Y857" s="800">
        <f t="shared" si="3382"/>
        <v>0</v>
      </c>
      <c r="Z857" s="800">
        <f t="shared" si="3382"/>
        <v>0</v>
      </c>
      <c r="AA857" s="800">
        <f t="shared" si="3382"/>
        <v>0</v>
      </c>
      <c r="AB857" s="800">
        <f t="shared" si="3382"/>
        <v>0</v>
      </c>
      <c r="AC857" s="800">
        <f t="shared" si="3382"/>
        <v>0</v>
      </c>
      <c r="AD857" s="800">
        <f t="shared" si="3382"/>
        <v>0</v>
      </c>
      <c r="AE857" s="800">
        <f t="shared" si="338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83">SUM(AL664)</f>
        <v>0</v>
      </c>
      <c r="AM857" s="800">
        <f t="shared" si="3383"/>
        <v>0</v>
      </c>
      <c r="AN857" s="800">
        <f t="shared" si="3383"/>
        <v>0</v>
      </c>
      <c r="AO857" s="800">
        <f t="shared" si="3383"/>
        <v>0</v>
      </c>
      <c r="AP857" s="800">
        <f t="shared" si="3383"/>
        <v>0</v>
      </c>
      <c r="AQ857" s="800">
        <f t="shared" si="3383"/>
        <v>0</v>
      </c>
      <c r="AR857" s="800">
        <f t="shared" si="3383"/>
        <v>0</v>
      </c>
      <c r="AS857" s="800">
        <f t="shared" si="3383"/>
        <v>0</v>
      </c>
      <c r="AT857" s="800">
        <f t="shared" si="3383"/>
        <v>0</v>
      </c>
      <c r="AU857" s="800">
        <f t="shared" si="3383"/>
        <v>0</v>
      </c>
      <c r="AV857" s="800">
        <f t="shared" si="3383"/>
        <v>0</v>
      </c>
      <c r="AW857" s="800">
        <f t="shared" si="338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84">SUM(BD664)</f>
        <v>0</v>
      </c>
      <c r="BE857" s="800">
        <f t="shared" si="3384"/>
        <v>0</v>
      </c>
      <c r="BF857" s="800">
        <f t="shared" si="3384"/>
        <v>0</v>
      </c>
      <c r="BG857" s="800">
        <f t="shared" si="3384"/>
        <v>0</v>
      </c>
      <c r="BH857" s="800">
        <f t="shared" si="3384"/>
        <v>0</v>
      </c>
      <c r="BI857" s="800">
        <f t="shared" si="3384"/>
        <v>0</v>
      </c>
      <c r="BJ857" s="800">
        <f t="shared" si="3384"/>
        <v>0</v>
      </c>
      <c r="BK857" s="800">
        <f t="shared" si="3384"/>
        <v>0</v>
      </c>
      <c r="BL857" s="800">
        <f t="shared" si="3384"/>
        <v>0</v>
      </c>
      <c r="BM857" s="800">
        <f t="shared" si="3384"/>
        <v>0</v>
      </c>
      <c r="BN857" s="800">
        <f t="shared" si="3384"/>
        <v>0</v>
      </c>
      <c r="BO857" s="800">
        <f t="shared" si="338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376"/>
        <v>0</v>
      </c>
      <c r="CF857" s="1332">
        <f t="shared" si="3376"/>
        <v>0</v>
      </c>
      <c r="CG857" s="1332">
        <f t="shared" si="3376"/>
        <v>0</v>
      </c>
      <c r="CH857" s="1332">
        <f t="shared" si="3376"/>
        <v>0</v>
      </c>
      <c r="CI857" s="1333">
        <f t="shared" si="3376"/>
        <v>0</v>
      </c>
      <c r="CJ857" s="1333">
        <f t="shared" si="3376"/>
        <v>0</v>
      </c>
      <c r="CK857" s="1332">
        <f t="shared" si="3376"/>
        <v>0</v>
      </c>
      <c r="CL857" s="1332">
        <f t="shared" si="3376"/>
        <v>0</v>
      </c>
      <c r="CM857" s="1332">
        <f t="shared" si="3376"/>
        <v>0</v>
      </c>
      <c r="CN857" s="1332">
        <f t="shared" si="3376"/>
        <v>0</v>
      </c>
      <c r="CO857" s="1328">
        <f t="shared" si="3376"/>
        <v>0</v>
      </c>
      <c r="CP857" s="528" t="str">
        <f t="shared" si="3370"/>
        <v/>
      </c>
      <c r="CQ857" s="529" t="str">
        <f t="shared" si="3370"/>
        <v/>
      </c>
      <c r="CR857" s="530" t="str">
        <f t="shared" si="3370"/>
        <v/>
      </c>
      <c r="CS857" s="530">
        <f t="shared" si="3370"/>
        <v>0</v>
      </c>
      <c r="CT857" s="530">
        <f t="shared" si="3370"/>
        <v>0</v>
      </c>
      <c r="CU857" s="530">
        <f t="shared" si="3370"/>
        <v>0</v>
      </c>
      <c r="CV857" s="530">
        <f t="shared" si="3370"/>
        <v>0</v>
      </c>
      <c r="CW857" s="531">
        <f t="shared" si="3370"/>
        <v>0</v>
      </c>
      <c r="CX857" s="531">
        <f t="shared" si="3370"/>
        <v>0</v>
      </c>
      <c r="CY857" s="531">
        <f t="shared" si="3370"/>
        <v>0</v>
      </c>
      <c r="CZ857" s="530">
        <f t="shared" si="3371"/>
        <v>0</v>
      </c>
      <c r="DA857" s="530">
        <f t="shared" si="3371"/>
        <v>0</v>
      </c>
      <c r="DB857" s="530">
        <f t="shared" si="3371"/>
        <v>0</v>
      </c>
      <c r="DC857" s="530">
        <f t="shared" si="3371"/>
        <v>0</v>
      </c>
      <c r="DD857" s="530">
        <f t="shared" si="3371"/>
        <v>0</v>
      </c>
      <c r="DE857" s="529" t="str">
        <f t="shared" si="3371"/>
        <v/>
      </c>
      <c r="DF857" s="528" t="str">
        <f t="shared" si="337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28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85">SUM(C455)</f>
        <v>7.8643711083437123E-2</v>
      </c>
      <c r="D859" s="800">
        <f t="shared" si="3385"/>
        <v>0.25737941809124876</v>
      </c>
      <c r="E859" s="800">
        <f t="shared" si="3385"/>
        <v>0.34856102655426763</v>
      </c>
      <c r="F859" s="800">
        <f t="shared" si="3385"/>
        <v>0.31457484433374844</v>
      </c>
      <c r="G859" s="800">
        <f t="shared" si="3385"/>
        <v>0.23593113325031131</v>
      </c>
      <c r="H859" s="800">
        <f t="shared" si="3385"/>
        <v>0.11796556662515566</v>
      </c>
      <c r="I859" s="800">
        <f t="shared" si="3385"/>
        <v>0.28311735990037362</v>
      </c>
      <c r="J859" s="800">
        <f t="shared" si="3385"/>
        <v>0.11796556662515566</v>
      </c>
      <c r="K859" s="800">
        <f t="shared" si="3385"/>
        <v>0.34856102655426763</v>
      </c>
      <c r="L859" s="800">
        <f t="shared" si="3385"/>
        <v>0.22649388792029887</v>
      </c>
      <c r="M859" s="800">
        <f t="shared" si="338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86">SUM(U455)</f>
        <v>0.37748981320049818</v>
      </c>
      <c r="V859" s="800">
        <f t="shared" si="3386"/>
        <v>0.28311735990037362</v>
      </c>
      <c r="W859" s="800">
        <f t="shared" si="3386"/>
        <v>0.34845213526199831</v>
      </c>
      <c r="X859" s="800">
        <f t="shared" si="3386"/>
        <v>0.47186226650062263</v>
      </c>
      <c r="Y859" s="800">
        <f t="shared" si="3386"/>
        <v>0.45298777584059774</v>
      </c>
      <c r="Z859" s="800">
        <f t="shared" si="3386"/>
        <v>0.41180706894599794</v>
      </c>
      <c r="AA859" s="800">
        <f t="shared" si="3386"/>
        <v>0.23593113325031131</v>
      </c>
      <c r="AB859" s="800">
        <f t="shared" si="3386"/>
        <v>0.14155867995018681</v>
      </c>
      <c r="AC859" s="800">
        <f t="shared" si="3386"/>
        <v>0.30199185056039851</v>
      </c>
      <c r="AD859" s="800">
        <f t="shared" si="3386"/>
        <v>0.14155867995018681</v>
      </c>
      <c r="AE859" s="800">
        <f t="shared" si="338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87">SUM(AM455)</f>
        <v>0.5033197509339975</v>
      </c>
      <c r="AN859" s="800">
        <f t="shared" si="3387"/>
        <v>0.37748981320049818</v>
      </c>
      <c r="AO859" s="800">
        <f t="shared" si="3387"/>
        <v>0.37748981320049818</v>
      </c>
      <c r="AP859" s="800">
        <f t="shared" si="3387"/>
        <v>0.45298777584059774</v>
      </c>
      <c r="AQ859" s="800">
        <f t="shared" si="3387"/>
        <v>0.37748981320049818</v>
      </c>
      <c r="AR859" s="800">
        <f t="shared" si="3387"/>
        <v>0.27525298879202992</v>
      </c>
      <c r="AS859" s="800">
        <f t="shared" si="3387"/>
        <v>0.31457484433374844</v>
      </c>
      <c r="AT859" s="800">
        <f t="shared" si="3387"/>
        <v>0.35389669987546701</v>
      </c>
      <c r="AU859" s="800">
        <f t="shared" si="3387"/>
        <v>0.37748981320049818</v>
      </c>
      <c r="AV859" s="800">
        <f t="shared" si="3387"/>
        <v>0.28311735990037362</v>
      </c>
      <c r="AW859" s="800">
        <f t="shared" si="338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88">SUM(BE455)</f>
        <v>0.37748981320049818</v>
      </c>
      <c r="BF859" s="800">
        <f t="shared" si="3388"/>
        <v>0.20222668564312399</v>
      </c>
      <c r="BG859" s="800">
        <f t="shared" si="3388"/>
        <v>0.37748981320049818</v>
      </c>
      <c r="BH859" s="800">
        <f t="shared" si="3388"/>
        <v>0.45298777584059774</v>
      </c>
      <c r="BI859" s="800">
        <f t="shared" si="3388"/>
        <v>0.23593113325031131</v>
      </c>
      <c r="BJ859" s="800">
        <f t="shared" si="3388"/>
        <v>0.23593113325031131</v>
      </c>
      <c r="BK859" s="800">
        <f t="shared" si="3388"/>
        <v>0.34845213526199831</v>
      </c>
      <c r="BL859" s="800">
        <f t="shared" si="3388"/>
        <v>0.41180706894599794</v>
      </c>
      <c r="BM859" s="800">
        <f t="shared" si="3388"/>
        <v>0.22649388792029887</v>
      </c>
      <c r="BN859" s="800">
        <f t="shared" si="3388"/>
        <v>0.23593113325031131</v>
      </c>
      <c r="BO859" s="800">
        <f t="shared" si="338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89">SUM(BV455)</f>
        <v>0.31457484433374844</v>
      </c>
      <c r="BW859" s="800">
        <f t="shared" si="3389"/>
        <v>0.31457484433374844</v>
      </c>
      <c r="BX859" s="800">
        <f t="shared" si="3389"/>
        <v>0.31457484433374844</v>
      </c>
      <c r="BY859" s="800">
        <f t="shared" si="3389"/>
        <v>0.31457484433374844</v>
      </c>
      <c r="BZ859" s="614">
        <f t="shared" ref="BZ859:BZ887" si="3390">IF(DG859&lt;3,"",(SUM(B859:R859)-MIN(B859:R859)-MAX(B859:R859))/(DG859-2))</f>
        <v>0.23915186819718884</v>
      </c>
      <c r="CA859" s="614">
        <f t="shared" ref="CA859:CA887" si="3391">IF(DH859&lt;3,"",(SUM(T859:AJ859)-MIN(T859:AJ859)-MAX(T859:AJ859))/(DH859-2))</f>
        <v>0.31882050482021096</v>
      </c>
      <c r="CB859" s="614">
        <f t="shared" ref="CB859:CB887" si="3392">IF(DI859&lt;3,"",(SUM(AL859:BB859)-MIN(AL859:BB859)-MAX(AL859:BB859))/(DI859-2))</f>
        <v>0.37638880124533008</v>
      </c>
      <c r="CC859" s="683">
        <f t="shared" ref="CC859:CC887" si="3393">IF(DJ859&lt;3,"",(SUM(BD859:BT859)-MIN(BD859:BT859)-MAX(BD859:BT859))/(DJ859-2))</f>
        <v>0.32045057446812214</v>
      </c>
      <c r="CD859" s="1331">
        <f t="shared" ref="CD859:CO874" si="33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32">
        <f t="shared" si="3394"/>
        <v>0.28311735990037362</v>
      </c>
      <c r="CF859" s="1332">
        <f t="shared" si="3394"/>
        <v>0.31457484433374844</v>
      </c>
      <c r="CG859" s="1332">
        <f t="shared" si="3394"/>
        <v>0.35389669987546701</v>
      </c>
      <c r="CH859" s="1332">
        <f t="shared" si="3394"/>
        <v>0.37748981320049818</v>
      </c>
      <c r="CI859" s="1333">
        <f t="shared" si="3394"/>
        <v>0.37748981320049818</v>
      </c>
      <c r="CJ859" s="1333">
        <f t="shared" si="3394"/>
        <v>0.37748981320049818</v>
      </c>
      <c r="CK859" s="1332">
        <f t="shared" si="3394"/>
        <v>0.37748981320049818</v>
      </c>
      <c r="CL859" s="1332">
        <f t="shared" si="3394"/>
        <v>0.37748981320049818</v>
      </c>
      <c r="CM859" s="1332">
        <f t="shared" si="3394"/>
        <v>0.45298777584059774</v>
      </c>
      <c r="CN859" s="1332">
        <f t="shared" si="3394"/>
        <v>0.47186226650062263</v>
      </c>
      <c r="CO859" s="1328">
        <f t="shared" si="3394"/>
        <v>0.5033197509339975</v>
      </c>
      <c r="CP859" s="1399" t="str">
        <f t="shared" ref="CP859:DE874" si="339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395"/>
        <v/>
      </c>
      <c r="CR859" s="1342" t="str">
        <f t="shared" si="3395"/>
        <v/>
      </c>
      <c r="CS859" s="1342">
        <f t="shared" si="3395"/>
        <v>0.20222668564312399</v>
      </c>
      <c r="CT859" s="1342">
        <f t="shared" si="3395"/>
        <v>0.22649388792029887</v>
      </c>
      <c r="CU859" s="1342">
        <f t="shared" si="3395"/>
        <v>0.23593113325031131</v>
      </c>
      <c r="CV859" s="1342">
        <f t="shared" si="3395"/>
        <v>0.23593113325031131</v>
      </c>
      <c r="CW859" s="1343">
        <f t="shared" si="3395"/>
        <v>0.23593113325031131</v>
      </c>
      <c r="CX859" s="1343">
        <f t="shared" si="3395"/>
        <v>0.34845213526199831</v>
      </c>
      <c r="CY859" s="1343">
        <f t="shared" si="3395"/>
        <v>0.37748981320049818</v>
      </c>
      <c r="CZ859" s="1342">
        <f t="shared" si="3395"/>
        <v>0.37748981320049818</v>
      </c>
      <c r="DA859" s="1342">
        <f t="shared" si="3395"/>
        <v>0.37748981320049818</v>
      </c>
      <c r="DB859" s="1342">
        <f t="shared" si="3395"/>
        <v>0.37748981320049818</v>
      </c>
      <c r="DC859" s="1342">
        <f t="shared" si="3395"/>
        <v>0.41180706894599794</v>
      </c>
      <c r="DD859" s="1342">
        <f t="shared" si="3395"/>
        <v>0.45298777584059774</v>
      </c>
      <c r="DE859" s="1341" t="str">
        <f t="shared" si="3395"/>
        <v/>
      </c>
      <c r="DF859" s="1399" t="str">
        <f t="shared" ref="DF859:DF887" si="339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97">COUNT(B859:R859)</f>
        <v>12</v>
      </c>
      <c r="DH859" s="98">
        <f t="shared" ref="DH859:DH887" si="3398">COUNT(T859:AJ859)</f>
        <v>12</v>
      </c>
      <c r="DI859" s="98">
        <f t="shared" ref="DI859:DI887" si="3399">COUNT(AL859:BB859)</f>
        <v>12</v>
      </c>
      <c r="DJ859" s="98">
        <f t="shared" ref="DJ859:DJ887" si="340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401">SUM(C464)</f>
        <v>2.3658287671232875E-2</v>
      </c>
      <c r="D860" s="800">
        <f t="shared" si="3401"/>
        <v>5.1618082191780823E-2</v>
      </c>
      <c r="E860" s="800">
        <f t="shared" si="3401"/>
        <v>4.3676838777660688E-2</v>
      </c>
      <c r="F860" s="800">
        <f t="shared" si="3401"/>
        <v>6.3088767123287662E-2</v>
      </c>
      <c r="G860" s="800">
        <f t="shared" si="3401"/>
        <v>4.731657534246575E-2</v>
      </c>
      <c r="H860" s="800">
        <f t="shared" si="3401"/>
        <v>4.731657534246575E-2</v>
      </c>
      <c r="I860" s="800">
        <f t="shared" si="3401"/>
        <v>7.0974863013698611E-2</v>
      </c>
      <c r="J860" s="800">
        <f t="shared" si="3401"/>
        <v>4.731657534246575E-2</v>
      </c>
      <c r="K860" s="800">
        <f t="shared" si="3401"/>
        <v>4.3676838777660688E-2</v>
      </c>
      <c r="L860" s="800">
        <f t="shared" si="3401"/>
        <v>5.6779890410958891E-2</v>
      </c>
      <c r="M860" s="800">
        <f t="shared" si="340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402">SUM(T464)</f>
        <v>4.731657534246575E-2</v>
      </c>
      <c r="U860" s="800">
        <f t="shared" si="3402"/>
        <v>5.9145719178082173E-2</v>
      </c>
      <c r="V860" s="800">
        <f t="shared" si="3402"/>
        <v>3.5487431506849312E-2</v>
      </c>
      <c r="W860" s="800">
        <f t="shared" si="3402"/>
        <v>4.3676838777660688E-2</v>
      </c>
      <c r="X860" s="800">
        <f t="shared" si="3402"/>
        <v>9.46331506849315E-2</v>
      </c>
      <c r="Y860" s="800">
        <f t="shared" si="3402"/>
        <v>5.6779890410958891E-2</v>
      </c>
      <c r="Z860" s="800">
        <f t="shared" si="3402"/>
        <v>5.1618082191780823E-2</v>
      </c>
      <c r="AA860" s="800">
        <f t="shared" si="3402"/>
        <v>9.46331506849315E-2</v>
      </c>
      <c r="AB860" s="800">
        <f t="shared" si="3402"/>
        <v>2.8389945205479446E-2</v>
      </c>
      <c r="AC860" s="800">
        <f t="shared" si="3402"/>
        <v>3.7853260273972601E-2</v>
      </c>
      <c r="AD860" s="800">
        <f t="shared" si="3402"/>
        <v>5.6779890410958891E-2</v>
      </c>
      <c r="AE860" s="800">
        <f t="shared" si="340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403">SUM(AL464)</f>
        <v>4.731657534246575E-2</v>
      </c>
      <c r="AM860" s="800">
        <f t="shared" si="3403"/>
        <v>6.3088767123287662E-2</v>
      </c>
      <c r="AN860" s="800">
        <f t="shared" si="3403"/>
        <v>4.731657534246575E-2</v>
      </c>
      <c r="AO860" s="800">
        <f t="shared" si="3403"/>
        <v>4.731657534246575E-2</v>
      </c>
      <c r="AP860" s="800">
        <f t="shared" si="3403"/>
        <v>5.6779890410958891E-2</v>
      </c>
      <c r="AQ860" s="800">
        <f t="shared" si="3403"/>
        <v>4.731657534246575E-2</v>
      </c>
      <c r="AR860" s="800">
        <f t="shared" si="3403"/>
        <v>9.46331506849315E-2</v>
      </c>
      <c r="AS860" s="800">
        <f t="shared" si="3403"/>
        <v>6.3088767123287662E-2</v>
      </c>
      <c r="AT860" s="800">
        <f t="shared" si="3403"/>
        <v>7.0974863013698625E-2</v>
      </c>
      <c r="AU860" s="800">
        <f t="shared" si="3403"/>
        <v>4.731657534246575E-2</v>
      </c>
      <c r="AV860" s="800">
        <f t="shared" si="3403"/>
        <v>5.6779890410958891E-2</v>
      </c>
      <c r="AW860" s="800">
        <f t="shared" si="340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404">SUM(BD464)</f>
        <v>4.731657534246575E-2</v>
      </c>
      <c r="BE860" s="800">
        <f t="shared" si="3404"/>
        <v>4.731657534246575E-2</v>
      </c>
      <c r="BF860" s="800">
        <f t="shared" si="3404"/>
        <v>8.111412915851271E-2</v>
      </c>
      <c r="BG860" s="800">
        <f t="shared" si="3404"/>
        <v>4.731657534246575E-2</v>
      </c>
      <c r="BH860" s="800">
        <f t="shared" si="3404"/>
        <v>5.6779890410958891E-2</v>
      </c>
      <c r="BI860" s="800">
        <f t="shared" si="3404"/>
        <v>9.46331506849315E-2</v>
      </c>
      <c r="BJ860" s="800">
        <f t="shared" si="3404"/>
        <v>9.46331506849315E-2</v>
      </c>
      <c r="BK860" s="800">
        <f t="shared" si="3404"/>
        <v>4.3676838777660688E-2</v>
      </c>
      <c r="BL860" s="800">
        <f t="shared" si="3404"/>
        <v>5.1618082191780823E-2</v>
      </c>
      <c r="BM860" s="800">
        <f t="shared" si="3404"/>
        <v>2.8389945205479446E-2</v>
      </c>
      <c r="BN860" s="800">
        <f t="shared" si="3404"/>
        <v>9.46331506849315E-2</v>
      </c>
      <c r="BO860" s="800">
        <f t="shared" si="340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405">SUM(BV464)</f>
        <v>6.3088767123287662E-2</v>
      </c>
      <c r="BW860" s="800">
        <f t="shared" si="3405"/>
        <v>6.3088767123287662E-2</v>
      </c>
      <c r="BX860" s="800">
        <f t="shared" si="3405"/>
        <v>6.3088767123287662E-2</v>
      </c>
      <c r="BY860" s="800">
        <f t="shared" si="3405"/>
        <v>6.3088767123287662E-2</v>
      </c>
      <c r="BZ860" s="614">
        <f t="shared" si="3390"/>
        <v>5.6639815700737603E-2</v>
      </c>
      <c r="CA860" s="614">
        <f t="shared" si="3391"/>
        <v>5.3490892096944145E-2</v>
      </c>
      <c r="CB860" s="614">
        <f t="shared" si="3392"/>
        <v>5.4729505479452045E-2</v>
      </c>
      <c r="CC860" s="683">
        <f t="shared" si="3393"/>
        <v>6.1172154327863902E-2</v>
      </c>
      <c r="CD860" s="1331">
        <f t="shared" si="3394"/>
        <v>4.731657534246575E-2</v>
      </c>
      <c r="CE860" s="1332">
        <f t="shared" si="3394"/>
        <v>4.731657534246575E-2</v>
      </c>
      <c r="CF860" s="1332">
        <f t="shared" si="3394"/>
        <v>4.731657534246575E-2</v>
      </c>
      <c r="CG860" s="1332">
        <f t="shared" si="3394"/>
        <v>4.731657534246575E-2</v>
      </c>
      <c r="CH860" s="1332">
        <f t="shared" si="3394"/>
        <v>4.731657534246575E-2</v>
      </c>
      <c r="CI860" s="1333">
        <f t="shared" si="3394"/>
        <v>4.731657534246575E-2</v>
      </c>
      <c r="CJ860" s="1333">
        <f t="shared" si="3394"/>
        <v>5.6779890410958891E-2</v>
      </c>
      <c r="CK860" s="1332">
        <f t="shared" si="3394"/>
        <v>5.6779890410958891E-2</v>
      </c>
      <c r="CL860" s="1332">
        <f t="shared" si="3394"/>
        <v>6.3088767123287662E-2</v>
      </c>
      <c r="CM860" s="1332">
        <f t="shared" si="3394"/>
        <v>6.3088767123287662E-2</v>
      </c>
      <c r="CN860" s="1332">
        <f t="shared" si="3394"/>
        <v>7.0974863013698625E-2</v>
      </c>
      <c r="CO860" s="1328">
        <f t="shared" si="3394"/>
        <v>9.46331506849315E-2</v>
      </c>
      <c r="CP860" s="1399" t="str">
        <f t="shared" si="3395"/>
        <v/>
      </c>
      <c r="CQ860" s="1341" t="str">
        <f t="shared" si="3395"/>
        <v/>
      </c>
      <c r="CR860" s="1342" t="str">
        <f t="shared" si="3395"/>
        <v/>
      </c>
      <c r="CS860" s="1342">
        <f t="shared" si="3395"/>
        <v>2.8389945205479446E-2</v>
      </c>
      <c r="CT860" s="1342">
        <f t="shared" si="3395"/>
        <v>4.3676838777660688E-2</v>
      </c>
      <c r="CU860" s="1342">
        <f t="shared" si="3395"/>
        <v>4.731657534246575E-2</v>
      </c>
      <c r="CV860" s="1342">
        <f t="shared" si="3395"/>
        <v>4.731657534246575E-2</v>
      </c>
      <c r="CW860" s="1343">
        <f t="shared" si="3395"/>
        <v>4.731657534246575E-2</v>
      </c>
      <c r="CX860" s="1343">
        <f t="shared" si="3395"/>
        <v>4.731657534246575E-2</v>
      </c>
      <c r="CY860" s="1343">
        <f t="shared" si="3395"/>
        <v>5.1618082191780823E-2</v>
      </c>
      <c r="CZ860" s="1342">
        <f t="shared" si="3395"/>
        <v>5.6779890410958891E-2</v>
      </c>
      <c r="DA860" s="1342">
        <f t="shared" si="3395"/>
        <v>8.111412915851271E-2</v>
      </c>
      <c r="DB860" s="1342">
        <f t="shared" si="3395"/>
        <v>9.46331506849315E-2</v>
      </c>
      <c r="DC860" s="1342">
        <f t="shared" si="3395"/>
        <v>9.46331506849315E-2</v>
      </c>
      <c r="DD860" s="1342">
        <f t="shared" si="3395"/>
        <v>9.46331506849315E-2</v>
      </c>
      <c r="DE860" s="1341" t="str">
        <f t="shared" si="3395"/>
        <v/>
      </c>
      <c r="DF860" s="1399" t="str">
        <f t="shared" si="3396"/>
        <v/>
      </c>
      <c r="DG860" s="645">
        <f t="shared" si="3397"/>
        <v>12</v>
      </c>
      <c r="DH860" s="98">
        <f t="shared" si="3398"/>
        <v>12</v>
      </c>
      <c r="DI860" s="98">
        <f t="shared" si="3399"/>
        <v>12</v>
      </c>
      <c r="DJ860" s="98">
        <f t="shared" si="340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406">SUM(C473)</f>
        <v>4.6143437110834372E-2</v>
      </c>
      <c r="D861" s="800">
        <f t="shared" si="3406"/>
        <v>5.0338295030001132E-2</v>
      </c>
      <c r="E861" s="800">
        <f t="shared" si="3406"/>
        <v>4.2593941948462492E-2</v>
      </c>
      <c r="F861" s="800">
        <f t="shared" si="3406"/>
        <v>6.1524582814445818E-2</v>
      </c>
      <c r="G861" s="800">
        <f t="shared" si="3406"/>
        <v>0.11535859277708592</v>
      </c>
      <c r="H861" s="800">
        <f t="shared" si="3406"/>
        <v>4.6143437110834372E-2</v>
      </c>
      <c r="I861" s="800">
        <f t="shared" si="3406"/>
        <v>5.5372124533001242E-2</v>
      </c>
      <c r="J861" s="800">
        <f t="shared" si="3406"/>
        <v>4.6143437110834372E-2</v>
      </c>
      <c r="K861" s="800">
        <f t="shared" si="3406"/>
        <v>0.10648485487115623</v>
      </c>
      <c r="L861" s="800">
        <f t="shared" si="3406"/>
        <v>0.13843031133250311</v>
      </c>
      <c r="M861" s="800">
        <f t="shared" si="340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407">SUM(U473)</f>
        <v>4.6143437110834372E-2</v>
      </c>
      <c r="V861" s="800">
        <f t="shared" si="3407"/>
        <v>8.651894458281445E-2</v>
      </c>
      <c r="W861" s="800">
        <f t="shared" si="3407"/>
        <v>4.2593941948462492E-2</v>
      </c>
      <c r="X861" s="800">
        <f t="shared" si="3407"/>
        <v>9.2286874221668744E-2</v>
      </c>
      <c r="Y861" s="800">
        <f t="shared" si="3407"/>
        <v>5.5372124533001242E-2</v>
      </c>
      <c r="Z861" s="800">
        <f t="shared" si="3407"/>
        <v>5.0338295030001132E-2</v>
      </c>
      <c r="AA861" s="800">
        <f t="shared" si="3407"/>
        <v>9.2286874221668744E-2</v>
      </c>
      <c r="AB861" s="800">
        <f t="shared" si="3407"/>
        <v>5.5372124533001242E-2</v>
      </c>
      <c r="AC861" s="800">
        <f t="shared" si="3407"/>
        <v>9.2286874221668744E-2</v>
      </c>
      <c r="AD861" s="800">
        <f t="shared" si="3407"/>
        <v>0.13843031133250311</v>
      </c>
      <c r="AE861" s="800">
        <f t="shared" si="340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408">SUM(AM473)</f>
        <v>6.1524582814445818E-2</v>
      </c>
      <c r="AN861" s="800">
        <f t="shared" si="3408"/>
        <v>4.6143437110834372E-2</v>
      </c>
      <c r="AO861" s="800">
        <f t="shared" si="3408"/>
        <v>4.6143437110834372E-2</v>
      </c>
      <c r="AP861" s="800">
        <f t="shared" si="3408"/>
        <v>5.5372124533001242E-2</v>
      </c>
      <c r="AQ861" s="800">
        <f t="shared" si="3408"/>
        <v>4.6143437110834372E-2</v>
      </c>
      <c r="AR861" s="800">
        <f t="shared" si="3408"/>
        <v>9.2286874221668744E-2</v>
      </c>
      <c r="AS861" s="800">
        <f t="shared" si="3408"/>
        <v>6.1524582814445818E-2</v>
      </c>
      <c r="AT861" s="800">
        <f t="shared" si="3408"/>
        <v>6.9215155666251554E-2</v>
      </c>
      <c r="AU861" s="800">
        <f t="shared" si="3408"/>
        <v>0.11535859277708592</v>
      </c>
      <c r="AV861" s="800">
        <f t="shared" si="3408"/>
        <v>5.5372124533001242E-2</v>
      </c>
      <c r="AW861" s="800">
        <f t="shared" si="340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409">SUM(BE473)</f>
        <v>0.11535859277708592</v>
      </c>
      <c r="BF861" s="800">
        <f t="shared" si="3409"/>
        <v>7.9103035047144624E-2</v>
      </c>
      <c r="BG861" s="800">
        <f t="shared" si="3409"/>
        <v>0.11535859277708592</v>
      </c>
      <c r="BH861" s="800">
        <f t="shared" si="3409"/>
        <v>0</v>
      </c>
      <c r="BI861" s="800">
        <f t="shared" si="3409"/>
        <v>9.2286874221668744E-2</v>
      </c>
      <c r="BJ861" s="800">
        <f t="shared" si="3409"/>
        <v>9.2286874221668744E-2</v>
      </c>
      <c r="BK861" s="800">
        <f t="shared" si="3409"/>
        <v>0.10648485487115623</v>
      </c>
      <c r="BL861" s="800">
        <f t="shared" si="3409"/>
        <v>5.0338295030001132E-2</v>
      </c>
      <c r="BM861" s="800">
        <f t="shared" si="3409"/>
        <v>6.9215155666251554E-2</v>
      </c>
      <c r="BN861" s="800">
        <f t="shared" si="3409"/>
        <v>0.23071718555417184</v>
      </c>
      <c r="BO861" s="800">
        <f t="shared" si="340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10">SUM(BV473)</f>
        <v>6.1524582814445818E-2</v>
      </c>
      <c r="BW861" s="800">
        <f t="shared" si="3410"/>
        <v>6.1524582814445818E-2</v>
      </c>
      <c r="BX861" s="800">
        <f t="shared" si="3410"/>
        <v>6.1524582814445818E-2</v>
      </c>
      <c r="BY861" s="800">
        <f t="shared" si="3410"/>
        <v>0.15381145703611457</v>
      </c>
      <c r="BZ861" s="614">
        <f t="shared" si="3390"/>
        <v>7.5822594691236533E-2</v>
      </c>
      <c r="CA861" s="614">
        <f t="shared" si="3391"/>
        <v>7.4259472314049585E-2</v>
      </c>
      <c r="CB861" s="614">
        <f t="shared" si="3392"/>
        <v>5.7986919302615195E-2</v>
      </c>
      <c r="CC861" s="683">
        <f t="shared" si="3393"/>
        <v>9.5114946016623472E-2</v>
      </c>
      <c r="CD861" s="1331">
        <f t="shared" si="3394"/>
        <v>4.6143437110834372E-2</v>
      </c>
      <c r="CE861" s="1332">
        <f t="shared" si="3394"/>
        <v>4.6143437110834372E-2</v>
      </c>
      <c r="CF861" s="1332">
        <f t="shared" si="3394"/>
        <v>4.6143437110834372E-2</v>
      </c>
      <c r="CG861" s="1332">
        <f t="shared" si="3394"/>
        <v>4.6143437110834372E-2</v>
      </c>
      <c r="CH861" s="1332">
        <f t="shared" si="3394"/>
        <v>4.6143437110834372E-2</v>
      </c>
      <c r="CI861" s="1333">
        <f t="shared" si="3394"/>
        <v>5.5372124533001242E-2</v>
      </c>
      <c r="CJ861" s="1333">
        <f t="shared" si="3394"/>
        <v>5.5372124533001242E-2</v>
      </c>
      <c r="CK861" s="1332">
        <f t="shared" si="3394"/>
        <v>6.1524582814445818E-2</v>
      </c>
      <c r="CL861" s="1332">
        <f t="shared" si="3394"/>
        <v>6.1524582814445818E-2</v>
      </c>
      <c r="CM861" s="1332">
        <f t="shared" si="3394"/>
        <v>6.9215155666251554E-2</v>
      </c>
      <c r="CN861" s="1332">
        <f t="shared" si="3394"/>
        <v>9.2286874221668744E-2</v>
      </c>
      <c r="CO861" s="1328">
        <f t="shared" si="3394"/>
        <v>0.11535859277708592</v>
      </c>
      <c r="CP861" s="1399" t="str">
        <f t="shared" si="3395"/>
        <v/>
      </c>
      <c r="CQ861" s="1341" t="str">
        <f t="shared" si="3395"/>
        <v/>
      </c>
      <c r="CR861" s="1342" t="str">
        <f t="shared" si="3395"/>
        <v/>
      </c>
      <c r="CS861" s="1342">
        <f t="shared" si="3395"/>
        <v>0</v>
      </c>
      <c r="CT861" s="1342">
        <f t="shared" si="3395"/>
        <v>5.0338295030001132E-2</v>
      </c>
      <c r="CU861" s="1342">
        <f t="shared" si="3395"/>
        <v>6.9215155666251554E-2</v>
      </c>
      <c r="CV861" s="1342">
        <f t="shared" si="3395"/>
        <v>7.9103035047144624E-2</v>
      </c>
      <c r="CW861" s="1343">
        <f t="shared" si="3395"/>
        <v>9.2286874221668744E-2</v>
      </c>
      <c r="CX861" s="1343">
        <f t="shared" si="3395"/>
        <v>9.2286874221668744E-2</v>
      </c>
      <c r="CY861" s="1343">
        <f t="shared" si="3395"/>
        <v>0.10648485487115623</v>
      </c>
      <c r="CZ861" s="1342">
        <f t="shared" si="3395"/>
        <v>0.11535859277708592</v>
      </c>
      <c r="DA861" s="1342">
        <f t="shared" si="3395"/>
        <v>0.11535859277708592</v>
      </c>
      <c r="DB861" s="1342">
        <f t="shared" si="3395"/>
        <v>0.11535859277708592</v>
      </c>
      <c r="DC861" s="1342">
        <f t="shared" si="3395"/>
        <v>0.11535859277708592</v>
      </c>
      <c r="DD861" s="1342">
        <f t="shared" si="3395"/>
        <v>0.23071718555417184</v>
      </c>
      <c r="DE861" s="1341" t="str">
        <f t="shared" si="3395"/>
        <v/>
      </c>
      <c r="DF861" s="1399" t="str">
        <f t="shared" si="3396"/>
        <v/>
      </c>
      <c r="DG861" s="645">
        <f t="shared" si="3397"/>
        <v>12</v>
      </c>
      <c r="DH861" s="98">
        <f t="shared" si="3398"/>
        <v>12</v>
      </c>
      <c r="DI861" s="98">
        <f t="shared" si="3399"/>
        <v>12</v>
      </c>
      <c r="DJ861" s="98">
        <f t="shared" si="340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11">SUM(C482)</f>
        <v>9.7761519302615191E-3</v>
      </c>
      <c r="D862" s="800">
        <f t="shared" si="3411"/>
        <v>0</v>
      </c>
      <c r="E862" s="800">
        <f t="shared" si="3411"/>
        <v>9.0241402433183255E-3</v>
      </c>
      <c r="F862" s="800">
        <f t="shared" si="3411"/>
        <v>1.3034869240348693E-2</v>
      </c>
      <c r="G862" s="800">
        <f t="shared" si="3411"/>
        <v>9.7761519302615191E-3</v>
      </c>
      <c r="H862" s="800">
        <f t="shared" si="3411"/>
        <v>9.7761519302615191E-3</v>
      </c>
      <c r="I862" s="800">
        <f t="shared" si="3411"/>
        <v>1.1731382316313821E-2</v>
      </c>
      <c r="J862" s="800">
        <f t="shared" si="3411"/>
        <v>9.7761519302615191E-3</v>
      </c>
      <c r="K862" s="800">
        <f t="shared" si="3411"/>
        <v>9.0241402433183255E-3</v>
      </c>
      <c r="L862" s="800">
        <f t="shared" si="3411"/>
        <v>1.1731382316313821E-2</v>
      </c>
      <c r="M862" s="800">
        <f t="shared" si="341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12">SUM(T482)</f>
        <v>9.7761519302615191E-3</v>
      </c>
      <c r="U862" s="800">
        <f t="shared" si="3412"/>
        <v>9.7761519302615191E-3</v>
      </c>
      <c r="V862" s="800">
        <f t="shared" si="3412"/>
        <v>0</v>
      </c>
      <c r="W862" s="800">
        <f t="shared" si="3412"/>
        <v>9.0241402433183255E-3</v>
      </c>
      <c r="X862" s="800">
        <f t="shared" si="3412"/>
        <v>1.9552303860523038E-2</v>
      </c>
      <c r="Y862" s="800">
        <f t="shared" si="3412"/>
        <v>1.1731382316313821E-2</v>
      </c>
      <c r="Z862" s="800">
        <f t="shared" si="3412"/>
        <v>1.0664893014830746E-2</v>
      </c>
      <c r="AA862" s="800">
        <f t="shared" si="3412"/>
        <v>1.9552303860523038E-2</v>
      </c>
      <c r="AB862" s="800">
        <f t="shared" si="3412"/>
        <v>0</v>
      </c>
      <c r="AC862" s="800">
        <f t="shared" si="3412"/>
        <v>7.8209215442092157E-3</v>
      </c>
      <c r="AD862" s="800">
        <f t="shared" si="3412"/>
        <v>0</v>
      </c>
      <c r="AE862" s="800">
        <f t="shared" si="341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13">SUM(AL482)</f>
        <v>9.7761519302615191E-3</v>
      </c>
      <c r="AM862" s="800">
        <f t="shared" si="3413"/>
        <v>1.3034869240348693E-2</v>
      </c>
      <c r="AN862" s="800">
        <f t="shared" si="3413"/>
        <v>9.7761519302615191E-3</v>
      </c>
      <c r="AO862" s="800">
        <f t="shared" si="3413"/>
        <v>9.7761519302615191E-3</v>
      </c>
      <c r="AP862" s="800">
        <f t="shared" si="3413"/>
        <v>0</v>
      </c>
      <c r="AQ862" s="800">
        <f t="shared" si="3413"/>
        <v>0</v>
      </c>
      <c r="AR862" s="800">
        <f t="shared" si="3413"/>
        <v>1.9552303860523038E-2</v>
      </c>
      <c r="AS862" s="800">
        <f t="shared" si="3413"/>
        <v>1.3034869240348693E-2</v>
      </c>
      <c r="AT862" s="800">
        <f t="shared" si="3413"/>
        <v>1.4664227895392278E-2</v>
      </c>
      <c r="AU862" s="800">
        <f t="shared" si="3413"/>
        <v>9.7761519302615191E-3</v>
      </c>
      <c r="AV862" s="800">
        <f t="shared" si="3413"/>
        <v>1.1731382316313821E-2</v>
      </c>
      <c r="AW862" s="800">
        <f t="shared" si="341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14">SUM(BD482)</f>
        <v>9.7761519302615191E-3</v>
      </c>
      <c r="BE862" s="800">
        <f t="shared" si="3414"/>
        <v>9.7761519302615191E-3</v>
      </c>
      <c r="BF862" s="800">
        <f t="shared" si="3414"/>
        <v>1.6759117594734033E-2</v>
      </c>
      <c r="BG862" s="800">
        <f t="shared" si="3414"/>
        <v>9.7761519302615191E-3</v>
      </c>
      <c r="BH862" s="800">
        <f t="shared" si="3414"/>
        <v>1.1731382316313821E-2</v>
      </c>
      <c r="BI862" s="800">
        <f t="shared" si="3414"/>
        <v>1.9552303860523038E-2</v>
      </c>
      <c r="BJ862" s="800">
        <f t="shared" si="3414"/>
        <v>1.9552303860523038E-2</v>
      </c>
      <c r="BK862" s="800">
        <f t="shared" si="3414"/>
        <v>9.0241402433183255E-3</v>
      </c>
      <c r="BL862" s="800">
        <f t="shared" si="3414"/>
        <v>1.0664893014830746E-2</v>
      </c>
      <c r="BM862" s="800">
        <f t="shared" si="3414"/>
        <v>5.8656911581569104E-3</v>
      </c>
      <c r="BN862" s="800">
        <f t="shared" si="3414"/>
        <v>1.9552303860523038E-2</v>
      </c>
      <c r="BO862" s="800">
        <f t="shared" si="341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15">SUM(BV482)</f>
        <v>1.3034869240348693E-2</v>
      </c>
      <c r="BW862" s="800">
        <f t="shared" si="3415"/>
        <v>1.3034869240348693E-2</v>
      </c>
      <c r="BX862" s="800">
        <f t="shared" si="3415"/>
        <v>1.3034869240348693E-2</v>
      </c>
      <c r="BY862" s="800">
        <f t="shared" si="3415"/>
        <v>1.3034869240348693E-2</v>
      </c>
      <c r="BZ862" s="614">
        <f t="shared" si="3390"/>
        <v>1.132028259411821E-2</v>
      </c>
      <c r="CA862" s="614">
        <f t="shared" si="3391"/>
        <v>8.9010837854548927E-3</v>
      </c>
      <c r="CB862" s="614">
        <f t="shared" si="3392"/>
        <v>1.0134610834371107E-2</v>
      </c>
      <c r="CC862" s="683">
        <f t="shared" si="3393"/>
        <v>1.2638874861128907E-2</v>
      </c>
      <c r="CD862" s="1331">
        <f t="shared" si="3394"/>
        <v>0</v>
      </c>
      <c r="CE862" s="1332">
        <f t="shared" si="3394"/>
        <v>0</v>
      </c>
      <c r="CF862" s="1332">
        <f t="shared" si="3394"/>
        <v>9.7761519302615191E-3</v>
      </c>
      <c r="CG862" s="1332">
        <f t="shared" si="3394"/>
        <v>9.7761519302615191E-3</v>
      </c>
      <c r="CH862" s="1332">
        <f t="shared" si="3394"/>
        <v>9.7761519302615191E-3</v>
      </c>
      <c r="CI862" s="1333">
        <f t="shared" si="3394"/>
        <v>9.7761519302615191E-3</v>
      </c>
      <c r="CJ862" s="1333">
        <f t="shared" si="3394"/>
        <v>9.7761519302615191E-3</v>
      </c>
      <c r="CK862" s="1332">
        <f t="shared" si="3394"/>
        <v>1.1731382316313821E-2</v>
      </c>
      <c r="CL862" s="1332">
        <f t="shared" si="3394"/>
        <v>1.3034869240348693E-2</v>
      </c>
      <c r="CM862" s="1332">
        <f t="shared" si="3394"/>
        <v>1.3034869240348693E-2</v>
      </c>
      <c r="CN862" s="1332">
        <f t="shared" si="3394"/>
        <v>1.4664227895392278E-2</v>
      </c>
      <c r="CO862" s="1328">
        <f t="shared" si="3394"/>
        <v>1.9552303860523038E-2</v>
      </c>
      <c r="CP862" s="1399" t="str">
        <f t="shared" si="3395"/>
        <v/>
      </c>
      <c r="CQ862" s="1341" t="str">
        <f t="shared" si="3395"/>
        <v/>
      </c>
      <c r="CR862" s="1342" t="str">
        <f t="shared" si="3395"/>
        <v/>
      </c>
      <c r="CS862" s="1342">
        <f t="shared" si="3395"/>
        <v>5.8656911581569104E-3</v>
      </c>
      <c r="CT862" s="1342">
        <f t="shared" si="3395"/>
        <v>9.0241402433183255E-3</v>
      </c>
      <c r="CU862" s="1342">
        <f t="shared" si="3395"/>
        <v>9.7761519302615191E-3</v>
      </c>
      <c r="CV862" s="1342">
        <f t="shared" si="3395"/>
        <v>9.7761519302615191E-3</v>
      </c>
      <c r="CW862" s="1343">
        <f t="shared" si="3395"/>
        <v>9.7761519302615191E-3</v>
      </c>
      <c r="CX862" s="1343">
        <f t="shared" si="3395"/>
        <v>9.7761519302615191E-3</v>
      </c>
      <c r="CY862" s="1343">
        <f t="shared" si="3395"/>
        <v>1.0664893014830746E-2</v>
      </c>
      <c r="CZ862" s="1342">
        <f t="shared" si="3395"/>
        <v>1.1731382316313821E-2</v>
      </c>
      <c r="DA862" s="1342">
        <f t="shared" si="3395"/>
        <v>1.6759117594734033E-2</v>
      </c>
      <c r="DB862" s="1342">
        <f t="shared" si="3395"/>
        <v>1.9552303860523038E-2</v>
      </c>
      <c r="DC862" s="1342">
        <f t="shared" si="3395"/>
        <v>1.9552303860523038E-2</v>
      </c>
      <c r="DD862" s="1342">
        <f t="shared" si="3395"/>
        <v>1.9552303860523038E-2</v>
      </c>
      <c r="DE862" s="1341" t="str">
        <f t="shared" si="3395"/>
        <v/>
      </c>
      <c r="DF862" s="1399" t="str">
        <f t="shared" si="3396"/>
        <v/>
      </c>
      <c r="DG862" s="645">
        <f t="shared" si="3397"/>
        <v>12</v>
      </c>
      <c r="DH862" s="98">
        <f t="shared" si="3398"/>
        <v>12</v>
      </c>
      <c r="DI862" s="98">
        <f t="shared" si="3399"/>
        <v>12</v>
      </c>
      <c r="DJ862" s="98">
        <f t="shared" si="340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16">SUM(C491)</f>
        <v>0</v>
      </c>
      <c r="D863" s="800">
        <f t="shared" si="3416"/>
        <v>0.16931584150345291</v>
      </c>
      <c r="E863" s="800">
        <f t="shared" si="3416"/>
        <v>0</v>
      </c>
      <c r="F863" s="800">
        <f t="shared" si="3416"/>
        <v>0</v>
      </c>
      <c r="G863" s="800">
        <f t="shared" si="3416"/>
        <v>0</v>
      </c>
      <c r="H863" s="800">
        <f t="shared" si="3416"/>
        <v>0.15520618804483186</v>
      </c>
      <c r="I863" s="800">
        <f t="shared" si="3416"/>
        <v>0</v>
      </c>
      <c r="J863" s="800">
        <f t="shared" si="3416"/>
        <v>0</v>
      </c>
      <c r="K863" s="800">
        <f t="shared" si="3416"/>
        <v>0</v>
      </c>
      <c r="L863" s="800">
        <f t="shared" si="3416"/>
        <v>0</v>
      </c>
      <c r="M863" s="800">
        <f t="shared" si="341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17">SUM(U491)</f>
        <v>0</v>
      </c>
      <c r="V863" s="800">
        <f t="shared" si="3417"/>
        <v>1.3303387546699873E-2</v>
      </c>
      <c r="W863" s="800">
        <f t="shared" si="3417"/>
        <v>0</v>
      </c>
      <c r="X863" s="800">
        <f t="shared" si="3417"/>
        <v>0</v>
      </c>
      <c r="Y863" s="800">
        <f t="shared" si="3417"/>
        <v>0</v>
      </c>
      <c r="Z863" s="800">
        <f t="shared" si="3417"/>
        <v>0</v>
      </c>
      <c r="AA863" s="800">
        <f t="shared" si="3417"/>
        <v>0</v>
      </c>
      <c r="AB863" s="800">
        <f t="shared" si="3417"/>
        <v>0</v>
      </c>
      <c r="AC863" s="800">
        <f t="shared" si="3417"/>
        <v>0</v>
      </c>
      <c r="AD863" s="800">
        <f t="shared" si="3417"/>
        <v>0</v>
      </c>
      <c r="AE863" s="800">
        <f t="shared" si="341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18">SUM(AM491)</f>
        <v>0</v>
      </c>
      <c r="AN863" s="800">
        <f t="shared" si="3418"/>
        <v>0</v>
      </c>
      <c r="AO863" s="800">
        <f t="shared" si="3418"/>
        <v>0</v>
      </c>
      <c r="AP863" s="800">
        <f t="shared" si="3418"/>
        <v>0</v>
      </c>
      <c r="AQ863" s="800">
        <f t="shared" si="3418"/>
        <v>0</v>
      </c>
      <c r="AR863" s="800">
        <f t="shared" si="3418"/>
        <v>0.26606775093399748</v>
      </c>
      <c r="AS863" s="800">
        <f t="shared" si="3418"/>
        <v>0</v>
      </c>
      <c r="AT863" s="800">
        <f t="shared" si="3418"/>
        <v>0</v>
      </c>
      <c r="AU863" s="800">
        <f t="shared" si="3418"/>
        <v>0</v>
      </c>
      <c r="AV863" s="800">
        <f t="shared" si="3418"/>
        <v>0.18624742565379823</v>
      </c>
      <c r="AW863" s="800">
        <f t="shared" si="341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19">SUM(BE491)</f>
        <v>0.13303387546699874</v>
      </c>
      <c r="BF863" s="800">
        <f t="shared" si="3419"/>
        <v>0.22805807222914068</v>
      </c>
      <c r="BG863" s="800">
        <f t="shared" si="3419"/>
        <v>0.15520618804483186</v>
      </c>
      <c r="BH863" s="800">
        <f t="shared" si="3419"/>
        <v>0.1596406505603985</v>
      </c>
      <c r="BI863" s="800">
        <f t="shared" si="3419"/>
        <v>0.26606775093399748</v>
      </c>
      <c r="BJ863" s="800">
        <f t="shared" si="3419"/>
        <v>0.13303387546699874</v>
      </c>
      <c r="BK863" s="800">
        <f t="shared" si="3419"/>
        <v>0.12280050043107575</v>
      </c>
      <c r="BL863" s="800">
        <f t="shared" si="3419"/>
        <v>0.1451278641458168</v>
      </c>
      <c r="BM863" s="800">
        <f t="shared" si="3419"/>
        <v>7.982032528019925E-2</v>
      </c>
      <c r="BN863" s="800">
        <f t="shared" si="3419"/>
        <v>0.13303387546699874</v>
      </c>
      <c r="BO863" s="800">
        <f t="shared" si="341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20">SUM(BV491)</f>
        <v>0</v>
      </c>
      <c r="BW863" s="800">
        <f t="shared" si="3420"/>
        <v>0</v>
      </c>
      <c r="BX863" s="800">
        <f t="shared" si="3420"/>
        <v>0.177378500622665</v>
      </c>
      <c r="BY863" s="800">
        <f t="shared" si="3420"/>
        <v>0.177378500622665</v>
      </c>
      <c r="BZ863" s="614">
        <f t="shared" si="3390"/>
        <v>1.5520618804483188E-2</v>
      </c>
      <c r="CA863" s="614">
        <f t="shared" si="3391"/>
        <v>0</v>
      </c>
      <c r="CB863" s="614">
        <f t="shared" si="3392"/>
        <v>3.1928130112079699E-2</v>
      </c>
      <c r="CC863" s="683">
        <f t="shared" si="3393"/>
        <v>0.14760026527462572</v>
      </c>
      <c r="CD863" s="1331">
        <f t="shared" si="3394"/>
        <v>0</v>
      </c>
      <c r="CE863" s="1332">
        <f t="shared" si="3394"/>
        <v>0</v>
      </c>
      <c r="CF863" s="1332">
        <f t="shared" si="3394"/>
        <v>0</v>
      </c>
      <c r="CG863" s="1332">
        <f t="shared" si="3394"/>
        <v>0</v>
      </c>
      <c r="CH863" s="1332">
        <f t="shared" si="3394"/>
        <v>0</v>
      </c>
      <c r="CI863" s="1333">
        <f t="shared" si="3394"/>
        <v>0</v>
      </c>
      <c r="CJ863" s="1333">
        <f t="shared" si="3394"/>
        <v>0</v>
      </c>
      <c r="CK863" s="1332">
        <f t="shared" si="3394"/>
        <v>0</v>
      </c>
      <c r="CL863" s="1332">
        <f t="shared" si="3394"/>
        <v>0</v>
      </c>
      <c r="CM863" s="1332">
        <f t="shared" si="3394"/>
        <v>0.13303387546699874</v>
      </c>
      <c r="CN863" s="1332">
        <f t="shared" si="3394"/>
        <v>0.18624742565379823</v>
      </c>
      <c r="CO863" s="1328">
        <f t="shared" si="3394"/>
        <v>0.26606775093399748</v>
      </c>
      <c r="CP863" s="1399" t="str">
        <f t="shared" si="3395"/>
        <v/>
      </c>
      <c r="CQ863" s="1341" t="str">
        <f t="shared" si="3395"/>
        <v/>
      </c>
      <c r="CR863" s="1342" t="str">
        <f t="shared" si="3395"/>
        <v/>
      </c>
      <c r="CS863" s="1342">
        <f t="shared" si="3395"/>
        <v>7.982032528019925E-2</v>
      </c>
      <c r="CT863" s="1342">
        <f t="shared" si="3395"/>
        <v>0.12280050043107575</v>
      </c>
      <c r="CU863" s="1342">
        <f t="shared" si="3395"/>
        <v>0.13303387546699874</v>
      </c>
      <c r="CV863" s="1342">
        <f t="shared" si="3395"/>
        <v>0.13303387546699874</v>
      </c>
      <c r="CW863" s="1343">
        <f t="shared" si="3395"/>
        <v>0.13303387546699874</v>
      </c>
      <c r="CX863" s="1343">
        <f t="shared" si="3395"/>
        <v>0.13303387546699874</v>
      </c>
      <c r="CY863" s="1343">
        <f t="shared" si="3395"/>
        <v>0.13303387546699874</v>
      </c>
      <c r="CZ863" s="1342">
        <f t="shared" si="3395"/>
        <v>0.1451278641458168</v>
      </c>
      <c r="DA863" s="1342">
        <f t="shared" si="3395"/>
        <v>0.15520618804483186</v>
      </c>
      <c r="DB863" s="1342">
        <f t="shared" si="3395"/>
        <v>0.1596406505603985</v>
      </c>
      <c r="DC863" s="1342">
        <f t="shared" si="3395"/>
        <v>0.22805807222914068</v>
      </c>
      <c r="DD863" s="1342">
        <f t="shared" si="3395"/>
        <v>0.26606775093399748</v>
      </c>
      <c r="DE863" s="1341" t="str">
        <f t="shared" si="3395"/>
        <v/>
      </c>
      <c r="DF863" s="1399" t="str">
        <f t="shared" si="3396"/>
        <v/>
      </c>
      <c r="DG863" s="645">
        <f t="shared" si="3397"/>
        <v>12</v>
      </c>
      <c r="DH863" s="98">
        <f t="shared" si="3398"/>
        <v>12</v>
      </c>
      <c r="DI863" s="98">
        <f t="shared" si="3399"/>
        <v>12</v>
      </c>
      <c r="DJ863" s="98">
        <f t="shared" si="340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21">SUM(C500)</f>
        <v>0</v>
      </c>
      <c r="D864" s="800">
        <f t="shared" si="3421"/>
        <v>0</v>
      </c>
      <c r="E864" s="800">
        <f t="shared" si="3421"/>
        <v>0</v>
      </c>
      <c r="F864" s="800">
        <f t="shared" si="3421"/>
        <v>0</v>
      </c>
      <c r="G864" s="800">
        <f t="shared" si="3421"/>
        <v>0</v>
      </c>
      <c r="H864" s="800">
        <f t="shared" si="3421"/>
        <v>0</v>
      </c>
      <c r="I864" s="800">
        <f t="shared" si="3421"/>
        <v>0</v>
      </c>
      <c r="J864" s="800">
        <f t="shared" si="3421"/>
        <v>0</v>
      </c>
      <c r="K864" s="800">
        <f t="shared" si="3421"/>
        <v>0</v>
      </c>
      <c r="L864" s="800">
        <f t="shared" si="3421"/>
        <v>0</v>
      </c>
      <c r="M864" s="800">
        <f t="shared" si="3421"/>
        <v>0</v>
      </c>
      <c r="N864" s="800"/>
      <c r="O864" s="800"/>
      <c r="P864" s="800"/>
      <c r="Q864" s="800"/>
      <c r="R864" s="800"/>
      <c r="S864" s="799"/>
      <c r="T864" s="800">
        <f t="shared" ref="T864:AE864" si="3422">SUM(T500)</f>
        <v>0</v>
      </c>
      <c r="U864" s="800">
        <f t="shared" si="3422"/>
        <v>0</v>
      </c>
      <c r="V864" s="800">
        <f t="shared" si="3422"/>
        <v>0</v>
      </c>
      <c r="W864" s="800">
        <f t="shared" si="3422"/>
        <v>0</v>
      </c>
      <c r="X864" s="800">
        <f t="shared" si="3422"/>
        <v>0</v>
      </c>
      <c r="Y864" s="800">
        <f t="shared" si="3422"/>
        <v>0</v>
      </c>
      <c r="Z864" s="800">
        <f t="shared" si="3422"/>
        <v>0</v>
      </c>
      <c r="AA864" s="800">
        <f t="shared" si="3422"/>
        <v>0</v>
      </c>
      <c r="AB864" s="800">
        <f t="shared" si="3422"/>
        <v>0</v>
      </c>
      <c r="AC864" s="800">
        <f t="shared" si="3422"/>
        <v>0</v>
      </c>
      <c r="AD864" s="800">
        <f t="shared" si="3422"/>
        <v>0</v>
      </c>
      <c r="AE864" s="800">
        <f t="shared" si="342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23">SUM(AL500)</f>
        <v>0</v>
      </c>
      <c r="AM864" s="800">
        <f t="shared" si="3423"/>
        <v>0</v>
      </c>
      <c r="AN864" s="800">
        <f t="shared" si="3423"/>
        <v>0</v>
      </c>
      <c r="AO864" s="800">
        <f t="shared" si="3423"/>
        <v>0</v>
      </c>
      <c r="AP864" s="800">
        <f t="shared" si="3423"/>
        <v>0</v>
      </c>
      <c r="AQ864" s="800">
        <f t="shared" si="3423"/>
        <v>0</v>
      </c>
      <c r="AR864" s="800">
        <f t="shared" si="3423"/>
        <v>0</v>
      </c>
      <c r="AS864" s="800">
        <f t="shared" si="3423"/>
        <v>0</v>
      </c>
      <c r="AT864" s="800">
        <f t="shared" si="3423"/>
        <v>0</v>
      </c>
      <c r="AU864" s="800">
        <f t="shared" si="3423"/>
        <v>0</v>
      </c>
      <c r="AV864" s="800">
        <f t="shared" si="3423"/>
        <v>0</v>
      </c>
      <c r="AW864" s="800">
        <f t="shared" si="342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24">SUM(BD500)</f>
        <v>0</v>
      </c>
      <c r="BE864" s="800">
        <f t="shared" si="3424"/>
        <v>0</v>
      </c>
      <c r="BF864" s="800">
        <f t="shared" si="3424"/>
        <v>0</v>
      </c>
      <c r="BG864" s="800">
        <f t="shared" si="3424"/>
        <v>0</v>
      </c>
      <c r="BH864" s="800">
        <f t="shared" si="3424"/>
        <v>0</v>
      </c>
      <c r="BI864" s="800">
        <f t="shared" si="3424"/>
        <v>0</v>
      </c>
      <c r="BJ864" s="800">
        <f t="shared" si="3424"/>
        <v>0</v>
      </c>
      <c r="BK864" s="800">
        <f t="shared" si="3424"/>
        <v>0</v>
      </c>
      <c r="BL864" s="800">
        <f t="shared" si="3424"/>
        <v>0</v>
      </c>
      <c r="BM864" s="800">
        <f t="shared" si="3424"/>
        <v>0</v>
      </c>
      <c r="BN864" s="800">
        <f t="shared" si="3424"/>
        <v>0</v>
      </c>
      <c r="BO864" s="800">
        <f t="shared" si="342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25">SUM(BV500)</f>
        <v>0</v>
      </c>
      <c r="BW864" s="800">
        <f t="shared" si="3425"/>
        <v>0</v>
      </c>
      <c r="BX864" s="800">
        <f t="shared" si="3425"/>
        <v>0</v>
      </c>
      <c r="BY864" s="800">
        <f t="shared" si="3425"/>
        <v>0</v>
      </c>
      <c r="BZ864" s="614">
        <f t="shared" si="3390"/>
        <v>0</v>
      </c>
      <c r="CA864" s="614">
        <f t="shared" si="3391"/>
        <v>0</v>
      </c>
      <c r="CB864" s="614">
        <f t="shared" si="3392"/>
        <v>0</v>
      </c>
      <c r="CC864" s="683">
        <f t="shared" si="3393"/>
        <v>0</v>
      </c>
      <c r="CD864" s="1331">
        <f t="shared" si="3394"/>
        <v>0</v>
      </c>
      <c r="CE864" s="1332">
        <f t="shared" si="3394"/>
        <v>0</v>
      </c>
      <c r="CF864" s="1332">
        <f t="shared" si="3394"/>
        <v>0</v>
      </c>
      <c r="CG864" s="1332">
        <f t="shared" si="3394"/>
        <v>0</v>
      </c>
      <c r="CH864" s="1332">
        <f t="shared" si="3394"/>
        <v>0</v>
      </c>
      <c r="CI864" s="1333">
        <f t="shared" si="3394"/>
        <v>0</v>
      </c>
      <c r="CJ864" s="1333">
        <f t="shared" si="3394"/>
        <v>0</v>
      </c>
      <c r="CK864" s="1332">
        <f t="shared" si="3394"/>
        <v>0</v>
      </c>
      <c r="CL864" s="1332">
        <f t="shared" si="3394"/>
        <v>0</v>
      </c>
      <c r="CM864" s="1332">
        <f t="shared" si="3394"/>
        <v>0</v>
      </c>
      <c r="CN864" s="1332">
        <f t="shared" si="3394"/>
        <v>0</v>
      </c>
      <c r="CO864" s="1328">
        <f t="shared" si="3394"/>
        <v>0</v>
      </c>
      <c r="CP864" s="1399" t="str">
        <f t="shared" si="3395"/>
        <v/>
      </c>
      <c r="CQ864" s="1341" t="str">
        <f t="shared" si="3395"/>
        <v/>
      </c>
      <c r="CR864" s="1342" t="str">
        <f t="shared" si="3395"/>
        <v/>
      </c>
      <c r="CS864" s="1342">
        <f t="shared" si="3395"/>
        <v>0</v>
      </c>
      <c r="CT864" s="1342">
        <f t="shared" si="3395"/>
        <v>0</v>
      </c>
      <c r="CU864" s="1342">
        <f t="shared" si="3395"/>
        <v>0</v>
      </c>
      <c r="CV864" s="1342">
        <f t="shared" si="3395"/>
        <v>0</v>
      </c>
      <c r="CW864" s="1343">
        <f t="shared" si="3395"/>
        <v>0</v>
      </c>
      <c r="CX864" s="1343">
        <f t="shared" si="3395"/>
        <v>0</v>
      </c>
      <c r="CY864" s="1343">
        <f t="shared" si="3395"/>
        <v>0</v>
      </c>
      <c r="CZ864" s="1342">
        <f t="shared" si="3395"/>
        <v>0</v>
      </c>
      <c r="DA864" s="1342">
        <f t="shared" si="3395"/>
        <v>0</v>
      </c>
      <c r="DB864" s="1342">
        <f t="shared" si="3395"/>
        <v>0</v>
      </c>
      <c r="DC864" s="1342">
        <f t="shared" si="3395"/>
        <v>0</v>
      </c>
      <c r="DD864" s="1342">
        <f t="shared" si="3395"/>
        <v>0</v>
      </c>
      <c r="DE864" s="1341" t="str">
        <f t="shared" si="3395"/>
        <v/>
      </c>
      <c r="DF864" s="1399" t="str">
        <f t="shared" si="3396"/>
        <v/>
      </c>
      <c r="DG864" s="645">
        <f t="shared" si="3397"/>
        <v>12</v>
      </c>
      <c r="DH864" s="98">
        <f t="shared" si="3398"/>
        <v>12</v>
      </c>
      <c r="DI864" s="98">
        <f t="shared" si="3399"/>
        <v>12</v>
      </c>
      <c r="DJ864" s="98">
        <f t="shared" si="340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26">SUM(C506)</f>
        <v>0</v>
      </c>
      <c r="D865" s="800">
        <f t="shared" si="3426"/>
        <v>0</v>
      </c>
      <c r="E865" s="800">
        <f t="shared" si="3426"/>
        <v>0</v>
      </c>
      <c r="F865" s="800">
        <f t="shared" si="3426"/>
        <v>0</v>
      </c>
      <c r="G865" s="800">
        <f t="shared" si="3426"/>
        <v>0</v>
      </c>
      <c r="H865" s="800">
        <f t="shared" si="3426"/>
        <v>0</v>
      </c>
      <c r="I865" s="800">
        <f t="shared" si="3426"/>
        <v>0</v>
      </c>
      <c r="J865" s="800">
        <f t="shared" si="3426"/>
        <v>0</v>
      </c>
      <c r="K865" s="800">
        <f t="shared" si="3426"/>
        <v>0</v>
      </c>
      <c r="L865" s="800">
        <f t="shared" si="3426"/>
        <v>0</v>
      </c>
      <c r="M865" s="800">
        <f t="shared" si="342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27">SUM(U506)</f>
        <v>0</v>
      </c>
      <c r="V865" s="800">
        <f t="shared" si="3427"/>
        <v>0</v>
      </c>
      <c r="W865" s="800">
        <f t="shared" si="3427"/>
        <v>0</v>
      </c>
      <c r="X865" s="800">
        <f t="shared" si="3427"/>
        <v>0</v>
      </c>
      <c r="Y865" s="800">
        <f t="shared" si="3427"/>
        <v>0</v>
      </c>
      <c r="Z865" s="800">
        <f t="shared" si="3427"/>
        <v>0</v>
      </c>
      <c r="AA865" s="800">
        <f t="shared" si="3427"/>
        <v>0</v>
      </c>
      <c r="AB865" s="800">
        <f t="shared" si="3427"/>
        <v>0</v>
      </c>
      <c r="AC865" s="800">
        <f t="shared" si="3427"/>
        <v>0</v>
      </c>
      <c r="AD865" s="800">
        <f t="shared" si="3427"/>
        <v>0</v>
      </c>
      <c r="AE865" s="800">
        <f t="shared" si="342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28">SUM(AM506)</f>
        <v>0</v>
      </c>
      <c r="AN865" s="800">
        <f t="shared" si="3428"/>
        <v>0</v>
      </c>
      <c r="AO865" s="800">
        <f t="shared" si="3428"/>
        <v>0</v>
      </c>
      <c r="AP865" s="800">
        <f t="shared" si="3428"/>
        <v>0</v>
      </c>
      <c r="AQ865" s="800">
        <f t="shared" si="3428"/>
        <v>0</v>
      </c>
      <c r="AR865" s="800">
        <f t="shared" si="3428"/>
        <v>0</v>
      </c>
      <c r="AS865" s="800">
        <f t="shared" si="3428"/>
        <v>0</v>
      </c>
      <c r="AT865" s="800">
        <f t="shared" si="3428"/>
        <v>0</v>
      </c>
      <c r="AU865" s="800">
        <f t="shared" si="3428"/>
        <v>0</v>
      </c>
      <c r="AV865" s="800">
        <f t="shared" si="3428"/>
        <v>0</v>
      </c>
      <c r="AW865" s="800">
        <f t="shared" si="342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29">SUM(BE506)</f>
        <v>0</v>
      </c>
      <c r="BF865" s="800">
        <f t="shared" si="3429"/>
        <v>0</v>
      </c>
      <c r="BG865" s="800">
        <f t="shared" si="3429"/>
        <v>0</v>
      </c>
      <c r="BH865" s="800">
        <f t="shared" si="3429"/>
        <v>0</v>
      </c>
      <c r="BI865" s="800">
        <f t="shared" si="3429"/>
        <v>0</v>
      </c>
      <c r="BJ865" s="800">
        <f t="shared" si="3429"/>
        <v>0</v>
      </c>
      <c r="BK865" s="800">
        <f t="shared" si="3429"/>
        <v>0</v>
      </c>
      <c r="BL865" s="800">
        <f t="shared" si="3429"/>
        <v>0</v>
      </c>
      <c r="BM865" s="800">
        <f t="shared" si="3429"/>
        <v>0</v>
      </c>
      <c r="BN865" s="800">
        <f t="shared" si="3429"/>
        <v>0</v>
      </c>
      <c r="BO865" s="800">
        <f t="shared" si="342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30">SUM(BV506)</f>
        <v>0</v>
      </c>
      <c r="BW865" s="800">
        <f t="shared" si="3430"/>
        <v>0</v>
      </c>
      <c r="BX865" s="800">
        <f t="shared" si="3430"/>
        <v>0</v>
      </c>
      <c r="BY865" s="800">
        <f t="shared" si="3430"/>
        <v>0</v>
      </c>
      <c r="BZ865" s="614">
        <f t="shared" si="3390"/>
        <v>0</v>
      </c>
      <c r="CA865" s="614">
        <f t="shared" si="3391"/>
        <v>0</v>
      </c>
      <c r="CB865" s="614">
        <f t="shared" si="3392"/>
        <v>0</v>
      </c>
      <c r="CC865" s="683">
        <f t="shared" si="3393"/>
        <v>0</v>
      </c>
      <c r="CD865" s="1331">
        <f t="shared" si="3394"/>
        <v>0</v>
      </c>
      <c r="CE865" s="1332">
        <f t="shared" si="3394"/>
        <v>0</v>
      </c>
      <c r="CF865" s="1332">
        <f t="shared" si="3394"/>
        <v>0</v>
      </c>
      <c r="CG865" s="1332">
        <f t="shared" si="3394"/>
        <v>0</v>
      </c>
      <c r="CH865" s="1332">
        <f t="shared" si="3394"/>
        <v>0</v>
      </c>
      <c r="CI865" s="1333">
        <f t="shared" si="3394"/>
        <v>0</v>
      </c>
      <c r="CJ865" s="1333">
        <f t="shared" si="3394"/>
        <v>0</v>
      </c>
      <c r="CK865" s="1332">
        <f t="shared" si="3394"/>
        <v>0</v>
      </c>
      <c r="CL865" s="1332">
        <f t="shared" si="3394"/>
        <v>0</v>
      </c>
      <c r="CM865" s="1332">
        <f t="shared" si="3394"/>
        <v>0</v>
      </c>
      <c r="CN865" s="1332">
        <f t="shared" si="3394"/>
        <v>0</v>
      </c>
      <c r="CO865" s="1328">
        <f t="shared" si="3394"/>
        <v>0</v>
      </c>
      <c r="CP865" s="1399" t="str">
        <f t="shared" si="3395"/>
        <v/>
      </c>
      <c r="CQ865" s="1341" t="str">
        <f t="shared" si="3395"/>
        <v/>
      </c>
      <c r="CR865" s="1342" t="str">
        <f t="shared" si="3395"/>
        <v/>
      </c>
      <c r="CS865" s="1342">
        <f t="shared" si="3395"/>
        <v>0</v>
      </c>
      <c r="CT865" s="1342">
        <f t="shared" si="3395"/>
        <v>0</v>
      </c>
      <c r="CU865" s="1342">
        <f t="shared" si="3395"/>
        <v>0</v>
      </c>
      <c r="CV865" s="1342">
        <f t="shared" si="3395"/>
        <v>0</v>
      </c>
      <c r="CW865" s="1343">
        <f t="shared" si="3395"/>
        <v>0</v>
      </c>
      <c r="CX865" s="1343">
        <f t="shared" si="3395"/>
        <v>0</v>
      </c>
      <c r="CY865" s="1343">
        <f t="shared" si="3395"/>
        <v>0</v>
      </c>
      <c r="CZ865" s="1342">
        <f t="shared" si="3395"/>
        <v>0</v>
      </c>
      <c r="DA865" s="1342">
        <f t="shared" si="3395"/>
        <v>0</v>
      </c>
      <c r="DB865" s="1342">
        <f t="shared" si="3395"/>
        <v>0</v>
      </c>
      <c r="DC865" s="1342">
        <f t="shared" si="3395"/>
        <v>0</v>
      </c>
      <c r="DD865" s="1342">
        <f t="shared" si="3395"/>
        <v>0</v>
      </c>
      <c r="DE865" s="1341" t="str">
        <f t="shared" si="3395"/>
        <v/>
      </c>
      <c r="DF865" s="1399" t="str">
        <f t="shared" si="3396"/>
        <v/>
      </c>
      <c r="DG865" s="645">
        <f t="shared" si="3397"/>
        <v>12</v>
      </c>
      <c r="DH865" s="98">
        <f t="shared" si="3398"/>
        <v>12</v>
      </c>
      <c r="DI865" s="98">
        <f t="shared" si="3399"/>
        <v>12</v>
      </c>
      <c r="DJ865" s="98">
        <f t="shared" si="340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31">SUM(C512)</f>
        <v>5.2791220423412201E-2</v>
      </c>
      <c r="D866" s="800">
        <f t="shared" si="3431"/>
        <v>5.7590422280086047E-2</v>
      </c>
      <c r="E866" s="800">
        <f t="shared" si="3431"/>
        <v>4.8730357313918955E-2</v>
      </c>
      <c r="F866" s="800">
        <f t="shared" si="3431"/>
        <v>7.0388293897882939E-2</v>
      </c>
      <c r="G866" s="800">
        <f t="shared" si="3431"/>
        <v>5.2791220423412201E-2</v>
      </c>
      <c r="H866" s="800">
        <f t="shared" si="3431"/>
        <v>5.2791220423412201E-2</v>
      </c>
      <c r="I866" s="800">
        <f t="shared" si="3431"/>
        <v>6.3349464508094644E-2</v>
      </c>
      <c r="J866" s="800">
        <f t="shared" si="3431"/>
        <v>5.2791220423412201E-2</v>
      </c>
      <c r="K866" s="800">
        <f t="shared" si="3431"/>
        <v>4.8730357313918955E-2</v>
      </c>
      <c r="L866" s="800">
        <f t="shared" si="3431"/>
        <v>6.3349464508094644E-2</v>
      </c>
      <c r="M866" s="800">
        <f t="shared" si="343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32">SUM(T512)</f>
        <v>5.2791220423412201E-2</v>
      </c>
      <c r="U866" s="800">
        <f t="shared" si="3432"/>
        <v>5.2791220423412201E-2</v>
      </c>
      <c r="V866" s="800">
        <f t="shared" si="3432"/>
        <v>3.9593415317559152E-2</v>
      </c>
      <c r="W866" s="800">
        <f t="shared" si="3432"/>
        <v>4.8730357313918955E-2</v>
      </c>
      <c r="X866" s="800">
        <f t="shared" si="3432"/>
        <v>0.1055824408468244</v>
      </c>
      <c r="Y866" s="800">
        <f t="shared" si="3432"/>
        <v>6.3349464508094644E-2</v>
      </c>
      <c r="Z866" s="800">
        <f t="shared" si="3432"/>
        <v>5.7590422280086047E-2</v>
      </c>
      <c r="AA866" s="800">
        <f t="shared" si="3432"/>
        <v>0.1055824408468244</v>
      </c>
      <c r="AB866" s="800">
        <f t="shared" si="3432"/>
        <v>6.3349464508094644E-2</v>
      </c>
      <c r="AC866" s="800">
        <f t="shared" si="3432"/>
        <v>4.2232976338729765E-2</v>
      </c>
      <c r="AD866" s="800">
        <f t="shared" si="3432"/>
        <v>6.3349464508094644E-2</v>
      </c>
      <c r="AE866" s="800">
        <f t="shared" si="343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33">SUM(AL512)</f>
        <v>5.2791220423412201E-2</v>
      </c>
      <c r="AM866" s="800">
        <f t="shared" si="3433"/>
        <v>7.0388293897882939E-2</v>
      </c>
      <c r="AN866" s="800">
        <f t="shared" si="3433"/>
        <v>5.2791220423412201E-2</v>
      </c>
      <c r="AO866" s="800">
        <f t="shared" si="3433"/>
        <v>5.2791220423412201E-2</v>
      </c>
      <c r="AP866" s="800">
        <f t="shared" si="3433"/>
        <v>6.3349464508094644E-2</v>
      </c>
      <c r="AQ866" s="800">
        <f t="shared" si="3433"/>
        <v>5.2791220423412201E-2</v>
      </c>
      <c r="AR866" s="800">
        <f t="shared" si="3433"/>
        <v>0.1055824408468244</v>
      </c>
      <c r="AS866" s="800">
        <f t="shared" si="3433"/>
        <v>7.0388293897882939E-2</v>
      </c>
      <c r="AT866" s="800">
        <f t="shared" si="3433"/>
        <v>7.9186830635118305E-2</v>
      </c>
      <c r="AU866" s="800">
        <f t="shared" si="3433"/>
        <v>5.2791220423412201E-2</v>
      </c>
      <c r="AV866" s="800">
        <f t="shared" si="3433"/>
        <v>6.3349464508094644E-2</v>
      </c>
      <c r="AW866" s="800">
        <f t="shared" si="343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34">SUM(BD512)</f>
        <v>5.2791220423412201E-2</v>
      </c>
      <c r="BE866" s="800">
        <f t="shared" si="3434"/>
        <v>5.2791220423412201E-2</v>
      </c>
      <c r="BF866" s="800">
        <f t="shared" si="3434"/>
        <v>9.0499235011563775E-2</v>
      </c>
      <c r="BG866" s="800">
        <f t="shared" si="3434"/>
        <v>5.2791220423412201E-2</v>
      </c>
      <c r="BH866" s="800">
        <f t="shared" si="3434"/>
        <v>6.3349464508094644E-2</v>
      </c>
      <c r="BI866" s="800">
        <f t="shared" si="3434"/>
        <v>0.1055824408468244</v>
      </c>
      <c r="BJ866" s="800">
        <f t="shared" si="3434"/>
        <v>8.7985367372353671E-2</v>
      </c>
      <c r="BK866" s="800">
        <f t="shared" si="3434"/>
        <v>4.8730357313918955E-2</v>
      </c>
      <c r="BL866" s="800">
        <f t="shared" si="3434"/>
        <v>7.198802785010755E-2</v>
      </c>
      <c r="BM866" s="800">
        <f t="shared" si="3434"/>
        <v>3.9593415317559152E-2</v>
      </c>
      <c r="BN866" s="800">
        <f t="shared" si="3434"/>
        <v>0.1055824408468244</v>
      </c>
      <c r="BO866" s="800">
        <f t="shared" si="343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35">SUM(BV512)</f>
        <v>7.0388293897882939E-2</v>
      </c>
      <c r="BW866" s="800">
        <f t="shared" si="3435"/>
        <v>7.0388293897882939E-2</v>
      </c>
      <c r="BX866" s="800">
        <f t="shared" si="3435"/>
        <v>7.0388293897882939E-2</v>
      </c>
      <c r="BY866" s="800">
        <f t="shared" si="3435"/>
        <v>7.0388293897882939E-2</v>
      </c>
      <c r="BZ866" s="614">
        <f t="shared" si="3390"/>
        <v>5.6736410462513834E-2</v>
      </c>
      <c r="CA866" s="614">
        <f t="shared" si="3391"/>
        <v>6.0735745343075354E-2</v>
      </c>
      <c r="CB866" s="614">
        <f t="shared" si="3392"/>
        <v>6.1061844956413446E-2</v>
      </c>
      <c r="CC866" s="683">
        <f t="shared" si="3393"/>
        <v>6.7929977459651167E-2</v>
      </c>
      <c r="CD866" s="1331">
        <f t="shared" si="3394"/>
        <v>5.2791220423412201E-2</v>
      </c>
      <c r="CE866" s="1332">
        <f t="shared" si="3394"/>
        <v>5.2791220423412201E-2</v>
      </c>
      <c r="CF866" s="1332">
        <f t="shared" si="3394"/>
        <v>5.2791220423412201E-2</v>
      </c>
      <c r="CG866" s="1332">
        <f t="shared" si="3394"/>
        <v>5.2791220423412201E-2</v>
      </c>
      <c r="CH866" s="1332">
        <f t="shared" si="3394"/>
        <v>5.2791220423412201E-2</v>
      </c>
      <c r="CI866" s="1333">
        <f t="shared" si="3394"/>
        <v>5.2791220423412201E-2</v>
      </c>
      <c r="CJ866" s="1333">
        <f t="shared" si="3394"/>
        <v>6.3349464508094644E-2</v>
      </c>
      <c r="CK866" s="1332">
        <f t="shared" si="3394"/>
        <v>6.3349464508094644E-2</v>
      </c>
      <c r="CL866" s="1332">
        <f t="shared" si="3394"/>
        <v>7.0388293897882939E-2</v>
      </c>
      <c r="CM866" s="1332">
        <f t="shared" si="3394"/>
        <v>7.0388293897882939E-2</v>
      </c>
      <c r="CN866" s="1332">
        <f t="shared" si="3394"/>
        <v>7.9186830635118305E-2</v>
      </c>
      <c r="CO866" s="1328">
        <f t="shared" si="3394"/>
        <v>0.1055824408468244</v>
      </c>
      <c r="CP866" s="1399" t="str">
        <f t="shared" si="3395"/>
        <v/>
      </c>
      <c r="CQ866" s="1341" t="str">
        <f t="shared" si="3395"/>
        <v/>
      </c>
      <c r="CR866" s="1342" t="str">
        <f t="shared" si="3395"/>
        <v/>
      </c>
      <c r="CS866" s="1342">
        <f t="shared" si="3395"/>
        <v>3.9593415317559152E-2</v>
      </c>
      <c r="CT866" s="1342">
        <f t="shared" si="3395"/>
        <v>4.8730357313918955E-2</v>
      </c>
      <c r="CU866" s="1342">
        <f t="shared" si="3395"/>
        <v>5.2791220423412201E-2</v>
      </c>
      <c r="CV866" s="1342">
        <f t="shared" si="3395"/>
        <v>5.2791220423412201E-2</v>
      </c>
      <c r="CW866" s="1343">
        <f t="shared" si="3395"/>
        <v>5.2791220423412201E-2</v>
      </c>
      <c r="CX866" s="1343">
        <f t="shared" si="3395"/>
        <v>5.2791220423412201E-2</v>
      </c>
      <c r="CY866" s="1343">
        <f t="shared" si="3395"/>
        <v>6.3349464508094644E-2</v>
      </c>
      <c r="CZ866" s="1342">
        <f t="shared" si="3395"/>
        <v>7.198802785010755E-2</v>
      </c>
      <c r="DA866" s="1342">
        <f t="shared" si="3395"/>
        <v>8.7985367372353671E-2</v>
      </c>
      <c r="DB866" s="1342">
        <f t="shared" si="3395"/>
        <v>9.0499235011563775E-2</v>
      </c>
      <c r="DC866" s="1342">
        <f t="shared" si="3395"/>
        <v>0.1055824408468244</v>
      </c>
      <c r="DD866" s="1342">
        <f t="shared" si="3395"/>
        <v>0.1055824408468244</v>
      </c>
      <c r="DE866" s="1341" t="str">
        <f t="shared" si="3395"/>
        <v/>
      </c>
      <c r="DF866" s="1399" t="str">
        <f t="shared" si="3396"/>
        <v/>
      </c>
      <c r="DG866" s="645">
        <f t="shared" si="3397"/>
        <v>12</v>
      </c>
      <c r="DH866" s="98">
        <f t="shared" si="3398"/>
        <v>12</v>
      </c>
      <c r="DI866" s="98">
        <f t="shared" si="3399"/>
        <v>12</v>
      </c>
      <c r="DJ866" s="98">
        <f t="shared" si="340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36">SUM(C518)</f>
        <v>5.8656911581569111E-2</v>
      </c>
      <c r="D867" s="800">
        <f t="shared" si="3436"/>
        <v>6.3989358088984483E-2</v>
      </c>
      <c r="E867" s="800">
        <f t="shared" si="3436"/>
        <v>5.4144841459909956E-2</v>
      </c>
      <c r="F867" s="800">
        <f t="shared" si="3436"/>
        <v>7.8209215442092153E-2</v>
      </c>
      <c r="G867" s="800">
        <f t="shared" si="3436"/>
        <v>5.8656911581569111E-2</v>
      </c>
      <c r="H867" s="800">
        <f t="shared" si="3436"/>
        <v>5.8656911581569111E-2</v>
      </c>
      <c r="I867" s="800">
        <f t="shared" si="3436"/>
        <v>7.0388293897882939E-2</v>
      </c>
      <c r="J867" s="800">
        <f t="shared" si="3436"/>
        <v>5.8656911581569111E-2</v>
      </c>
      <c r="K867" s="800">
        <f t="shared" si="3436"/>
        <v>5.4144841459909956E-2</v>
      </c>
      <c r="L867" s="800">
        <f t="shared" si="3436"/>
        <v>7.0388293897882939E-2</v>
      </c>
      <c r="M867" s="800">
        <f t="shared" si="343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37">SUM(U518)</f>
        <v>5.8656911581569111E-2</v>
      </c>
      <c r="V867" s="800">
        <f t="shared" si="3437"/>
        <v>4.3992683686176835E-2</v>
      </c>
      <c r="W867" s="800">
        <f t="shared" si="3437"/>
        <v>5.4144841459909956E-2</v>
      </c>
      <c r="X867" s="800">
        <f t="shared" si="3437"/>
        <v>0.11731382316313822</v>
      </c>
      <c r="Y867" s="800">
        <f t="shared" si="3437"/>
        <v>7.0388293897882939E-2</v>
      </c>
      <c r="Z867" s="800">
        <f t="shared" si="3437"/>
        <v>6.3989358088984483E-2</v>
      </c>
      <c r="AA867" s="800">
        <f t="shared" si="3437"/>
        <v>0.11731382316313822</v>
      </c>
      <c r="AB867" s="800">
        <f t="shared" si="3437"/>
        <v>7.0388293897882939E-2</v>
      </c>
      <c r="AC867" s="800">
        <f t="shared" si="3437"/>
        <v>4.6925529265255284E-2</v>
      </c>
      <c r="AD867" s="800">
        <f t="shared" si="3437"/>
        <v>7.0388293897882939E-2</v>
      </c>
      <c r="AE867" s="800">
        <f t="shared" si="343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38">SUM(AM518)</f>
        <v>7.8209215442092153E-2</v>
      </c>
      <c r="AN867" s="800">
        <f t="shared" si="3438"/>
        <v>5.8656911581569111E-2</v>
      </c>
      <c r="AO867" s="800">
        <f t="shared" si="3438"/>
        <v>5.8656911581569111E-2</v>
      </c>
      <c r="AP867" s="800">
        <f t="shared" si="3438"/>
        <v>7.0388293897882939E-2</v>
      </c>
      <c r="AQ867" s="800">
        <f t="shared" si="3438"/>
        <v>5.8656911581569111E-2</v>
      </c>
      <c r="AR867" s="800">
        <f t="shared" si="3438"/>
        <v>0.11731382316313822</v>
      </c>
      <c r="AS867" s="800">
        <f t="shared" si="3438"/>
        <v>7.8209215442092153E-2</v>
      </c>
      <c r="AT867" s="800">
        <f t="shared" si="3438"/>
        <v>8.7985367372353671E-2</v>
      </c>
      <c r="AU867" s="800">
        <f t="shared" si="3438"/>
        <v>5.8656911581569111E-2</v>
      </c>
      <c r="AV867" s="800">
        <f t="shared" si="3438"/>
        <v>7.0388293897882939E-2</v>
      </c>
      <c r="AW867" s="800">
        <f t="shared" si="343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39">SUM(BE518)</f>
        <v>5.8656911581569111E-2</v>
      </c>
      <c r="BF867" s="800">
        <f t="shared" si="3439"/>
        <v>0.10055470556840419</v>
      </c>
      <c r="BG867" s="800">
        <f t="shared" si="3439"/>
        <v>5.8656911581569111E-2</v>
      </c>
      <c r="BH867" s="800">
        <f t="shared" si="3439"/>
        <v>7.0388293897882939E-2</v>
      </c>
      <c r="BI867" s="800">
        <f t="shared" si="3439"/>
        <v>0.11731382316313822</v>
      </c>
      <c r="BJ867" s="800">
        <f t="shared" si="3439"/>
        <v>0.11731382316313822</v>
      </c>
      <c r="BK867" s="800">
        <f t="shared" si="3439"/>
        <v>5.4144841459909956E-2</v>
      </c>
      <c r="BL867" s="800">
        <f t="shared" si="3439"/>
        <v>6.3989358088984483E-2</v>
      </c>
      <c r="BM867" s="800">
        <f t="shared" si="3439"/>
        <v>3.519414694894147E-2</v>
      </c>
      <c r="BN867" s="800">
        <f t="shared" si="3439"/>
        <v>0.11731382316313822</v>
      </c>
      <c r="BO867" s="800">
        <f t="shared" si="343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40">SUM(BV518)</f>
        <v>7.8209215442092153E-2</v>
      </c>
      <c r="BW867" s="800">
        <f t="shared" si="3440"/>
        <v>7.8209215442092153E-2</v>
      </c>
      <c r="BX867" s="800">
        <f t="shared" si="3440"/>
        <v>7.8209215442092153E-2</v>
      </c>
      <c r="BY867" s="800">
        <f t="shared" si="3440"/>
        <v>7.8209215442092153E-2</v>
      </c>
      <c r="BZ867" s="614">
        <f t="shared" si="3390"/>
        <v>6.2589249057293878E-2</v>
      </c>
      <c r="CA867" s="614">
        <f t="shared" si="3391"/>
        <v>6.7484161492305947E-2</v>
      </c>
      <c r="CB867" s="614">
        <f t="shared" si="3392"/>
        <v>6.784649439601495E-2</v>
      </c>
      <c r="CC867" s="683">
        <f t="shared" si="3393"/>
        <v>7.5833249166773448E-2</v>
      </c>
      <c r="CD867" s="1331">
        <f t="shared" si="3394"/>
        <v>5.8656911581569111E-2</v>
      </c>
      <c r="CE867" s="1332">
        <f t="shared" si="3394"/>
        <v>5.8656911581569111E-2</v>
      </c>
      <c r="CF867" s="1332">
        <f t="shared" si="3394"/>
        <v>5.8656911581569111E-2</v>
      </c>
      <c r="CG867" s="1332">
        <f t="shared" si="3394"/>
        <v>5.8656911581569111E-2</v>
      </c>
      <c r="CH867" s="1332">
        <f t="shared" si="3394"/>
        <v>5.8656911581569111E-2</v>
      </c>
      <c r="CI867" s="1333">
        <f t="shared" si="3394"/>
        <v>5.8656911581569111E-2</v>
      </c>
      <c r="CJ867" s="1333">
        <f t="shared" si="3394"/>
        <v>7.0388293897882939E-2</v>
      </c>
      <c r="CK867" s="1332">
        <f t="shared" si="3394"/>
        <v>7.0388293897882939E-2</v>
      </c>
      <c r="CL867" s="1332">
        <f t="shared" si="3394"/>
        <v>7.8209215442092153E-2</v>
      </c>
      <c r="CM867" s="1332">
        <f t="shared" si="3394"/>
        <v>7.8209215442092153E-2</v>
      </c>
      <c r="CN867" s="1332">
        <f t="shared" si="3394"/>
        <v>8.7985367372353671E-2</v>
      </c>
      <c r="CO867" s="1328">
        <f t="shared" si="3394"/>
        <v>0.11731382316313822</v>
      </c>
      <c r="CP867" s="1399" t="str">
        <f t="shared" si="3395"/>
        <v/>
      </c>
      <c r="CQ867" s="1341" t="str">
        <f t="shared" si="3395"/>
        <v/>
      </c>
      <c r="CR867" s="1342" t="str">
        <f t="shared" si="3395"/>
        <v/>
      </c>
      <c r="CS867" s="1342">
        <f t="shared" si="3395"/>
        <v>3.519414694894147E-2</v>
      </c>
      <c r="CT867" s="1342">
        <f t="shared" si="3395"/>
        <v>5.4144841459909956E-2</v>
      </c>
      <c r="CU867" s="1342">
        <f t="shared" si="3395"/>
        <v>5.8656911581569111E-2</v>
      </c>
      <c r="CV867" s="1342">
        <f t="shared" si="3395"/>
        <v>5.8656911581569111E-2</v>
      </c>
      <c r="CW867" s="1343">
        <f t="shared" si="3395"/>
        <v>5.8656911581569111E-2</v>
      </c>
      <c r="CX867" s="1343">
        <f t="shared" si="3395"/>
        <v>5.8656911581569111E-2</v>
      </c>
      <c r="CY867" s="1343">
        <f t="shared" si="3395"/>
        <v>6.3989358088984483E-2</v>
      </c>
      <c r="CZ867" s="1342">
        <f t="shared" si="3395"/>
        <v>7.0388293897882939E-2</v>
      </c>
      <c r="DA867" s="1342">
        <f t="shared" si="3395"/>
        <v>0.10055470556840419</v>
      </c>
      <c r="DB867" s="1342">
        <f t="shared" si="3395"/>
        <v>0.11731382316313822</v>
      </c>
      <c r="DC867" s="1342">
        <f t="shared" si="3395"/>
        <v>0.11731382316313822</v>
      </c>
      <c r="DD867" s="1342">
        <f t="shared" si="3395"/>
        <v>0.11731382316313822</v>
      </c>
      <c r="DE867" s="1341" t="str">
        <f t="shared" si="3395"/>
        <v/>
      </c>
      <c r="DF867" s="1399" t="str">
        <f t="shared" si="3396"/>
        <v/>
      </c>
      <c r="DG867" s="645">
        <f t="shared" si="3397"/>
        <v>12</v>
      </c>
      <c r="DH867" s="98">
        <f t="shared" si="3398"/>
        <v>12</v>
      </c>
      <c r="DI867" s="98">
        <f t="shared" si="3399"/>
        <v>12</v>
      </c>
      <c r="DJ867" s="98">
        <f t="shared" si="340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41">SUM(C524)</f>
        <v>0</v>
      </c>
      <c r="D868" s="800">
        <f t="shared" si="3441"/>
        <v>0</v>
      </c>
      <c r="E868" s="800">
        <f t="shared" si="3441"/>
        <v>0</v>
      </c>
      <c r="F868" s="800">
        <f t="shared" si="3441"/>
        <v>0</v>
      </c>
      <c r="G868" s="800">
        <f t="shared" si="3441"/>
        <v>0</v>
      </c>
      <c r="H868" s="800">
        <f t="shared" si="3441"/>
        <v>0</v>
      </c>
      <c r="I868" s="800">
        <f t="shared" si="3441"/>
        <v>0</v>
      </c>
      <c r="J868" s="800">
        <f t="shared" si="3441"/>
        <v>0</v>
      </c>
      <c r="K868" s="800">
        <f t="shared" si="3441"/>
        <v>0</v>
      </c>
      <c r="L868" s="800">
        <f t="shared" si="3441"/>
        <v>0</v>
      </c>
      <c r="M868" s="800">
        <f t="shared" si="3441"/>
        <v>0</v>
      </c>
      <c r="N868" s="800"/>
      <c r="O868" s="800"/>
      <c r="P868" s="800"/>
      <c r="Q868" s="800"/>
      <c r="R868" s="800"/>
      <c r="S868" s="799"/>
      <c r="T868" s="800">
        <f t="shared" ref="T868:AE868" si="3442">SUM(T524)</f>
        <v>0</v>
      </c>
      <c r="U868" s="800">
        <f t="shared" si="3442"/>
        <v>0</v>
      </c>
      <c r="V868" s="800">
        <f t="shared" si="3442"/>
        <v>0</v>
      </c>
      <c r="W868" s="800">
        <f t="shared" si="3442"/>
        <v>0</v>
      </c>
      <c r="X868" s="800">
        <f t="shared" si="3442"/>
        <v>0</v>
      </c>
      <c r="Y868" s="800">
        <f t="shared" si="3442"/>
        <v>0</v>
      </c>
      <c r="Z868" s="800">
        <f t="shared" si="3442"/>
        <v>0</v>
      </c>
      <c r="AA868" s="800">
        <f t="shared" si="3442"/>
        <v>0</v>
      </c>
      <c r="AB868" s="800">
        <f t="shared" si="3442"/>
        <v>0</v>
      </c>
      <c r="AC868" s="800">
        <f t="shared" si="3442"/>
        <v>0</v>
      </c>
      <c r="AD868" s="800">
        <f t="shared" si="3442"/>
        <v>6.0064677459526769E-3</v>
      </c>
      <c r="AE868" s="800">
        <f t="shared" si="344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43">SUM(AL524)</f>
        <v>0</v>
      </c>
      <c r="AM868" s="800">
        <f t="shared" si="3443"/>
        <v>0</v>
      </c>
      <c r="AN868" s="800">
        <f t="shared" si="3443"/>
        <v>0</v>
      </c>
      <c r="AO868" s="800">
        <f t="shared" si="3443"/>
        <v>0</v>
      </c>
      <c r="AP868" s="800">
        <f t="shared" si="3443"/>
        <v>0</v>
      </c>
      <c r="AQ868" s="800">
        <f t="shared" si="3443"/>
        <v>0</v>
      </c>
      <c r="AR868" s="800">
        <f t="shared" si="3443"/>
        <v>0</v>
      </c>
      <c r="AS868" s="800">
        <f t="shared" si="3443"/>
        <v>0</v>
      </c>
      <c r="AT868" s="800">
        <f t="shared" si="3443"/>
        <v>0</v>
      </c>
      <c r="AU868" s="800">
        <f t="shared" si="3443"/>
        <v>0</v>
      </c>
      <c r="AV868" s="800">
        <f t="shared" si="3443"/>
        <v>0</v>
      </c>
      <c r="AW868" s="800">
        <f t="shared" si="344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44">SUM(BD524)</f>
        <v>0</v>
      </c>
      <c r="BE868" s="800">
        <f t="shared" si="3444"/>
        <v>0</v>
      </c>
      <c r="BF868" s="800">
        <f t="shared" si="3444"/>
        <v>0</v>
      </c>
      <c r="BG868" s="800">
        <f t="shared" si="3444"/>
        <v>0</v>
      </c>
      <c r="BH868" s="800">
        <f t="shared" si="3444"/>
        <v>0</v>
      </c>
      <c r="BI868" s="800">
        <f t="shared" si="3444"/>
        <v>0</v>
      </c>
      <c r="BJ868" s="800">
        <f t="shared" si="3444"/>
        <v>0</v>
      </c>
      <c r="BK868" s="800">
        <f t="shared" si="3444"/>
        <v>0</v>
      </c>
      <c r="BL868" s="800">
        <f t="shared" si="3444"/>
        <v>0</v>
      </c>
      <c r="BM868" s="800">
        <f t="shared" si="3444"/>
        <v>0</v>
      </c>
      <c r="BN868" s="800">
        <f t="shared" si="3444"/>
        <v>0</v>
      </c>
      <c r="BO868" s="800">
        <f t="shared" si="344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45">SUM(BV524)</f>
        <v>0</v>
      </c>
      <c r="BW868" s="800">
        <f t="shared" si="3445"/>
        <v>0</v>
      </c>
      <c r="BX868" s="800">
        <f t="shared" si="3445"/>
        <v>0</v>
      </c>
      <c r="BY868" s="800">
        <f t="shared" si="3445"/>
        <v>0</v>
      </c>
      <c r="BZ868" s="614">
        <f t="shared" si="3390"/>
        <v>0</v>
      </c>
      <c r="CA868" s="614">
        <f t="shared" si="3391"/>
        <v>0</v>
      </c>
      <c r="CB868" s="614">
        <f t="shared" si="3392"/>
        <v>0</v>
      </c>
      <c r="CC868" s="683">
        <f t="shared" si="3393"/>
        <v>0</v>
      </c>
      <c r="CD868" s="1331">
        <f t="shared" si="3394"/>
        <v>0</v>
      </c>
      <c r="CE868" s="1332">
        <f t="shared" si="3394"/>
        <v>0</v>
      </c>
      <c r="CF868" s="1332">
        <f t="shared" si="3394"/>
        <v>0</v>
      </c>
      <c r="CG868" s="1332">
        <f t="shared" si="3394"/>
        <v>0</v>
      </c>
      <c r="CH868" s="1332">
        <f t="shared" si="3394"/>
        <v>0</v>
      </c>
      <c r="CI868" s="1333">
        <f t="shared" si="3394"/>
        <v>0</v>
      </c>
      <c r="CJ868" s="1333">
        <f t="shared" si="3394"/>
        <v>0</v>
      </c>
      <c r="CK868" s="1332">
        <f t="shared" si="3394"/>
        <v>0</v>
      </c>
      <c r="CL868" s="1332">
        <f t="shared" si="3394"/>
        <v>0</v>
      </c>
      <c r="CM868" s="1332">
        <f t="shared" si="3394"/>
        <v>0</v>
      </c>
      <c r="CN868" s="1332">
        <f t="shared" si="3394"/>
        <v>0</v>
      </c>
      <c r="CO868" s="1328">
        <f t="shared" si="3394"/>
        <v>0</v>
      </c>
      <c r="CP868" s="1399" t="str">
        <f t="shared" si="3395"/>
        <v/>
      </c>
      <c r="CQ868" s="1341" t="str">
        <f t="shared" si="3395"/>
        <v/>
      </c>
      <c r="CR868" s="1342" t="str">
        <f t="shared" si="3395"/>
        <v/>
      </c>
      <c r="CS868" s="1342">
        <f t="shared" si="3395"/>
        <v>0</v>
      </c>
      <c r="CT868" s="1342">
        <f t="shared" si="3395"/>
        <v>0</v>
      </c>
      <c r="CU868" s="1342">
        <f t="shared" si="3395"/>
        <v>0</v>
      </c>
      <c r="CV868" s="1342">
        <f t="shared" si="3395"/>
        <v>0</v>
      </c>
      <c r="CW868" s="1343">
        <f t="shared" si="3395"/>
        <v>0</v>
      </c>
      <c r="CX868" s="1343">
        <f t="shared" si="3395"/>
        <v>0</v>
      </c>
      <c r="CY868" s="1343">
        <f t="shared" si="3395"/>
        <v>0</v>
      </c>
      <c r="CZ868" s="1342">
        <f t="shared" si="3395"/>
        <v>0</v>
      </c>
      <c r="DA868" s="1342">
        <f t="shared" si="3395"/>
        <v>0</v>
      </c>
      <c r="DB868" s="1342">
        <f t="shared" si="3395"/>
        <v>0</v>
      </c>
      <c r="DC868" s="1342">
        <f t="shared" si="3395"/>
        <v>0</v>
      </c>
      <c r="DD868" s="1342">
        <f t="shared" si="3395"/>
        <v>0</v>
      </c>
      <c r="DE868" s="1341" t="str">
        <f t="shared" si="3395"/>
        <v/>
      </c>
      <c r="DF868" s="1399" t="str">
        <f t="shared" si="3396"/>
        <v/>
      </c>
      <c r="DG868" s="645">
        <f t="shared" si="3397"/>
        <v>12</v>
      </c>
      <c r="DH868" s="98">
        <f t="shared" si="3398"/>
        <v>12</v>
      </c>
      <c r="DI868" s="98">
        <f t="shared" si="3399"/>
        <v>12</v>
      </c>
      <c r="DJ868" s="98">
        <f t="shared" si="340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46">SUM(C530)</f>
        <v>0</v>
      </c>
      <c r="D869" s="1120">
        <f t="shared" si="3446"/>
        <v>0</v>
      </c>
      <c r="E869" s="1120">
        <f t="shared" si="3446"/>
        <v>0</v>
      </c>
      <c r="F869" s="1120">
        <f t="shared" si="3446"/>
        <v>0</v>
      </c>
      <c r="G869" s="1120">
        <f t="shared" si="3446"/>
        <v>0</v>
      </c>
      <c r="H869" s="1120">
        <f t="shared" si="3446"/>
        <v>0</v>
      </c>
      <c r="I869" s="1120">
        <f t="shared" si="3446"/>
        <v>0</v>
      </c>
      <c r="J869" s="1120">
        <f t="shared" si="3446"/>
        <v>3.7757671232876706E-3</v>
      </c>
      <c r="K869" s="1120">
        <f t="shared" si="3446"/>
        <v>0</v>
      </c>
      <c r="L869" s="1120">
        <f t="shared" si="3446"/>
        <v>4.5309205479452039E-3</v>
      </c>
      <c r="M869" s="1120">
        <f t="shared" si="3446"/>
        <v>7.5515342465753412E-3</v>
      </c>
      <c r="N869" s="1120"/>
      <c r="O869" s="1120"/>
      <c r="P869" s="1120"/>
      <c r="Q869" s="1120"/>
      <c r="R869" s="1120"/>
      <c r="S869" s="799"/>
      <c r="T869" s="1120">
        <f>SUM(T530)</f>
        <v>3.7757671232876706E-3</v>
      </c>
      <c r="U869" s="1120">
        <f t="shared" ref="U869:AE869" si="3447">SUM(U530)</f>
        <v>0</v>
      </c>
      <c r="V869" s="1120">
        <f t="shared" si="3447"/>
        <v>2.8318253424657529E-3</v>
      </c>
      <c r="W869" s="1120">
        <f t="shared" si="3447"/>
        <v>0</v>
      </c>
      <c r="X869" s="1120">
        <f t="shared" si="3447"/>
        <v>7.5515342465753412E-3</v>
      </c>
      <c r="Y869" s="1120">
        <f t="shared" si="3447"/>
        <v>4.5309205479452039E-3</v>
      </c>
      <c r="Z869" s="1120">
        <f t="shared" si="3447"/>
        <v>4.1190186799501859E-3</v>
      </c>
      <c r="AA869" s="1120">
        <f t="shared" si="3447"/>
        <v>0</v>
      </c>
      <c r="AB869" s="1120">
        <f t="shared" si="3447"/>
        <v>4.5309205479452039E-3</v>
      </c>
      <c r="AC869" s="1120">
        <f t="shared" si="3447"/>
        <v>3.0206136986301365E-3</v>
      </c>
      <c r="AD869" s="1120">
        <f t="shared" si="3447"/>
        <v>4.5309205479452039E-3</v>
      </c>
      <c r="AE869" s="1120">
        <f t="shared" si="3447"/>
        <v>0</v>
      </c>
      <c r="AF869" s="1120"/>
      <c r="AG869" s="1120"/>
      <c r="AH869" s="1120"/>
      <c r="AI869" s="1120"/>
      <c r="AJ869" s="1120"/>
      <c r="AK869" s="799"/>
      <c r="AL869" s="1120">
        <f>SUM(AL530)</f>
        <v>0</v>
      </c>
      <c r="AM869" s="1120">
        <f t="shared" ref="AM869:AW869" si="3448">SUM(AM530)</f>
        <v>0</v>
      </c>
      <c r="AN869" s="1120">
        <f t="shared" si="3448"/>
        <v>3.7757671232876706E-3</v>
      </c>
      <c r="AO869" s="1120">
        <f t="shared" si="3448"/>
        <v>0</v>
      </c>
      <c r="AP869" s="1120">
        <f t="shared" si="3448"/>
        <v>0</v>
      </c>
      <c r="AQ869" s="1120">
        <f t="shared" si="3448"/>
        <v>0</v>
      </c>
      <c r="AR869" s="1120">
        <f t="shared" si="3448"/>
        <v>1.5103068493150682E-2</v>
      </c>
      <c r="AS869" s="1120">
        <f t="shared" si="3448"/>
        <v>5.0343561643835608E-3</v>
      </c>
      <c r="AT869" s="1120">
        <f t="shared" si="3448"/>
        <v>0</v>
      </c>
      <c r="AU869" s="1120">
        <f t="shared" si="3448"/>
        <v>7.5515342465753412E-3</v>
      </c>
      <c r="AV869" s="1120">
        <f t="shared" si="3448"/>
        <v>0</v>
      </c>
      <c r="AW869" s="1120">
        <f t="shared" si="3448"/>
        <v>3.7757671232876706E-3</v>
      </c>
      <c r="AX869" s="1120"/>
      <c r="AY869" s="1120"/>
      <c r="AZ869" s="1120"/>
      <c r="BA869" s="1120"/>
      <c r="BB869" s="1120"/>
      <c r="BC869" s="799"/>
      <c r="BD869" s="1120">
        <f>SUM(BD530)</f>
        <v>3.7757671232876706E-3</v>
      </c>
      <c r="BE869" s="1120">
        <f t="shared" ref="BE869:BO869" si="3449">SUM(BE530)</f>
        <v>7.5515342465753412E-3</v>
      </c>
      <c r="BF869" s="1120">
        <f t="shared" si="3449"/>
        <v>1.294548727984344E-2</v>
      </c>
      <c r="BG869" s="1120">
        <f t="shared" si="3449"/>
        <v>7.5515342465753412E-3</v>
      </c>
      <c r="BH869" s="1120">
        <f t="shared" si="3449"/>
        <v>9.0618410958904078E-3</v>
      </c>
      <c r="BI869" s="1120">
        <f t="shared" si="3449"/>
        <v>7.5515342465753412E-3</v>
      </c>
      <c r="BJ869" s="1120">
        <f t="shared" si="3449"/>
        <v>7.5515342465753412E-3</v>
      </c>
      <c r="BK869" s="1120">
        <f t="shared" si="3449"/>
        <v>3.4853234984193885E-3</v>
      </c>
      <c r="BL869" s="1120">
        <f t="shared" si="3449"/>
        <v>8.2380373599003718E-3</v>
      </c>
      <c r="BM869" s="1120">
        <f t="shared" si="3449"/>
        <v>2.2654602739726019E-3</v>
      </c>
      <c r="BN869" s="1120">
        <f t="shared" si="3449"/>
        <v>1.5103068493150682E-2</v>
      </c>
      <c r="BO869" s="1120">
        <f t="shared" si="3449"/>
        <v>7.5515342465753412E-3</v>
      </c>
      <c r="BP869" s="1120"/>
      <c r="BQ869" s="1120"/>
      <c r="BR869" s="1120"/>
      <c r="BS869" s="1120"/>
      <c r="BT869" s="1120"/>
      <c r="BU869" s="799"/>
      <c r="BV869" s="1120">
        <f t="shared" ref="BV869:BY869" si="3450">SUM(BV530)</f>
        <v>5.0343561643835608E-3</v>
      </c>
      <c r="BW869" s="1120">
        <f t="shared" si="3450"/>
        <v>5.0343561643835608E-3</v>
      </c>
      <c r="BX869" s="1120">
        <f t="shared" si="3450"/>
        <v>6.8650311332503098E-3</v>
      </c>
      <c r="BY869" s="1120">
        <f t="shared" si="3450"/>
        <v>6.8650311332503098E-3</v>
      </c>
      <c r="BZ869" s="614">
        <f t="shared" si="3390"/>
        <v>8.3066876712328754E-4</v>
      </c>
      <c r="CA869" s="614">
        <f t="shared" si="3391"/>
        <v>2.7339986488169356E-3</v>
      </c>
      <c r="CB869" s="614">
        <f t="shared" si="3392"/>
        <v>2.0137424657534243E-3</v>
      </c>
      <c r="CC869" s="683">
        <f t="shared" si="3393"/>
        <v>7.5264127590217982E-3</v>
      </c>
      <c r="CD869" s="1331">
        <f t="shared" si="3394"/>
        <v>0</v>
      </c>
      <c r="CE869" s="1332">
        <f t="shared" si="3394"/>
        <v>0</v>
      </c>
      <c r="CF869" s="1332">
        <f t="shared" si="3394"/>
        <v>0</v>
      </c>
      <c r="CG869" s="1332">
        <f t="shared" si="3394"/>
        <v>0</v>
      </c>
      <c r="CH869" s="1332">
        <f t="shared" si="3394"/>
        <v>0</v>
      </c>
      <c r="CI869" s="1333">
        <f t="shared" si="3394"/>
        <v>0</v>
      </c>
      <c r="CJ869" s="1333">
        <f t="shared" si="3394"/>
        <v>0</v>
      </c>
      <c r="CK869" s="1332">
        <f t="shared" si="3394"/>
        <v>3.7757671232876706E-3</v>
      </c>
      <c r="CL869" s="1332">
        <f t="shared" si="3394"/>
        <v>3.7757671232876706E-3</v>
      </c>
      <c r="CM869" s="1332">
        <f t="shared" si="3394"/>
        <v>5.0343561643835608E-3</v>
      </c>
      <c r="CN869" s="1332">
        <f t="shared" si="3394"/>
        <v>7.5515342465753412E-3</v>
      </c>
      <c r="CO869" s="1328">
        <f t="shared" si="3394"/>
        <v>1.5103068493150682E-2</v>
      </c>
      <c r="CP869" s="1399" t="str">
        <f t="shared" si="3395"/>
        <v/>
      </c>
      <c r="CQ869" s="1341" t="str">
        <f t="shared" si="3395"/>
        <v/>
      </c>
      <c r="CR869" s="1342" t="str">
        <f t="shared" si="3395"/>
        <v/>
      </c>
      <c r="CS869" s="1342">
        <f t="shared" si="3395"/>
        <v>2.2654602739726019E-3</v>
      </c>
      <c r="CT869" s="1342">
        <f t="shared" si="3395"/>
        <v>3.4853234984193885E-3</v>
      </c>
      <c r="CU869" s="1342">
        <f t="shared" si="3395"/>
        <v>3.7757671232876706E-3</v>
      </c>
      <c r="CV869" s="1342">
        <f t="shared" si="3395"/>
        <v>7.5515342465753412E-3</v>
      </c>
      <c r="CW869" s="1343">
        <f t="shared" si="3395"/>
        <v>7.5515342465753412E-3</v>
      </c>
      <c r="CX869" s="1343">
        <f t="shared" si="3395"/>
        <v>7.5515342465753412E-3</v>
      </c>
      <c r="CY869" s="1343">
        <f t="shared" si="3395"/>
        <v>7.5515342465753412E-3</v>
      </c>
      <c r="CZ869" s="1342">
        <f t="shared" si="3395"/>
        <v>7.5515342465753412E-3</v>
      </c>
      <c r="DA869" s="1342">
        <f t="shared" si="3395"/>
        <v>8.2380373599003718E-3</v>
      </c>
      <c r="DB869" s="1342">
        <f t="shared" si="3395"/>
        <v>9.0618410958904078E-3</v>
      </c>
      <c r="DC869" s="1342">
        <f t="shared" si="3395"/>
        <v>1.294548727984344E-2</v>
      </c>
      <c r="DD869" s="1342">
        <f t="shared" si="3395"/>
        <v>1.5103068493150682E-2</v>
      </c>
      <c r="DE869" s="1341" t="str">
        <f t="shared" si="3395"/>
        <v/>
      </c>
      <c r="DF869" s="1399" t="str">
        <f t="shared" si="3396"/>
        <v/>
      </c>
      <c r="DG869" s="645">
        <f t="shared" si="3397"/>
        <v>12</v>
      </c>
      <c r="DH869" s="98">
        <f t="shared" si="3398"/>
        <v>12</v>
      </c>
      <c r="DI869" s="98">
        <f t="shared" si="3399"/>
        <v>12</v>
      </c>
      <c r="DJ869" s="98">
        <f t="shared" si="340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20">
        <f>SUM(B536)</f>
        <v>2.802496886674969E-2</v>
      </c>
      <c r="C870" s="1120">
        <f t="shared" ref="C870:M870" si="3451">SUM(C536)</f>
        <v>1.4012484433374845E-2</v>
      </c>
      <c r="D870" s="1120">
        <f t="shared" si="3451"/>
        <v>1.528634665459074E-2</v>
      </c>
      <c r="E870" s="1120">
        <f t="shared" si="3451"/>
        <v>0</v>
      </c>
      <c r="F870" s="1120">
        <f t="shared" si="3451"/>
        <v>1.8683312577833126E-2</v>
      </c>
      <c r="G870" s="1120">
        <f t="shared" si="3451"/>
        <v>1.4012484433374845E-2</v>
      </c>
      <c r="H870" s="1120">
        <f t="shared" si="3451"/>
        <v>9.3416562889165611E-3</v>
      </c>
      <c r="I870" s="1120">
        <f t="shared" si="3451"/>
        <v>1.6814981320049813E-2</v>
      </c>
      <c r="J870" s="1120">
        <f t="shared" si="3451"/>
        <v>1.4012484433374845E-2</v>
      </c>
      <c r="K870" s="1120">
        <f t="shared" si="3451"/>
        <v>1.2934601015422931E-2</v>
      </c>
      <c r="L870" s="1120">
        <f t="shared" si="3451"/>
        <v>1.6814981320049813E-2</v>
      </c>
      <c r="M870" s="1120">
        <f t="shared" si="3451"/>
        <v>2.802496886674969E-2</v>
      </c>
      <c r="N870" s="1120"/>
      <c r="O870" s="1120"/>
      <c r="P870" s="1120"/>
      <c r="Q870" s="1120"/>
      <c r="R870" s="1120"/>
      <c r="S870" s="799"/>
      <c r="T870" s="1120">
        <f>SUM(T536)</f>
        <v>5.604993773349938E-2</v>
      </c>
      <c r="U870" s="1120">
        <f t="shared" ref="U870:AE870" si="3452">SUM(U536)</f>
        <v>1.4012484433374845E-2</v>
      </c>
      <c r="V870" s="1120">
        <f t="shared" si="3452"/>
        <v>1.0509363325031133E-2</v>
      </c>
      <c r="W870" s="1120">
        <f t="shared" si="3452"/>
        <v>1.2934601015422931E-2</v>
      </c>
      <c r="X870" s="1120">
        <f t="shared" si="3452"/>
        <v>2.802496886674969E-2</v>
      </c>
      <c r="Y870" s="1120">
        <f t="shared" si="3452"/>
        <v>1.6814981320049813E-2</v>
      </c>
      <c r="Z870" s="1120">
        <f t="shared" si="3452"/>
        <v>1.528634665459074E-2</v>
      </c>
      <c r="AA870" s="1120">
        <f t="shared" si="3452"/>
        <v>0.10275821917808219</v>
      </c>
      <c r="AB870" s="1120">
        <f t="shared" si="3452"/>
        <v>1.6814981320049813E-2</v>
      </c>
      <c r="AC870" s="1120">
        <f t="shared" si="3452"/>
        <v>1.1209987546699874E-2</v>
      </c>
      <c r="AD870" s="1120">
        <f t="shared" si="3452"/>
        <v>1.6814981320049813E-2</v>
      </c>
      <c r="AE870" s="1120">
        <f t="shared" si="3452"/>
        <v>1.528634665459074E-2</v>
      </c>
      <c r="AF870" s="1120"/>
      <c r="AG870" s="1120"/>
      <c r="AH870" s="1120"/>
      <c r="AI870" s="1120"/>
      <c r="AJ870" s="1120"/>
      <c r="AK870" s="799"/>
      <c r="AL870" s="1120">
        <f>SUM(AL536)</f>
        <v>2.802496886674969E-2</v>
      </c>
      <c r="AM870" s="1120">
        <f t="shared" ref="AM870:AW870" si="3453">SUM(AM536)</f>
        <v>3.7366625155666251E-2</v>
      </c>
      <c r="AN870" s="1120">
        <f t="shared" si="3453"/>
        <v>1.4012484433374845E-2</v>
      </c>
      <c r="AO870" s="1120">
        <f t="shared" si="3453"/>
        <v>1.4012484433374845E-2</v>
      </c>
      <c r="AP870" s="1120">
        <f t="shared" si="3453"/>
        <v>1.6814981320049813E-2</v>
      </c>
      <c r="AQ870" s="1120">
        <f t="shared" si="3453"/>
        <v>2.802496886674969E-2</v>
      </c>
      <c r="AR870" s="1120">
        <f t="shared" si="3453"/>
        <v>6.7259925280199251E-2</v>
      </c>
      <c r="AS870" s="1120">
        <f t="shared" si="3453"/>
        <v>1.8683312577833126E-2</v>
      </c>
      <c r="AT870" s="1120">
        <f t="shared" si="3453"/>
        <v>0.11560299657534244</v>
      </c>
      <c r="AU870" s="1120">
        <f t="shared" si="3453"/>
        <v>5.604993773349938E-2</v>
      </c>
      <c r="AV870" s="1120">
        <f t="shared" si="3453"/>
        <v>3.3629962640099625E-2</v>
      </c>
      <c r="AW870" s="1120">
        <f t="shared" si="3453"/>
        <v>1.4012484433374845E-2</v>
      </c>
      <c r="AX870" s="1120"/>
      <c r="AY870" s="1120"/>
      <c r="AZ870" s="1120"/>
      <c r="BA870" s="1120"/>
      <c r="BB870" s="1120"/>
      <c r="BC870" s="799"/>
      <c r="BD870" s="1120">
        <f>SUM(BD536)</f>
        <v>2.802496886674969E-2</v>
      </c>
      <c r="BE870" s="1120">
        <f t="shared" ref="BE870:BO870" si="3454">SUM(BE536)</f>
        <v>2.802496886674969E-2</v>
      </c>
      <c r="BF870" s="1120">
        <f t="shared" si="3454"/>
        <v>5.7651364525885068E-2</v>
      </c>
      <c r="BG870" s="1120">
        <f t="shared" si="3454"/>
        <v>3.3629962640099625E-2</v>
      </c>
      <c r="BH870" s="1120">
        <f t="shared" si="3454"/>
        <v>4.0355955168119545E-2</v>
      </c>
      <c r="BI870" s="1120">
        <f t="shared" si="3454"/>
        <v>4.6708281444582805E-2</v>
      </c>
      <c r="BJ870" s="1120">
        <f t="shared" si="3454"/>
        <v>5.604993773349938E-2</v>
      </c>
      <c r="BK870" s="1120">
        <f t="shared" si="3454"/>
        <v>2.5869202030845861E-2</v>
      </c>
      <c r="BL870" s="1120">
        <f t="shared" si="3454"/>
        <v>3.6687231971017767E-2</v>
      </c>
      <c r="BM870" s="1120">
        <f t="shared" si="3454"/>
        <v>2.0177977584059772E-2</v>
      </c>
      <c r="BN870" s="1120">
        <f t="shared" si="3454"/>
        <v>5.604993773349938E-2</v>
      </c>
      <c r="BO870" s="1120">
        <f t="shared" si="3454"/>
        <v>3.3629962640099625E-2</v>
      </c>
      <c r="BP870" s="1120"/>
      <c r="BQ870" s="1120"/>
      <c r="BR870" s="1120"/>
      <c r="BS870" s="1120"/>
      <c r="BT870" s="1120"/>
      <c r="BU870" s="799"/>
      <c r="BV870" s="1120">
        <f t="shared" ref="BV870:BY870" si="3455">SUM(BV536)</f>
        <v>1.8683312577833126E-2</v>
      </c>
      <c r="BW870" s="1120">
        <f t="shared" si="3455"/>
        <v>1.8683312577833126E-2</v>
      </c>
      <c r="BX870" s="1120">
        <f t="shared" si="3455"/>
        <v>2.802496886674969E-2</v>
      </c>
      <c r="BY870" s="1120">
        <f t="shared" si="3455"/>
        <v>4.110328767123287E-2</v>
      </c>
      <c r="BZ870" s="614">
        <f t="shared" si="3390"/>
        <v>1.5993830134373721E-2</v>
      </c>
      <c r="CA870" s="614">
        <f t="shared" si="3391"/>
        <v>2.0324961686507763E-2</v>
      </c>
      <c r="CB870" s="614">
        <f t="shared" si="3392"/>
        <v>3.1387965130759643E-2</v>
      </c>
      <c r="CC870" s="683">
        <f t="shared" si="3393"/>
        <v>3.8503040909526332E-2</v>
      </c>
      <c r="CD870" s="1331">
        <f t="shared" si="3394"/>
        <v>1.4012484433374845E-2</v>
      </c>
      <c r="CE870" s="1332">
        <f t="shared" si="3394"/>
        <v>1.4012484433374845E-2</v>
      </c>
      <c r="CF870" s="1332">
        <f t="shared" si="3394"/>
        <v>1.4012484433374845E-2</v>
      </c>
      <c r="CG870" s="1332">
        <f t="shared" si="3394"/>
        <v>1.6814981320049813E-2</v>
      </c>
      <c r="CH870" s="1332">
        <f t="shared" si="3394"/>
        <v>1.8683312577833126E-2</v>
      </c>
      <c r="CI870" s="1333">
        <f t="shared" si="3394"/>
        <v>2.802496886674969E-2</v>
      </c>
      <c r="CJ870" s="1333">
        <f t="shared" si="3394"/>
        <v>2.802496886674969E-2</v>
      </c>
      <c r="CK870" s="1332">
        <f t="shared" si="3394"/>
        <v>3.3629962640099625E-2</v>
      </c>
      <c r="CL870" s="1332">
        <f t="shared" si="3394"/>
        <v>3.7366625155666251E-2</v>
      </c>
      <c r="CM870" s="1332">
        <f t="shared" si="3394"/>
        <v>5.604993773349938E-2</v>
      </c>
      <c r="CN870" s="1332">
        <f t="shared" si="3394"/>
        <v>6.7259925280199251E-2</v>
      </c>
      <c r="CO870" s="1334">
        <f t="shared" si="3394"/>
        <v>0.11560299657534244</v>
      </c>
      <c r="CP870" s="1399" t="str">
        <f t="shared" si="3395"/>
        <v/>
      </c>
      <c r="CQ870" s="1341" t="str">
        <f t="shared" si="3395"/>
        <v/>
      </c>
      <c r="CR870" s="1342" t="str">
        <f t="shared" si="3395"/>
        <v/>
      </c>
      <c r="CS870" s="1342">
        <f t="shared" si="3395"/>
        <v>2.0177977584059772E-2</v>
      </c>
      <c r="CT870" s="1342">
        <f t="shared" si="3395"/>
        <v>2.5869202030845861E-2</v>
      </c>
      <c r="CU870" s="1342">
        <f t="shared" si="3395"/>
        <v>2.802496886674969E-2</v>
      </c>
      <c r="CV870" s="1342">
        <f t="shared" si="3395"/>
        <v>2.802496886674969E-2</v>
      </c>
      <c r="CW870" s="1343">
        <f t="shared" si="3395"/>
        <v>3.3629962640099625E-2</v>
      </c>
      <c r="CX870" s="1343">
        <f t="shared" si="3395"/>
        <v>3.3629962640099625E-2</v>
      </c>
      <c r="CY870" s="1343">
        <f t="shared" si="3395"/>
        <v>3.6687231971017767E-2</v>
      </c>
      <c r="CZ870" s="1342">
        <f t="shared" si="3395"/>
        <v>4.0355955168119545E-2</v>
      </c>
      <c r="DA870" s="1342">
        <f t="shared" si="3395"/>
        <v>4.6708281444582805E-2</v>
      </c>
      <c r="DB870" s="1342">
        <f t="shared" si="3395"/>
        <v>5.604993773349938E-2</v>
      </c>
      <c r="DC870" s="1342">
        <f t="shared" si="3395"/>
        <v>5.604993773349938E-2</v>
      </c>
      <c r="DD870" s="1342">
        <f t="shared" si="3395"/>
        <v>5.7651364525885068E-2</v>
      </c>
      <c r="DE870" s="1341" t="str">
        <f t="shared" si="3395"/>
        <v/>
      </c>
      <c r="DF870" s="1399" t="str">
        <f t="shared" si="3396"/>
        <v/>
      </c>
      <c r="DG870" s="645">
        <f t="shared" si="3397"/>
        <v>12</v>
      </c>
      <c r="DH870" s="98">
        <f t="shared" si="3398"/>
        <v>12</v>
      </c>
      <c r="DI870" s="98">
        <f t="shared" si="3399"/>
        <v>12</v>
      </c>
      <c r="DJ870" s="98">
        <f t="shared" si="340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56">SUM(C542)</f>
        <v>0</v>
      </c>
      <c r="D871" s="1120">
        <f t="shared" si="3456"/>
        <v>1.0024999433940902E-2</v>
      </c>
      <c r="E871" s="1120">
        <f t="shared" si="3456"/>
        <v>0</v>
      </c>
      <c r="F871" s="1120">
        <f t="shared" si="3456"/>
        <v>0</v>
      </c>
      <c r="G871" s="1120">
        <f t="shared" si="3456"/>
        <v>0</v>
      </c>
      <c r="H871" s="1120">
        <f t="shared" si="3456"/>
        <v>0</v>
      </c>
      <c r="I871" s="1120">
        <f t="shared" si="3456"/>
        <v>3.6758331257783307E-2</v>
      </c>
      <c r="J871" s="1120">
        <f t="shared" si="3456"/>
        <v>0</v>
      </c>
      <c r="K871" s="1120">
        <f t="shared" si="3456"/>
        <v>0</v>
      </c>
      <c r="L871" s="1120">
        <f t="shared" si="3456"/>
        <v>1.8379165628891653E-2</v>
      </c>
      <c r="M871" s="1120">
        <f t="shared" si="3456"/>
        <v>3.0631942714819421E-2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57">SUM(U542)</f>
        <v>1.5315971357409711E-2</v>
      </c>
      <c r="V871" s="1120">
        <f t="shared" si="3457"/>
        <v>1.1486978518057283E-2</v>
      </c>
      <c r="W871" s="1120">
        <f t="shared" si="3457"/>
        <v>0</v>
      </c>
      <c r="X871" s="1120">
        <f t="shared" si="3457"/>
        <v>3.0631942714819421E-2</v>
      </c>
      <c r="Y871" s="1120">
        <f t="shared" si="3457"/>
        <v>0</v>
      </c>
      <c r="Z871" s="1120">
        <f t="shared" si="3457"/>
        <v>1.6708332389901503E-2</v>
      </c>
      <c r="AA871" s="1120">
        <f t="shared" si="3457"/>
        <v>6.1263885429638842E-2</v>
      </c>
      <c r="AB871" s="1120">
        <f t="shared" si="3457"/>
        <v>0</v>
      </c>
      <c r="AC871" s="1120">
        <f t="shared" si="3457"/>
        <v>0</v>
      </c>
      <c r="AD871" s="1120">
        <f t="shared" si="3457"/>
        <v>0</v>
      </c>
      <c r="AE871" s="1120">
        <f t="shared" si="3457"/>
        <v>0</v>
      </c>
      <c r="AF871" s="1120"/>
      <c r="AG871" s="1120"/>
      <c r="AH871" s="1120"/>
      <c r="AI871" s="1120"/>
      <c r="AJ871" s="1120"/>
      <c r="AK871" s="799"/>
      <c r="AL871" s="1120">
        <f>SUM(AL542)</f>
        <v>3.0631942714819421E-2</v>
      </c>
      <c r="AM871" s="1120">
        <f t="shared" ref="AM871:AW871" si="3458">SUM(AM542)</f>
        <v>4.0842590286425902E-2</v>
      </c>
      <c r="AN871" s="1120">
        <f t="shared" si="3458"/>
        <v>1.5315971357409711E-2</v>
      </c>
      <c r="AO871" s="1120">
        <f t="shared" si="3458"/>
        <v>3.0631942714819421E-2</v>
      </c>
      <c r="AP871" s="1120">
        <f t="shared" si="3458"/>
        <v>1.8379165628891653E-2</v>
      </c>
      <c r="AQ871" s="1120">
        <f t="shared" si="3458"/>
        <v>1.5315971357409711E-2</v>
      </c>
      <c r="AR871" s="1120">
        <f t="shared" si="3458"/>
        <v>3.0631942714819421E-2</v>
      </c>
      <c r="AS871" s="1120">
        <f t="shared" si="3458"/>
        <v>2.0421295143212951E-2</v>
      </c>
      <c r="AT871" s="1120">
        <f t="shared" si="3458"/>
        <v>6.8921871108343705E-2</v>
      </c>
      <c r="AU871" s="1120">
        <f t="shared" si="3458"/>
        <v>1.5315971357409711E-2</v>
      </c>
      <c r="AV871" s="1120">
        <f t="shared" si="3458"/>
        <v>1.8379165628891653E-2</v>
      </c>
      <c r="AW871" s="1120">
        <f t="shared" si="3458"/>
        <v>1.5315971357409711E-2</v>
      </c>
      <c r="AX871" s="1120"/>
      <c r="AY871" s="1120"/>
      <c r="AZ871" s="1120"/>
      <c r="BA871" s="1120"/>
      <c r="BB871" s="1120"/>
      <c r="BC871" s="799"/>
      <c r="BD871" s="1120">
        <f>SUM(BD542)</f>
        <v>3.0631942714819421E-2</v>
      </c>
      <c r="BE871" s="1120">
        <f t="shared" ref="BE871:BO871" si="3459">SUM(BE542)</f>
        <v>3.0631942714819421E-2</v>
      </c>
      <c r="BF871" s="1120">
        <f t="shared" si="3459"/>
        <v>7.8767852695249954E-2</v>
      </c>
      <c r="BG871" s="1120">
        <f t="shared" si="3459"/>
        <v>1.5315971357409711E-2</v>
      </c>
      <c r="BH871" s="1120">
        <f t="shared" si="3459"/>
        <v>3.6758331257783307E-2</v>
      </c>
      <c r="BI871" s="1120">
        <f t="shared" si="3459"/>
        <v>3.0631942714819421E-2</v>
      </c>
      <c r="BJ871" s="1120">
        <f t="shared" si="3459"/>
        <v>3.0631942714819421E-2</v>
      </c>
      <c r="BK871" s="1120">
        <f t="shared" si="3459"/>
        <v>2.8275639429064085E-2</v>
      </c>
      <c r="BL871" s="1120">
        <f t="shared" si="3459"/>
        <v>5.0124997169704512E-2</v>
      </c>
      <c r="BM871" s="1120">
        <f t="shared" si="3459"/>
        <v>2.7568748443337482E-2</v>
      </c>
      <c r="BN871" s="1120">
        <f t="shared" si="3459"/>
        <v>3.0631942714819421E-2</v>
      </c>
      <c r="BO871" s="1120">
        <f t="shared" si="3459"/>
        <v>3.0631942714819421E-2</v>
      </c>
      <c r="BP871" s="1120"/>
      <c r="BQ871" s="1120"/>
      <c r="BR871" s="1120"/>
      <c r="BS871" s="1120"/>
      <c r="BT871" s="1120"/>
      <c r="BU871" s="799"/>
      <c r="BV871" s="1120">
        <f t="shared" ref="BV871:BY871" si="3460">SUM(BV542)</f>
        <v>2.0421295143212951E-2</v>
      </c>
      <c r="BW871" s="1120">
        <f t="shared" si="3460"/>
        <v>2.0421295143212951E-2</v>
      </c>
      <c r="BX871" s="1120">
        <f t="shared" si="3460"/>
        <v>2.8589813200498131E-2</v>
      </c>
      <c r="BY871" s="1120">
        <f t="shared" si="3460"/>
        <v>4.0842590286425902E-2</v>
      </c>
      <c r="BZ871" s="614">
        <f t="shared" si="3390"/>
        <v>5.9036107777651978E-3</v>
      </c>
      <c r="CA871" s="614">
        <f t="shared" si="3391"/>
        <v>7.4143224980187938E-3</v>
      </c>
      <c r="CB871" s="614">
        <f t="shared" si="3392"/>
        <v>2.3586595890410955E-2</v>
      </c>
      <c r="CC871" s="683">
        <f t="shared" si="3393"/>
        <v>3.265193725888059E-2</v>
      </c>
      <c r="CD871" s="1331">
        <f t="shared" si="3394"/>
        <v>1.5315971357409711E-2</v>
      </c>
      <c r="CE871" s="1332">
        <f t="shared" si="3394"/>
        <v>1.5315971357409711E-2</v>
      </c>
      <c r="CF871" s="1332">
        <f t="shared" si="3394"/>
        <v>1.5315971357409711E-2</v>
      </c>
      <c r="CG871" s="1332">
        <f t="shared" si="3394"/>
        <v>1.5315971357409711E-2</v>
      </c>
      <c r="CH871" s="1332">
        <f t="shared" si="3394"/>
        <v>1.8379165628891653E-2</v>
      </c>
      <c r="CI871" s="1333">
        <f t="shared" si="3394"/>
        <v>1.8379165628891653E-2</v>
      </c>
      <c r="CJ871" s="1333">
        <f t="shared" si="3394"/>
        <v>2.0421295143212951E-2</v>
      </c>
      <c r="CK871" s="1332">
        <f t="shared" si="3394"/>
        <v>3.0631942714819421E-2</v>
      </c>
      <c r="CL871" s="1332">
        <f t="shared" si="3394"/>
        <v>3.0631942714819421E-2</v>
      </c>
      <c r="CM871" s="1332">
        <f t="shared" si="3394"/>
        <v>3.0631942714819421E-2</v>
      </c>
      <c r="CN871" s="1332">
        <f t="shared" si="3394"/>
        <v>4.0842590286425902E-2</v>
      </c>
      <c r="CO871" s="1328">
        <f t="shared" si="3394"/>
        <v>6.8921871108343705E-2</v>
      </c>
      <c r="CP871" s="1399" t="str">
        <f t="shared" si="3395"/>
        <v/>
      </c>
      <c r="CQ871" s="1341" t="str">
        <f t="shared" si="3395"/>
        <v/>
      </c>
      <c r="CR871" s="1342" t="str">
        <f t="shared" si="3395"/>
        <v/>
      </c>
      <c r="CS871" s="1342">
        <f t="shared" si="3395"/>
        <v>1.5315971357409711E-2</v>
      </c>
      <c r="CT871" s="1342">
        <f t="shared" si="3395"/>
        <v>2.7568748443337482E-2</v>
      </c>
      <c r="CU871" s="1342">
        <f t="shared" si="3395"/>
        <v>2.8275639429064085E-2</v>
      </c>
      <c r="CV871" s="1342">
        <f t="shared" si="3395"/>
        <v>3.0631942714819421E-2</v>
      </c>
      <c r="CW871" s="1343">
        <f t="shared" si="3395"/>
        <v>3.0631942714819421E-2</v>
      </c>
      <c r="CX871" s="1343">
        <f t="shared" si="3395"/>
        <v>3.0631942714819421E-2</v>
      </c>
      <c r="CY871" s="1343">
        <f t="shared" si="3395"/>
        <v>3.0631942714819421E-2</v>
      </c>
      <c r="CZ871" s="1342">
        <f t="shared" si="3395"/>
        <v>3.0631942714819421E-2</v>
      </c>
      <c r="DA871" s="1342">
        <f t="shared" si="3395"/>
        <v>3.0631942714819421E-2</v>
      </c>
      <c r="DB871" s="1342">
        <f t="shared" si="3395"/>
        <v>3.6758331257783307E-2</v>
      </c>
      <c r="DC871" s="1342">
        <f t="shared" si="3395"/>
        <v>5.0124997169704512E-2</v>
      </c>
      <c r="DD871" s="1342">
        <f t="shared" si="3395"/>
        <v>7.8767852695249954E-2</v>
      </c>
      <c r="DE871" s="1341" t="str">
        <f t="shared" si="3395"/>
        <v/>
      </c>
      <c r="DF871" s="1399" t="str">
        <f t="shared" si="3396"/>
        <v/>
      </c>
      <c r="DG871" s="645">
        <f t="shared" si="3397"/>
        <v>12</v>
      </c>
      <c r="DH871" s="98">
        <f t="shared" si="3398"/>
        <v>12</v>
      </c>
      <c r="DI871" s="98">
        <f t="shared" si="3399"/>
        <v>12</v>
      </c>
      <c r="DJ871" s="98">
        <f t="shared" si="340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61">SUM(C548)</f>
        <v>0</v>
      </c>
      <c r="D872" s="1120">
        <f t="shared" si="3461"/>
        <v>0</v>
      </c>
      <c r="E872" s="1120">
        <f t="shared" si="3461"/>
        <v>0</v>
      </c>
      <c r="F872" s="1120">
        <f t="shared" si="3461"/>
        <v>0</v>
      </c>
      <c r="G872" s="1120">
        <f t="shared" si="3461"/>
        <v>0</v>
      </c>
      <c r="H872" s="1120">
        <f t="shared" si="3461"/>
        <v>0</v>
      </c>
      <c r="I872" s="1120">
        <f t="shared" si="3461"/>
        <v>0</v>
      </c>
      <c r="J872" s="1120">
        <f t="shared" si="3461"/>
        <v>0</v>
      </c>
      <c r="K872" s="1120">
        <f t="shared" si="3461"/>
        <v>0</v>
      </c>
      <c r="L872" s="1120">
        <f t="shared" si="3461"/>
        <v>0</v>
      </c>
      <c r="M872" s="1120">
        <f t="shared" si="3461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62">SUM(U548)</f>
        <v>0</v>
      </c>
      <c r="V872" s="1120">
        <f t="shared" si="3462"/>
        <v>0</v>
      </c>
      <c r="W872" s="1120">
        <f t="shared" si="3462"/>
        <v>0</v>
      </c>
      <c r="X872" s="1120">
        <f t="shared" si="3462"/>
        <v>0</v>
      </c>
      <c r="Y872" s="1120">
        <f t="shared" si="3462"/>
        <v>0</v>
      </c>
      <c r="Z872" s="1120">
        <f t="shared" si="3462"/>
        <v>0</v>
      </c>
      <c r="AA872" s="1120">
        <f t="shared" si="3462"/>
        <v>0</v>
      </c>
      <c r="AB872" s="1120">
        <f t="shared" si="3462"/>
        <v>0</v>
      </c>
      <c r="AC872" s="1120">
        <f t="shared" si="3462"/>
        <v>0</v>
      </c>
      <c r="AD872" s="1120">
        <f t="shared" si="3462"/>
        <v>0</v>
      </c>
      <c r="AE872" s="1120">
        <f t="shared" si="3462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63">SUM(AM548)</f>
        <v>0</v>
      </c>
      <c r="AN872" s="1120">
        <f t="shared" si="3463"/>
        <v>0</v>
      </c>
      <c r="AO872" s="1120">
        <f t="shared" si="3463"/>
        <v>0</v>
      </c>
      <c r="AP872" s="1120">
        <f t="shared" si="3463"/>
        <v>0</v>
      </c>
      <c r="AQ872" s="1120">
        <f t="shared" si="3463"/>
        <v>0</v>
      </c>
      <c r="AR872" s="1120">
        <f t="shared" si="3463"/>
        <v>0</v>
      </c>
      <c r="AS872" s="1120">
        <f t="shared" si="3463"/>
        <v>0</v>
      </c>
      <c r="AT872" s="1120">
        <f t="shared" si="3463"/>
        <v>0</v>
      </c>
      <c r="AU872" s="1120">
        <f t="shared" si="3463"/>
        <v>0</v>
      </c>
      <c r="AV872" s="1120">
        <f t="shared" si="3463"/>
        <v>0</v>
      </c>
      <c r="AW872" s="1120">
        <f t="shared" si="3463"/>
        <v>0</v>
      </c>
      <c r="AX872" s="1120"/>
      <c r="AY872" s="1120"/>
      <c r="AZ872" s="1120"/>
      <c r="BA872" s="1120"/>
      <c r="BB872" s="1120"/>
      <c r="BC872" s="799"/>
      <c r="BD872" s="1120">
        <f>SUM(BD548)</f>
        <v>0</v>
      </c>
      <c r="BE872" s="1120">
        <f t="shared" ref="BE872:BO872" si="3464">SUM(BE548)</f>
        <v>0</v>
      </c>
      <c r="BF872" s="1120">
        <f t="shared" si="3464"/>
        <v>0</v>
      </c>
      <c r="BG872" s="1120">
        <f t="shared" si="3464"/>
        <v>0</v>
      </c>
      <c r="BH872" s="1120">
        <f t="shared" si="3464"/>
        <v>0</v>
      </c>
      <c r="BI872" s="1120">
        <f t="shared" si="3464"/>
        <v>0</v>
      </c>
      <c r="BJ872" s="1120">
        <f t="shared" si="3464"/>
        <v>0</v>
      </c>
      <c r="BK872" s="1120">
        <f t="shared" si="3464"/>
        <v>0</v>
      </c>
      <c r="BL872" s="1120">
        <f t="shared" si="3464"/>
        <v>0</v>
      </c>
      <c r="BM872" s="1120">
        <f t="shared" si="3464"/>
        <v>0</v>
      </c>
      <c r="BN872" s="1120">
        <f t="shared" si="3464"/>
        <v>0</v>
      </c>
      <c r="BO872" s="1120">
        <f t="shared" si="3464"/>
        <v>0</v>
      </c>
      <c r="BP872" s="1120"/>
      <c r="BQ872" s="1120"/>
      <c r="BR872" s="1120"/>
      <c r="BS872" s="1120"/>
      <c r="BT872" s="1120"/>
      <c r="BU872" s="799"/>
      <c r="BV872" s="1120">
        <f t="shared" ref="BV872:BY872" si="3465">SUM(BV548)</f>
        <v>0</v>
      </c>
      <c r="BW872" s="1120">
        <f t="shared" si="3465"/>
        <v>0</v>
      </c>
      <c r="BX872" s="1120">
        <f t="shared" si="3465"/>
        <v>0</v>
      </c>
      <c r="BY872" s="1120">
        <f t="shared" si="3465"/>
        <v>0</v>
      </c>
      <c r="BZ872" s="614">
        <f t="shared" si="3390"/>
        <v>0</v>
      </c>
      <c r="CA872" s="614">
        <f t="shared" si="3391"/>
        <v>0</v>
      </c>
      <c r="CB872" s="614">
        <f t="shared" si="3392"/>
        <v>0</v>
      </c>
      <c r="CC872" s="683">
        <f t="shared" si="3393"/>
        <v>0</v>
      </c>
      <c r="CD872" s="1331">
        <f t="shared" si="3394"/>
        <v>0</v>
      </c>
      <c r="CE872" s="1332">
        <f t="shared" si="3394"/>
        <v>0</v>
      </c>
      <c r="CF872" s="1332">
        <f t="shared" si="3394"/>
        <v>0</v>
      </c>
      <c r="CG872" s="1332">
        <f t="shared" si="3394"/>
        <v>0</v>
      </c>
      <c r="CH872" s="1332">
        <f t="shared" si="3394"/>
        <v>0</v>
      </c>
      <c r="CI872" s="1333">
        <f t="shared" si="3394"/>
        <v>0</v>
      </c>
      <c r="CJ872" s="1333">
        <f t="shared" si="3394"/>
        <v>0</v>
      </c>
      <c r="CK872" s="1332">
        <f t="shared" si="3394"/>
        <v>0</v>
      </c>
      <c r="CL872" s="1332">
        <f t="shared" si="3394"/>
        <v>0</v>
      </c>
      <c r="CM872" s="1332">
        <f t="shared" si="3394"/>
        <v>0</v>
      </c>
      <c r="CN872" s="1332">
        <f t="shared" si="3394"/>
        <v>0</v>
      </c>
      <c r="CO872" s="1328">
        <f t="shared" si="3394"/>
        <v>0</v>
      </c>
      <c r="CP872" s="1399" t="str">
        <f t="shared" si="3395"/>
        <v/>
      </c>
      <c r="CQ872" s="1341" t="str">
        <f t="shared" si="3395"/>
        <v/>
      </c>
      <c r="CR872" s="1342" t="str">
        <f t="shared" si="3395"/>
        <v/>
      </c>
      <c r="CS872" s="1342">
        <f t="shared" si="3395"/>
        <v>0</v>
      </c>
      <c r="CT872" s="1342">
        <f t="shared" si="3395"/>
        <v>0</v>
      </c>
      <c r="CU872" s="1342">
        <f t="shared" si="3395"/>
        <v>0</v>
      </c>
      <c r="CV872" s="1342">
        <f t="shared" si="3395"/>
        <v>0</v>
      </c>
      <c r="CW872" s="1343">
        <f t="shared" si="3395"/>
        <v>0</v>
      </c>
      <c r="CX872" s="1343">
        <f t="shared" si="3395"/>
        <v>0</v>
      </c>
      <c r="CY872" s="1343">
        <f t="shared" si="3395"/>
        <v>0</v>
      </c>
      <c r="CZ872" s="1342">
        <f t="shared" si="3395"/>
        <v>0</v>
      </c>
      <c r="DA872" s="1342">
        <f t="shared" si="3395"/>
        <v>0</v>
      </c>
      <c r="DB872" s="1342">
        <f t="shared" si="3395"/>
        <v>0</v>
      </c>
      <c r="DC872" s="1342">
        <f t="shared" si="3395"/>
        <v>0</v>
      </c>
      <c r="DD872" s="1342">
        <f t="shared" si="3395"/>
        <v>0</v>
      </c>
      <c r="DE872" s="1341" t="str">
        <f t="shared" si="3395"/>
        <v/>
      </c>
      <c r="DF872" s="1399" t="str">
        <f t="shared" si="3396"/>
        <v/>
      </c>
      <c r="DG872" s="645">
        <f t="shared" si="3397"/>
        <v>12</v>
      </c>
      <c r="DH872" s="98">
        <f t="shared" si="3398"/>
        <v>12</v>
      </c>
      <c r="DI872" s="98">
        <f t="shared" si="3399"/>
        <v>12</v>
      </c>
      <c r="DJ872" s="98">
        <f t="shared" si="340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20">
        <f>SUM(B554)</f>
        <v>1.2317951432129513E-2</v>
      </c>
      <c r="C873" s="1120">
        <f t="shared" ref="C873:M873" si="3466">SUM(C554)</f>
        <v>0</v>
      </c>
      <c r="D873" s="1120">
        <f t="shared" si="3466"/>
        <v>8.0875438695799835E-3</v>
      </c>
      <c r="E873" s="1120">
        <f t="shared" si="3466"/>
        <v>0</v>
      </c>
      <c r="F873" s="1120">
        <f t="shared" si="3466"/>
        <v>0</v>
      </c>
      <c r="G873" s="1120">
        <f t="shared" si="3466"/>
        <v>0</v>
      </c>
      <c r="H873" s="1120">
        <f t="shared" si="3466"/>
        <v>0</v>
      </c>
      <c r="I873" s="1120">
        <f t="shared" si="3466"/>
        <v>0</v>
      </c>
      <c r="J873" s="1120">
        <f t="shared" si="3466"/>
        <v>0</v>
      </c>
      <c r="K873" s="1120">
        <f t="shared" si="3466"/>
        <v>5.6852083532905441E-3</v>
      </c>
      <c r="L873" s="1120">
        <f t="shared" si="3466"/>
        <v>0</v>
      </c>
      <c r="M873" s="1120">
        <f t="shared" si="3466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67">SUM(U554)</f>
        <v>0</v>
      </c>
      <c r="V873" s="1120">
        <f t="shared" si="3467"/>
        <v>0</v>
      </c>
      <c r="W873" s="1120">
        <f t="shared" si="3467"/>
        <v>0</v>
      </c>
      <c r="X873" s="1120">
        <f t="shared" si="3467"/>
        <v>0</v>
      </c>
      <c r="Y873" s="1120">
        <f t="shared" si="3467"/>
        <v>0</v>
      </c>
      <c r="Z873" s="1120">
        <f t="shared" si="3467"/>
        <v>0</v>
      </c>
      <c r="AA873" s="1120">
        <f t="shared" si="3467"/>
        <v>0</v>
      </c>
      <c r="AB873" s="1120">
        <f t="shared" si="3467"/>
        <v>0</v>
      </c>
      <c r="AC873" s="1120">
        <f t="shared" si="3467"/>
        <v>0</v>
      </c>
      <c r="AD873" s="1120">
        <f t="shared" si="3467"/>
        <v>7.3907708592777076E-3</v>
      </c>
      <c r="AE873" s="1120">
        <f t="shared" si="3467"/>
        <v>6.7188825993433716E-3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68">SUM(AM554)</f>
        <v>0</v>
      </c>
      <c r="AN873" s="1120">
        <f t="shared" si="3468"/>
        <v>0</v>
      </c>
      <c r="AO873" s="1120">
        <f t="shared" si="3468"/>
        <v>0</v>
      </c>
      <c r="AP873" s="1120">
        <f t="shared" si="3468"/>
        <v>0</v>
      </c>
      <c r="AQ873" s="1120">
        <f t="shared" si="3468"/>
        <v>0</v>
      </c>
      <c r="AR873" s="1120">
        <f t="shared" si="3468"/>
        <v>0</v>
      </c>
      <c r="AS873" s="1120">
        <f t="shared" si="3468"/>
        <v>0</v>
      </c>
      <c r="AT873" s="1120">
        <f t="shared" si="3468"/>
        <v>0</v>
      </c>
      <c r="AU873" s="1120">
        <f t="shared" si="3468"/>
        <v>0</v>
      </c>
      <c r="AV873" s="1120">
        <f t="shared" si="3468"/>
        <v>0</v>
      </c>
      <c r="AW873" s="1120">
        <f t="shared" si="3468"/>
        <v>0</v>
      </c>
      <c r="AX873" s="1120"/>
      <c r="AY873" s="1120"/>
      <c r="AZ873" s="1120"/>
      <c r="BA873" s="1120"/>
      <c r="BB873" s="1120"/>
      <c r="BC873" s="799"/>
      <c r="BD873" s="1120">
        <f>SUM(BD554)</f>
        <v>0</v>
      </c>
      <c r="BE873" s="1120">
        <f t="shared" ref="BE873:BO873" si="3469">SUM(BE554)</f>
        <v>0</v>
      </c>
      <c r="BF873" s="1120">
        <f t="shared" si="3469"/>
        <v>0</v>
      </c>
      <c r="BG873" s="1120">
        <f t="shared" si="3469"/>
        <v>0</v>
      </c>
      <c r="BH873" s="1120">
        <f t="shared" si="3469"/>
        <v>0</v>
      </c>
      <c r="BI873" s="1120">
        <f t="shared" si="3469"/>
        <v>0</v>
      </c>
      <c r="BJ873" s="1120">
        <f t="shared" si="3469"/>
        <v>0</v>
      </c>
      <c r="BK873" s="1120">
        <f t="shared" si="3469"/>
        <v>6.8222500239486531E-3</v>
      </c>
      <c r="BL873" s="1120">
        <f t="shared" si="3469"/>
        <v>0</v>
      </c>
      <c r="BM873" s="1120">
        <f t="shared" si="3469"/>
        <v>0</v>
      </c>
      <c r="BN873" s="1120">
        <f t="shared" si="3469"/>
        <v>0</v>
      </c>
      <c r="BO873" s="1120">
        <f t="shared" si="3469"/>
        <v>0</v>
      </c>
      <c r="BP873" s="1120"/>
      <c r="BQ873" s="1120"/>
      <c r="BR873" s="1120"/>
      <c r="BS873" s="1120"/>
      <c r="BT873" s="1120"/>
      <c r="BU873" s="799"/>
      <c r="BV873" s="1120">
        <f t="shared" ref="BV873:BY873" si="3470">SUM(BV554)</f>
        <v>8.8202615193026142E-3</v>
      </c>
      <c r="BW873" s="1120">
        <f t="shared" si="3470"/>
        <v>8.211967621419675E-3</v>
      </c>
      <c r="BX873" s="1120">
        <f t="shared" si="3470"/>
        <v>0</v>
      </c>
      <c r="BY873" s="1120">
        <f t="shared" si="3470"/>
        <v>0</v>
      </c>
      <c r="BZ873" s="614">
        <f t="shared" si="3390"/>
        <v>1.3772752222870528E-3</v>
      </c>
      <c r="CA873" s="614">
        <f t="shared" si="3391"/>
        <v>6.7188825993433712E-4</v>
      </c>
      <c r="CB873" s="614">
        <f t="shared" si="3392"/>
        <v>0</v>
      </c>
      <c r="CC873" s="683">
        <f t="shared" si="3393"/>
        <v>0</v>
      </c>
      <c r="CD873" s="1331">
        <f t="shared" si="3394"/>
        <v>0</v>
      </c>
      <c r="CE873" s="1332">
        <f t="shared" si="3394"/>
        <v>0</v>
      </c>
      <c r="CF873" s="1332">
        <f t="shared" si="3394"/>
        <v>0</v>
      </c>
      <c r="CG873" s="1332">
        <f t="shared" si="3394"/>
        <v>0</v>
      </c>
      <c r="CH873" s="1332">
        <f t="shared" si="3394"/>
        <v>0</v>
      </c>
      <c r="CI873" s="1333">
        <f t="shared" si="3394"/>
        <v>0</v>
      </c>
      <c r="CJ873" s="1333">
        <f t="shared" si="3394"/>
        <v>0</v>
      </c>
      <c r="CK873" s="1332">
        <f t="shared" si="3394"/>
        <v>0</v>
      </c>
      <c r="CL873" s="1332">
        <f t="shared" si="3394"/>
        <v>0</v>
      </c>
      <c r="CM873" s="1332">
        <f t="shared" si="3394"/>
        <v>0</v>
      </c>
      <c r="CN873" s="1332">
        <f t="shared" si="3394"/>
        <v>0</v>
      </c>
      <c r="CO873" s="1328">
        <f t="shared" si="3394"/>
        <v>0</v>
      </c>
      <c r="CP873" s="1399" t="str">
        <f t="shared" si="3395"/>
        <v/>
      </c>
      <c r="CQ873" s="1341" t="str">
        <f t="shared" si="3395"/>
        <v/>
      </c>
      <c r="CR873" s="1342" t="str">
        <f t="shared" si="3395"/>
        <v/>
      </c>
      <c r="CS873" s="1342">
        <f t="shared" si="3395"/>
        <v>0</v>
      </c>
      <c r="CT873" s="1342">
        <f t="shared" si="3395"/>
        <v>0</v>
      </c>
      <c r="CU873" s="1342">
        <f t="shared" si="3395"/>
        <v>0</v>
      </c>
      <c r="CV873" s="1342">
        <f t="shared" si="3395"/>
        <v>0</v>
      </c>
      <c r="CW873" s="1343">
        <f t="shared" si="3395"/>
        <v>0</v>
      </c>
      <c r="CX873" s="1343">
        <f t="shared" si="3395"/>
        <v>0</v>
      </c>
      <c r="CY873" s="1343">
        <f t="shared" si="3395"/>
        <v>0</v>
      </c>
      <c r="CZ873" s="1342">
        <f t="shared" si="3395"/>
        <v>0</v>
      </c>
      <c r="DA873" s="1342">
        <f t="shared" si="3395"/>
        <v>0</v>
      </c>
      <c r="DB873" s="1342">
        <f t="shared" si="3395"/>
        <v>0</v>
      </c>
      <c r="DC873" s="1342">
        <f t="shared" si="3395"/>
        <v>0</v>
      </c>
      <c r="DD873" s="1342">
        <f t="shared" si="3395"/>
        <v>6.8222500239486531E-3</v>
      </c>
      <c r="DE873" s="1341" t="str">
        <f t="shared" si="3395"/>
        <v/>
      </c>
      <c r="DF873" s="1399" t="str">
        <f t="shared" si="3396"/>
        <v/>
      </c>
      <c r="DG873" s="645">
        <f t="shared" si="3397"/>
        <v>12</v>
      </c>
      <c r="DH873" s="98">
        <f t="shared" si="3398"/>
        <v>12</v>
      </c>
      <c r="DI873" s="98">
        <f t="shared" si="3399"/>
        <v>12</v>
      </c>
      <c r="DJ873" s="98">
        <f t="shared" si="340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20">
        <f>SUM(B560)</f>
        <v>0</v>
      </c>
      <c r="C874" s="1120">
        <f t="shared" ref="C874:M874" si="3471">SUM(C560)</f>
        <v>7.8209215442092154E-4</v>
      </c>
      <c r="D874" s="1120">
        <f t="shared" si="3471"/>
        <v>0</v>
      </c>
      <c r="E874" s="1120">
        <f t="shared" si="3471"/>
        <v>0</v>
      </c>
      <c r="F874" s="1120">
        <f t="shared" si="3471"/>
        <v>0</v>
      </c>
      <c r="G874" s="1120">
        <f t="shared" si="3471"/>
        <v>0</v>
      </c>
      <c r="H874" s="1120">
        <f t="shared" si="3471"/>
        <v>0</v>
      </c>
      <c r="I874" s="1120">
        <f t="shared" si="3471"/>
        <v>0</v>
      </c>
      <c r="J874" s="1120">
        <f t="shared" si="3471"/>
        <v>0</v>
      </c>
      <c r="K874" s="1120">
        <f t="shared" si="3471"/>
        <v>0</v>
      </c>
      <c r="L874" s="1120">
        <f t="shared" si="3471"/>
        <v>0</v>
      </c>
      <c r="M874" s="1120">
        <f t="shared" si="3471"/>
        <v>0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72">SUM(U560)</f>
        <v>0</v>
      </c>
      <c r="V874" s="1120">
        <f t="shared" si="3472"/>
        <v>0</v>
      </c>
      <c r="W874" s="1120">
        <f t="shared" si="3472"/>
        <v>0</v>
      </c>
      <c r="X874" s="1120">
        <f t="shared" si="3472"/>
        <v>0</v>
      </c>
      <c r="Y874" s="1120">
        <f t="shared" si="3472"/>
        <v>0</v>
      </c>
      <c r="Z874" s="1120">
        <f t="shared" si="3472"/>
        <v>0</v>
      </c>
      <c r="AA874" s="1120">
        <f t="shared" si="3472"/>
        <v>0</v>
      </c>
      <c r="AB874" s="1120">
        <f t="shared" si="3472"/>
        <v>0</v>
      </c>
      <c r="AC874" s="1120">
        <f t="shared" si="3472"/>
        <v>0</v>
      </c>
      <c r="AD874" s="1120">
        <f t="shared" si="3472"/>
        <v>0</v>
      </c>
      <c r="AE874" s="1120">
        <f t="shared" si="3472"/>
        <v>0</v>
      </c>
      <c r="AF874" s="1120"/>
      <c r="AG874" s="1120"/>
      <c r="AH874" s="1120"/>
      <c r="AI874" s="1120"/>
      <c r="AJ874" s="1120"/>
      <c r="AK874" s="799"/>
      <c r="AL874" s="1120">
        <f>SUM(AL560)</f>
        <v>0</v>
      </c>
      <c r="AM874" s="1120">
        <f t="shared" ref="AM874:AW874" si="3473">SUM(AM560)</f>
        <v>0</v>
      </c>
      <c r="AN874" s="1120">
        <f t="shared" si="3473"/>
        <v>0</v>
      </c>
      <c r="AO874" s="1120">
        <f t="shared" si="3473"/>
        <v>0</v>
      </c>
      <c r="AP874" s="1120">
        <f t="shared" si="3473"/>
        <v>0</v>
      </c>
      <c r="AQ874" s="1120">
        <f t="shared" si="3473"/>
        <v>0</v>
      </c>
      <c r="AR874" s="1120">
        <f t="shared" si="3473"/>
        <v>0</v>
      </c>
      <c r="AS874" s="1120">
        <f t="shared" si="3473"/>
        <v>0</v>
      </c>
      <c r="AT874" s="1120">
        <f t="shared" si="3473"/>
        <v>0</v>
      </c>
      <c r="AU874" s="1120">
        <f t="shared" si="3473"/>
        <v>0</v>
      </c>
      <c r="AV874" s="1120">
        <f t="shared" si="3473"/>
        <v>0</v>
      </c>
      <c r="AW874" s="1120">
        <f t="shared" si="3473"/>
        <v>0</v>
      </c>
      <c r="AX874" s="1120"/>
      <c r="AY874" s="1120"/>
      <c r="AZ874" s="1120"/>
      <c r="BA874" s="1120"/>
      <c r="BB874" s="1120"/>
      <c r="BC874" s="799"/>
      <c r="BD874" s="1120">
        <f>SUM(BD560)</f>
        <v>0</v>
      </c>
      <c r="BE874" s="1120">
        <f t="shared" ref="BE874:BO874" si="3474">SUM(BE560)</f>
        <v>0</v>
      </c>
      <c r="BF874" s="1120">
        <f t="shared" si="3474"/>
        <v>0</v>
      </c>
      <c r="BG874" s="1120">
        <f t="shared" si="3474"/>
        <v>0</v>
      </c>
      <c r="BH874" s="1120">
        <f t="shared" si="3474"/>
        <v>0</v>
      </c>
      <c r="BI874" s="1120">
        <f t="shared" si="3474"/>
        <v>0</v>
      </c>
      <c r="BJ874" s="1120">
        <f t="shared" si="3474"/>
        <v>0</v>
      </c>
      <c r="BK874" s="1120">
        <f t="shared" si="3474"/>
        <v>0</v>
      </c>
      <c r="BL874" s="1120">
        <f t="shared" si="3474"/>
        <v>0</v>
      </c>
      <c r="BM874" s="1120">
        <f t="shared" si="3474"/>
        <v>0</v>
      </c>
      <c r="BN874" s="1120">
        <f t="shared" si="3474"/>
        <v>0</v>
      </c>
      <c r="BO874" s="1120">
        <f t="shared" si="3474"/>
        <v>0</v>
      </c>
      <c r="BP874" s="1120"/>
      <c r="BQ874" s="1120"/>
      <c r="BR874" s="1120"/>
      <c r="BS874" s="1120"/>
      <c r="BT874" s="1120"/>
      <c r="BU874" s="799"/>
      <c r="BV874" s="1120">
        <f t="shared" ref="BV874:BY874" si="3475">SUM(BV560)</f>
        <v>0</v>
      </c>
      <c r="BW874" s="1120">
        <f t="shared" si="3475"/>
        <v>0</v>
      </c>
      <c r="BX874" s="1120">
        <f t="shared" si="3475"/>
        <v>0</v>
      </c>
      <c r="BY874" s="1120">
        <f t="shared" si="3475"/>
        <v>0</v>
      </c>
      <c r="BZ874" s="614">
        <f t="shared" si="3390"/>
        <v>0</v>
      </c>
      <c r="CA874" s="614">
        <f t="shared" si="3391"/>
        <v>0</v>
      </c>
      <c r="CB874" s="614">
        <f t="shared" si="3392"/>
        <v>0</v>
      </c>
      <c r="CC874" s="683">
        <f t="shared" si="3393"/>
        <v>0</v>
      </c>
      <c r="CD874" s="1331">
        <f t="shared" si="3394"/>
        <v>0</v>
      </c>
      <c r="CE874" s="1332">
        <f t="shared" si="3394"/>
        <v>0</v>
      </c>
      <c r="CF874" s="1332">
        <f t="shared" si="3394"/>
        <v>0</v>
      </c>
      <c r="CG874" s="1332">
        <f t="shared" si="3394"/>
        <v>0</v>
      </c>
      <c r="CH874" s="1332">
        <f t="shared" si="3394"/>
        <v>0</v>
      </c>
      <c r="CI874" s="1333">
        <f t="shared" si="3394"/>
        <v>0</v>
      </c>
      <c r="CJ874" s="1333">
        <f t="shared" si="3394"/>
        <v>0</v>
      </c>
      <c r="CK874" s="1332">
        <f t="shared" si="3394"/>
        <v>0</v>
      </c>
      <c r="CL874" s="1332">
        <f t="shared" si="3394"/>
        <v>0</v>
      </c>
      <c r="CM874" s="1332">
        <f t="shared" si="3394"/>
        <v>0</v>
      </c>
      <c r="CN874" s="1332">
        <f t="shared" si="3394"/>
        <v>0</v>
      </c>
      <c r="CO874" s="1328">
        <f t="shared" si="3394"/>
        <v>0</v>
      </c>
      <c r="CP874" s="1399" t="str">
        <f t="shared" si="3395"/>
        <v/>
      </c>
      <c r="CQ874" s="1341" t="str">
        <f t="shared" si="3395"/>
        <v/>
      </c>
      <c r="CR874" s="1342" t="str">
        <f t="shared" si="3395"/>
        <v/>
      </c>
      <c r="CS874" s="1342">
        <f t="shared" si="3395"/>
        <v>0</v>
      </c>
      <c r="CT874" s="1342">
        <f t="shared" si="3395"/>
        <v>0</v>
      </c>
      <c r="CU874" s="1342">
        <f t="shared" si="3395"/>
        <v>0</v>
      </c>
      <c r="CV874" s="1342">
        <f t="shared" si="3395"/>
        <v>0</v>
      </c>
      <c r="CW874" s="1343">
        <f t="shared" si="3395"/>
        <v>0</v>
      </c>
      <c r="CX874" s="1343">
        <f t="shared" si="3395"/>
        <v>0</v>
      </c>
      <c r="CY874" s="1343">
        <f t="shared" si="3395"/>
        <v>0</v>
      </c>
      <c r="CZ874" s="1342">
        <f t="shared" si="3395"/>
        <v>0</v>
      </c>
      <c r="DA874" s="1342">
        <f t="shared" si="3395"/>
        <v>0</v>
      </c>
      <c r="DB874" s="1342">
        <f t="shared" si="3395"/>
        <v>0</v>
      </c>
      <c r="DC874" s="1342">
        <f t="shared" si="3395"/>
        <v>0</v>
      </c>
      <c r="DD874" s="1342">
        <f t="shared" si="3395"/>
        <v>0</v>
      </c>
      <c r="DE874" s="1341" t="str">
        <f t="shared" ref="DE874:DE887" si="347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9" t="str">
        <f t="shared" si="3396"/>
        <v/>
      </c>
      <c r="DG874" s="645">
        <f t="shared" si="3397"/>
        <v>12</v>
      </c>
      <c r="DH874" s="98">
        <f t="shared" si="3398"/>
        <v>12</v>
      </c>
      <c r="DI874" s="98">
        <f t="shared" si="3399"/>
        <v>12</v>
      </c>
      <c r="DJ874" s="98">
        <f t="shared" si="340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20">
        <f>SUM(B566)</f>
        <v>0</v>
      </c>
      <c r="C875" s="1120">
        <f t="shared" ref="C875:M875" si="3477">SUM(C566)</f>
        <v>0</v>
      </c>
      <c r="D875" s="1120">
        <f t="shared" si="3477"/>
        <v>0</v>
      </c>
      <c r="E875" s="1120">
        <f t="shared" si="3477"/>
        <v>0</v>
      </c>
      <c r="F875" s="1120">
        <f t="shared" si="3477"/>
        <v>0</v>
      </c>
      <c r="G875" s="1120">
        <f t="shared" si="3477"/>
        <v>0</v>
      </c>
      <c r="H875" s="1120">
        <f t="shared" si="3477"/>
        <v>0</v>
      </c>
      <c r="I875" s="1120">
        <f t="shared" si="3477"/>
        <v>6.2567372353673724E-4</v>
      </c>
      <c r="J875" s="1120">
        <f t="shared" si="3477"/>
        <v>0</v>
      </c>
      <c r="K875" s="1120">
        <f t="shared" si="3477"/>
        <v>0</v>
      </c>
      <c r="L875" s="1120">
        <f t="shared" si="3477"/>
        <v>0</v>
      </c>
      <c r="M875" s="1120">
        <f t="shared" si="3477"/>
        <v>0</v>
      </c>
      <c r="N875" s="1120"/>
      <c r="O875" s="1120"/>
      <c r="P875" s="1120"/>
      <c r="Q875" s="1120"/>
      <c r="R875" s="1120"/>
      <c r="S875" s="799"/>
      <c r="T875" s="1120">
        <f>SUM(T566)</f>
        <v>0</v>
      </c>
      <c r="U875" s="1120">
        <f t="shared" ref="U875:AE875" si="3478">SUM(U566)</f>
        <v>0</v>
      </c>
      <c r="V875" s="1120">
        <f t="shared" si="3478"/>
        <v>0</v>
      </c>
      <c r="W875" s="1120">
        <f t="shared" si="3478"/>
        <v>0</v>
      </c>
      <c r="X875" s="1120">
        <f t="shared" si="3478"/>
        <v>0</v>
      </c>
      <c r="Y875" s="1120">
        <f t="shared" si="3478"/>
        <v>0</v>
      </c>
      <c r="Z875" s="1120">
        <f t="shared" si="3478"/>
        <v>0</v>
      </c>
      <c r="AA875" s="1120">
        <f t="shared" si="3478"/>
        <v>0</v>
      </c>
      <c r="AB875" s="1120">
        <f t="shared" si="3478"/>
        <v>0</v>
      </c>
      <c r="AC875" s="1120">
        <f t="shared" si="3478"/>
        <v>0</v>
      </c>
      <c r="AD875" s="1120">
        <f t="shared" si="3478"/>
        <v>0</v>
      </c>
      <c r="AE875" s="1120">
        <f t="shared" si="3478"/>
        <v>0</v>
      </c>
      <c r="AF875" s="1120"/>
      <c r="AG875" s="1120"/>
      <c r="AH875" s="1120"/>
      <c r="AI875" s="1120"/>
      <c r="AJ875" s="1120"/>
      <c r="AK875" s="799"/>
      <c r="AL875" s="1120">
        <f>SUM(AL566)</f>
        <v>0</v>
      </c>
      <c r="AM875" s="1120">
        <f t="shared" ref="AM875:AW875" si="3479">SUM(AM566)</f>
        <v>0</v>
      </c>
      <c r="AN875" s="1120">
        <f t="shared" si="3479"/>
        <v>0</v>
      </c>
      <c r="AO875" s="1120">
        <f t="shared" si="3479"/>
        <v>0</v>
      </c>
      <c r="AP875" s="1120">
        <f t="shared" si="3479"/>
        <v>0</v>
      </c>
      <c r="AQ875" s="1120">
        <f t="shared" si="3479"/>
        <v>0</v>
      </c>
      <c r="AR875" s="1120">
        <f t="shared" si="3479"/>
        <v>0</v>
      </c>
      <c r="AS875" s="1120">
        <f t="shared" si="3479"/>
        <v>0</v>
      </c>
      <c r="AT875" s="1120">
        <f t="shared" si="3479"/>
        <v>0</v>
      </c>
      <c r="AU875" s="1120">
        <f t="shared" si="3479"/>
        <v>0</v>
      </c>
      <c r="AV875" s="1120">
        <f t="shared" si="3479"/>
        <v>0</v>
      </c>
      <c r="AW875" s="1120">
        <f t="shared" si="3479"/>
        <v>0</v>
      </c>
      <c r="AX875" s="1120"/>
      <c r="AY875" s="1120"/>
      <c r="AZ875" s="1120"/>
      <c r="BA875" s="1120"/>
      <c r="BB875" s="1120"/>
      <c r="BC875" s="799"/>
      <c r="BD875" s="1120">
        <f>SUM(BD566)</f>
        <v>0</v>
      </c>
      <c r="BE875" s="1120">
        <f t="shared" ref="BE875:BO875" si="3480">SUM(BE566)</f>
        <v>0</v>
      </c>
      <c r="BF875" s="1120">
        <f t="shared" si="3480"/>
        <v>0</v>
      </c>
      <c r="BG875" s="1120">
        <f t="shared" si="3480"/>
        <v>0</v>
      </c>
      <c r="BH875" s="1120">
        <f t="shared" si="3480"/>
        <v>0</v>
      </c>
      <c r="BI875" s="1120">
        <f t="shared" si="3480"/>
        <v>0</v>
      </c>
      <c r="BJ875" s="1120">
        <f t="shared" si="3480"/>
        <v>0</v>
      </c>
      <c r="BK875" s="1120">
        <f t="shared" si="3480"/>
        <v>0</v>
      </c>
      <c r="BL875" s="1120">
        <f t="shared" si="3480"/>
        <v>0</v>
      </c>
      <c r="BM875" s="1120">
        <f t="shared" si="3480"/>
        <v>3.1283686176836862E-4</v>
      </c>
      <c r="BN875" s="1120">
        <f t="shared" si="3480"/>
        <v>1.0427895392278953E-3</v>
      </c>
      <c r="BO875" s="1120">
        <f t="shared" si="3480"/>
        <v>0</v>
      </c>
      <c r="BP875" s="1120"/>
      <c r="BQ875" s="1120"/>
      <c r="BR875" s="1120"/>
      <c r="BS875" s="1120"/>
      <c r="BT875" s="1120"/>
      <c r="BU875" s="799"/>
      <c r="BV875" s="1120">
        <f t="shared" ref="BV875:BY875" si="3481">SUM(BV566)</f>
        <v>0</v>
      </c>
      <c r="BW875" s="1120">
        <f t="shared" si="3481"/>
        <v>0</v>
      </c>
      <c r="BX875" s="1120">
        <f t="shared" si="3481"/>
        <v>0</v>
      </c>
      <c r="BY875" s="1120">
        <f t="shared" si="3481"/>
        <v>0</v>
      </c>
      <c r="BZ875" s="614">
        <f t="shared" si="3390"/>
        <v>0</v>
      </c>
      <c r="CA875" s="614">
        <f t="shared" si="3391"/>
        <v>0</v>
      </c>
      <c r="CB875" s="614">
        <f t="shared" si="3392"/>
        <v>0</v>
      </c>
      <c r="CC875" s="683">
        <f t="shared" si="3393"/>
        <v>3.1283686176836859E-5</v>
      </c>
      <c r="CD875" s="1331">
        <f t="shared" ref="CD875:CO887" si="348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482"/>
        <v>0</v>
      </c>
      <c r="CF875" s="1332">
        <f t="shared" si="3482"/>
        <v>0</v>
      </c>
      <c r="CG875" s="1332">
        <f t="shared" si="3482"/>
        <v>0</v>
      </c>
      <c r="CH875" s="1332">
        <f t="shared" si="3482"/>
        <v>0</v>
      </c>
      <c r="CI875" s="1333">
        <f t="shared" si="3482"/>
        <v>0</v>
      </c>
      <c r="CJ875" s="1333">
        <f t="shared" si="3482"/>
        <v>0</v>
      </c>
      <c r="CK875" s="1332">
        <f t="shared" si="3482"/>
        <v>0</v>
      </c>
      <c r="CL875" s="1332">
        <f t="shared" si="3482"/>
        <v>0</v>
      </c>
      <c r="CM875" s="1332">
        <f t="shared" si="3482"/>
        <v>0</v>
      </c>
      <c r="CN875" s="1332">
        <f t="shared" si="3482"/>
        <v>0</v>
      </c>
      <c r="CO875" s="1328">
        <f t="shared" si="3482"/>
        <v>0</v>
      </c>
      <c r="CP875" s="1399" t="str">
        <f t="shared" ref="CP875:DD887" si="348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483"/>
        <v/>
      </c>
      <c r="CR875" s="1342" t="str">
        <f t="shared" si="3483"/>
        <v/>
      </c>
      <c r="CS875" s="1342">
        <f t="shared" si="3483"/>
        <v>0</v>
      </c>
      <c r="CT875" s="1342">
        <f t="shared" si="3483"/>
        <v>0</v>
      </c>
      <c r="CU875" s="1342">
        <f t="shared" si="3483"/>
        <v>0</v>
      </c>
      <c r="CV875" s="1342">
        <f t="shared" si="3483"/>
        <v>0</v>
      </c>
      <c r="CW875" s="1343">
        <f t="shared" si="3483"/>
        <v>0</v>
      </c>
      <c r="CX875" s="1343">
        <f t="shared" si="3483"/>
        <v>0</v>
      </c>
      <c r="CY875" s="1343">
        <f t="shared" si="3483"/>
        <v>0</v>
      </c>
      <c r="CZ875" s="1342">
        <f t="shared" si="3483"/>
        <v>0</v>
      </c>
      <c r="DA875" s="1342">
        <f t="shared" si="3483"/>
        <v>0</v>
      </c>
      <c r="DB875" s="1342">
        <f t="shared" si="3483"/>
        <v>0</v>
      </c>
      <c r="DC875" s="1342">
        <f t="shared" si="3483"/>
        <v>3.1283686176836862E-4</v>
      </c>
      <c r="DD875" s="1342">
        <f t="shared" si="3483"/>
        <v>1.0427895392278953E-3</v>
      </c>
      <c r="DE875" s="1341" t="str">
        <f t="shared" si="3476"/>
        <v/>
      </c>
      <c r="DF875" s="1399" t="str">
        <f t="shared" si="3396"/>
        <v/>
      </c>
      <c r="DG875" s="645">
        <f t="shared" si="3397"/>
        <v>12</v>
      </c>
      <c r="DH875" s="98">
        <f t="shared" si="3398"/>
        <v>12</v>
      </c>
      <c r="DI875" s="98">
        <f t="shared" si="3399"/>
        <v>12</v>
      </c>
      <c r="DJ875" s="98">
        <f t="shared" si="340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484">SUM(C572)</f>
        <v>0</v>
      </c>
      <c r="D876" s="1120">
        <f t="shared" si="3484"/>
        <v>8.2475172648024467E-3</v>
      </c>
      <c r="E876" s="1120">
        <f t="shared" si="3484"/>
        <v>0</v>
      </c>
      <c r="F876" s="1120">
        <f t="shared" si="3484"/>
        <v>0</v>
      </c>
      <c r="G876" s="1120">
        <f t="shared" si="3484"/>
        <v>0</v>
      </c>
      <c r="H876" s="1120">
        <f t="shared" si="3484"/>
        <v>0</v>
      </c>
      <c r="I876" s="1120">
        <f t="shared" si="3484"/>
        <v>0</v>
      </c>
      <c r="J876" s="1120">
        <f t="shared" si="3484"/>
        <v>3.0240896637608967E-3</v>
      </c>
      <c r="K876" s="1120">
        <f t="shared" si="3484"/>
        <v>0</v>
      </c>
      <c r="L876" s="1120">
        <f t="shared" si="3484"/>
        <v>0</v>
      </c>
      <c r="M876" s="1120">
        <f t="shared" si="3484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485">SUM(U572)</f>
        <v>0</v>
      </c>
      <c r="V876" s="1120">
        <f t="shared" si="3485"/>
        <v>0</v>
      </c>
      <c r="W876" s="1120">
        <f t="shared" si="3485"/>
        <v>0</v>
      </c>
      <c r="X876" s="1120">
        <f t="shared" si="3485"/>
        <v>0</v>
      </c>
      <c r="Y876" s="1120">
        <f t="shared" si="3485"/>
        <v>0</v>
      </c>
      <c r="Z876" s="1120">
        <f t="shared" si="3485"/>
        <v>0</v>
      </c>
      <c r="AA876" s="1120">
        <f t="shared" si="3485"/>
        <v>0</v>
      </c>
      <c r="AB876" s="1120">
        <f t="shared" si="3485"/>
        <v>0</v>
      </c>
      <c r="AC876" s="1120">
        <f t="shared" si="3485"/>
        <v>0</v>
      </c>
      <c r="AD876" s="1120">
        <f t="shared" si="3485"/>
        <v>0</v>
      </c>
      <c r="AE876" s="1120">
        <f t="shared" si="3485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486">SUM(AM572)</f>
        <v>0</v>
      </c>
      <c r="AN876" s="1120">
        <f t="shared" si="3486"/>
        <v>0</v>
      </c>
      <c r="AO876" s="1120">
        <f t="shared" si="3486"/>
        <v>0</v>
      </c>
      <c r="AP876" s="1120">
        <f t="shared" si="3486"/>
        <v>0</v>
      </c>
      <c r="AQ876" s="1120">
        <f t="shared" si="3486"/>
        <v>0</v>
      </c>
      <c r="AR876" s="1120">
        <f t="shared" si="3486"/>
        <v>0</v>
      </c>
      <c r="AS876" s="1120">
        <f t="shared" si="3486"/>
        <v>0</v>
      </c>
      <c r="AT876" s="1120">
        <f t="shared" si="3486"/>
        <v>0</v>
      </c>
      <c r="AU876" s="1120">
        <f t="shared" si="3486"/>
        <v>0</v>
      </c>
      <c r="AV876" s="1120">
        <f t="shared" si="3486"/>
        <v>0</v>
      </c>
      <c r="AW876" s="1120">
        <f t="shared" si="3486"/>
        <v>0</v>
      </c>
      <c r="AX876" s="1120"/>
      <c r="AY876" s="1120"/>
      <c r="AZ876" s="1120"/>
      <c r="BA876" s="1120"/>
      <c r="BB876" s="1120"/>
      <c r="BC876" s="799"/>
      <c r="BD876" s="1120">
        <f>SUM(BD572)</f>
        <v>0</v>
      </c>
      <c r="BE876" s="1120">
        <f t="shared" ref="BE876:BO876" si="3487">SUM(BE572)</f>
        <v>0</v>
      </c>
      <c r="BF876" s="1120">
        <f t="shared" si="3487"/>
        <v>0</v>
      </c>
      <c r="BG876" s="1120">
        <f t="shared" si="3487"/>
        <v>0</v>
      </c>
      <c r="BH876" s="1120">
        <f t="shared" si="3487"/>
        <v>0</v>
      </c>
      <c r="BI876" s="1120">
        <f t="shared" si="3487"/>
        <v>0</v>
      </c>
      <c r="BJ876" s="1120">
        <f t="shared" si="3487"/>
        <v>0</v>
      </c>
      <c r="BK876" s="1120">
        <f t="shared" si="3487"/>
        <v>0</v>
      </c>
      <c r="BL876" s="1120">
        <f t="shared" si="3487"/>
        <v>0</v>
      </c>
      <c r="BM876" s="1120">
        <f t="shared" si="3487"/>
        <v>0</v>
      </c>
      <c r="BN876" s="1120">
        <f t="shared" si="3487"/>
        <v>0</v>
      </c>
      <c r="BO876" s="1120">
        <f t="shared" si="3487"/>
        <v>0</v>
      </c>
      <c r="BP876" s="1120"/>
      <c r="BQ876" s="1120"/>
      <c r="BR876" s="1120"/>
      <c r="BS876" s="1120"/>
      <c r="BT876" s="1120"/>
      <c r="BU876" s="799"/>
      <c r="BV876" s="1120">
        <f t="shared" ref="BV876:BY876" si="3488">SUM(BV572)</f>
        <v>0</v>
      </c>
      <c r="BW876" s="1120">
        <f t="shared" si="3488"/>
        <v>0</v>
      </c>
      <c r="BX876" s="1120">
        <f t="shared" si="3488"/>
        <v>0</v>
      </c>
      <c r="BY876" s="1120">
        <f t="shared" si="3488"/>
        <v>0</v>
      </c>
      <c r="BZ876" s="614">
        <f t="shared" si="3390"/>
        <v>3.0240896637608977E-4</v>
      </c>
      <c r="CA876" s="614">
        <f t="shared" si="3391"/>
        <v>0</v>
      </c>
      <c r="CB876" s="614">
        <f t="shared" si="3392"/>
        <v>0</v>
      </c>
      <c r="CC876" s="683">
        <f t="shared" si="3393"/>
        <v>0</v>
      </c>
      <c r="CD876" s="1331">
        <f t="shared" si="3482"/>
        <v>0</v>
      </c>
      <c r="CE876" s="1332">
        <f t="shared" si="3482"/>
        <v>0</v>
      </c>
      <c r="CF876" s="1332">
        <f t="shared" si="3482"/>
        <v>0</v>
      </c>
      <c r="CG876" s="1332">
        <f t="shared" si="3482"/>
        <v>0</v>
      </c>
      <c r="CH876" s="1332">
        <f t="shared" si="3482"/>
        <v>0</v>
      </c>
      <c r="CI876" s="1333">
        <f t="shared" si="3482"/>
        <v>0</v>
      </c>
      <c r="CJ876" s="1333">
        <f t="shared" si="3482"/>
        <v>0</v>
      </c>
      <c r="CK876" s="1332">
        <f t="shared" si="3482"/>
        <v>0</v>
      </c>
      <c r="CL876" s="1332">
        <f t="shared" si="3482"/>
        <v>0</v>
      </c>
      <c r="CM876" s="1332">
        <f t="shared" si="3482"/>
        <v>0</v>
      </c>
      <c r="CN876" s="1332">
        <f t="shared" si="3482"/>
        <v>0</v>
      </c>
      <c r="CO876" s="1328">
        <f t="shared" si="3482"/>
        <v>0</v>
      </c>
      <c r="CP876" s="1399" t="str">
        <f t="shared" si="3483"/>
        <v/>
      </c>
      <c r="CQ876" s="1341" t="str">
        <f t="shared" si="3483"/>
        <v/>
      </c>
      <c r="CR876" s="1342" t="str">
        <f t="shared" si="3483"/>
        <v/>
      </c>
      <c r="CS876" s="1342">
        <f t="shared" si="3483"/>
        <v>0</v>
      </c>
      <c r="CT876" s="1342">
        <f t="shared" si="3483"/>
        <v>0</v>
      </c>
      <c r="CU876" s="1342">
        <f t="shared" si="3483"/>
        <v>0</v>
      </c>
      <c r="CV876" s="1342">
        <f t="shared" si="3483"/>
        <v>0</v>
      </c>
      <c r="CW876" s="1343">
        <f t="shared" si="3483"/>
        <v>0</v>
      </c>
      <c r="CX876" s="1343">
        <f t="shared" si="3483"/>
        <v>0</v>
      </c>
      <c r="CY876" s="1343">
        <f t="shared" si="3483"/>
        <v>0</v>
      </c>
      <c r="CZ876" s="1342">
        <f t="shared" si="3483"/>
        <v>0</v>
      </c>
      <c r="DA876" s="1342">
        <f t="shared" si="3483"/>
        <v>0</v>
      </c>
      <c r="DB876" s="1342">
        <f t="shared" si="3483"/>
        <v>0</v>
      </c>
      <c r="DC876" s="1342">
        <f t="shared" si="3483"/>
        <v>0</v>
      </c>
      <c r="DD876" s="1342">
        <f t="shared" si="3483"/>
        <v>0</v>
      </c>
      <c r="DE876" s="1341" t="str">
        <f t="shared" si="3476"/>
        <v/>
      </c>
      <c r="DF876" s="1399" t="str">
        <f t="shared" si="3396"/>
        <v/>
      </c>
      <c r="DG876" s="645">
        <f t="shared" si="3397"/>
        <v>12</v>
      </c>
      <c r="DH876" s="98">
        <f t="shared" si="3398"/>
        <v>12</v>
      </c>
      <c r="DI876" s="98">
        <f t="shared" si="3399"/>
        <v>12</v>
      </c>
      <c r="DJ876" s="98">
        <f t="shared" si="340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20">
        <f>SUM(B578)</f>
        <v>0</v>
      </c>
      <c r="C877" s="1120">
        <f t="shared" ref="C877:M877" si="3489">SUM(C578)</f>
        <v>0</v>
      </c>
      <c r="D877" s="1120">
        <f t="shared" si="3489"/>
        <v>0</v>
      </c>
      <c r="E877" s="1120">
        <f t="shared" si="3489"/>
        <v>0</v>
      </c>
      <c r="F877" s="1120">
        <f t="shared" si="3489"/>
        <v>0</v>
      </c>
      <c r="G877" s="1120">
        <f t="shared" si="3489"/>
        <v>0</v>
      </c>
      <c r="H877" s="1120">
        <f t="shared" si="3489"/>
        <v>0</v>
      </c>
      <c r="I877" s="1120">
        <f t="shared" si="3489"/>
        <v>0</v>
      </c>
      <c r="J877" s="1120">
        <f t="shared" si="3489"/>
        <v>0</v>
      </c>
      <c r="K877" s="1120">
        <f t="shared" si="3489"/>
        <v>0</v>
      </c>
      <c r="L877" s="1120">
        <f t="shared" si="3489"/>
        <v>0</v>
      </c>
      <c r="M877" s="1120">
        <f t="shared" si="3489"/>
        <v>0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490">SUM(U578)</f>
        <v>0</v>
      </c>
      <c r="V877" s="1120">
        <f t="shared" si="3490"/>
        <v>0</v>
      </c>
      <c r="W877" s="1120">
        <f t="shared" si="3490"/>
        <v>0</v>
      </c>
      <c r="X877" s="1120">
        <f t="shared" si="3490"/>
        <v>0</v>
      </c>
      <c r="Y877" s="1120">
        <f t="shared" si="3490"/>
        <v>0</v>
      </c>
      <c r="Z877" s="1120">
        <f t="shared" si="3490"/>
        <v>0</v>
      </c>
      <c r="AA877" s="1120">
        <f t="shared" si="3490"/>
        <v>0</v>
      </c>
      <c r="AB877" s="1120">
        <f t="shared" si="3490"/>
        <v>0</v>
      </c>
      <c r="AC877" s="1120">
        <f t="shared" si="3490"/>
        <v>0</v>
      </c>
      <c r="AD877" s="1120">
        <f t="shared" si="3490"/>
        <v>0</v>
      </c>
      <c r="AE877" s="1120">
        <f t="shared" si="3490"/>
        <v>0</v>
      </c>
      <c r="AF877" s="1120"/>
      <c r="AG877" s="1120"/>
      <c r="AH877" s="1120"/>
      <c r="AI877" s="1120"/>
      <c r="AJ877" s="1120"/>
      <c r="AK877" s="799"/>
      <c r="AL877" s="1120">
        <f>SUM(AL578)</f>
        <v>0</v>
      </c>
      <c r="AM877" s="1120">
        <f t="shared" ref="AM877:AW877" si="3491">SUM(AM578)</f>
        <v>0</v>
      </c>
      <c r="AN877" s="1120">
        <f t="shared" si="3491"/>
        <v>0</v>
      </c>
      <c r="AO877" s="1120">
        <f t="shared" si="3491"/>
        <v>0</v>
      </c>
      <c r="AP877" s="1120">
        <f t="shared" si="3491"/>
        <v>0</v>
      </c>
      <c r="AQ877" s="1120">
        <f t="shared" si="3491"/>
        <v>0</v>
      </c>
      <c r="AR877" s="1120">
        <f t="shared" si="3491"/>
        <v>0</v>
      </c>
      <c r="AS877" s="1120">
        <f t="shared" si="3491"/>
        <v>0</v>
      </c>
      <c r="AT877" s="1120">
        <f t="shared" si="3491"/>
        <v>0</v>
      </c>
      <c r="AU877" s="1120">
        <f t="shared" si="3491"/>
        <v>0</v>
      </c>
      <c r="AV877" s="1120">
        <f t="shared" si="3491"/>
        <v>0</v>
      </c>
      <c r="AW877" s="1120">
        <f t="shared" si="3491"/>
        <v>0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492">SUM(BE578)</f>
        <v>0</v>
      </c>
      <c r="BF877" s="1120">
        <f t="shared" si="3492"/>
        <v>0</v>
      </c>
      <c r="BG877" s="1120">
        <f t="shared" si="3492"/>
        <v>0</v>
      </c>
      <c r="BH877" s="1120">
        <f t="shared" si="3492"/>
        <v>0</v>
      </c>
      <c r="BI877" s="1120">
        <f t="shared" si="3492"/>
        <v>0</v>
      </c>
      <c r="BJ877" s="1120">
        <f t="shared" si="3492"/>
        <v>0</v>
      </c>
      <c r="BK877" s="1120">
        <f t="shared" si="3492"/>
        <v>0</v>
      </c>
      <c r="BL877" s="1120">
        <f t="shared" si="3492"/>
        <v>0</v>
      </c>
      <c r="BM877" s="1120">
        <f t="shared" si="3492"/>
        <v>0</v>
      </c>
      <c r="BN877" s="1120">
        <f t="shared" si="3492"/>
        <v>0</v>
      </c>
      <c r="BO877" s="1120">
        <f t="shared" si="3492"/>
        <v>0</v>
      </c>
      <c r="BP877" s="1120"/>
      <c r="BQ877" s="1120"/>
      <c r="BR877" s="1120"/>
      <c r="BS877" s="1120"/>
      <c r="BT877" s="1120"/>
      <c r="BU877" s="799"/>
      <c r="BV877" s="1120">
        <f t="shared" ref="BV877:BY877" si="3493">SUM(BV578)</f>
        <v>0</v>
      </c>
      <c r="BW877" s="1120">
        <f t="shared" si="3493"/>
        <v>0</v>
      </c>
      <c r="BX877" s="1120">
        <f t="shared" si="3493"/>
        <v>0</v>
      </c>
      <c r="BY877" s="1120">
        <f t="shared" si="3493"/>
        <v>0</v>
      </c>
      <c r="BZ877" s="614">
        <f t="shared" si="3390"/>
        <v>0</v>
      </c>
      <c r="CA877" s="614">
        <f t="shared" si="3391"/>
        <v>0</v>
      </c>
      <c r="CB877" s="614">
        <f t="shared" si="3392"/>
        <v>0</v>
      </c>
      <c r="CC877" s="683">
        <f t="shared" si="3393"/>
        <v>0</v>
      </c>
      <c r="CD877" s="1331">
        <f t="shared" si="3482"/>
        <v>0</v>
      </c>
      <c r="CE877" s="1332">
        <f t="shared" si="3482"/>
        <v>0</v>
      </c>
      <c r="CF877" s="1332">
        <f t="shared" si="3482"/>
        <v>0</v>
      </c>
      <c r="CG877" s="1332">
        <f t="shared" si="3482"/>
        <v>0</v>
      </c>
      <c r="CH877" s="1332">
        <f t="shared" si="3482"/>
        <v>0</v>
      </c>
      <c r="CI877" s="1333">
        <f t="shared" si="3482"/>
        <v>0</v>
      </c>
      <c r="CJ877" s="1333">
        <f t="shared" si="3482"/>
        <v>0</v>
      </c>
      <c r="CK877" s="1332">
        <f t="shared" si="3482"/>
        <v>0</v>
      </c>
      <c r="CL877" s="1332">
        <f t="shared" si="3482"/>
        <v>0</v>
      </c>
      <c r="CM877" s="1332">
        <f t="shared" si="3482"/>
        <v>0</v>
      </c>
      <c r="CN877" s="1332">
        <f t="shared" si="3482"/>
        <v>0</v>
      </c>
      <c r="CO877" s="1328">
        <f t="shared" si="3482"/>
        <v>0</v>
      </c>
      <c r="CP877" s="1399" t="str">
        <f t="shared" si="3483"/>
        <v/>
      </c>
      <c r="CQ877" s="1341" t="str">
        <f t="shared" si="3483"/>
        <v/>
      </c>
      <c r="CR877" s="1342" t="str">
        <f t="shared" si="3483"/>
        <v/>
      </c>
      <c r="CS877" s="1342">
        <f t="shared" si="3483"/>
        <v>0</v>
      </c>
      <c r="CT877" s="1342">
        <f t="shared" si="3483"/>
        <v>0</v>
      </c>
      <c r="CU877" s="1342">
        <f t="shared" si="3483"/>
        <v>0</v>
      </c>
      <c r="CV877" s="1342">
        <f t="shared" si="3483"/>
        <v>0</v>
      </c>
      <c r="CW877" s="1343">
        <f t="shared" si="3483"/>
        <v>0</v>
      </c>
      <c r="CX877" s="1343">
        <f t="shared" si="3483"/>
        <v>0</v>
      </c>
      <c r="CY877" s="1343">
        <f t="shared" si="3483"/>
        <v>0</v>
      </c>
      <c r="CZ877" s="1342">
        <f t="shared" si="3483"/>
        <v>0</v>
      </c>
      <c r="DA877" s="1342">
        <f t="shared" si="3483"/>
        <v>0</v>
      </c>
      <c r="DB877" s="1342">
        <f t="shared" si="3483"/>
        <v>0</v>
      </c>
      <c r="DC877" s="1342">
        <f t="shared" si="3483"/>
        <v>0</v>
      </c>
      <c r="DD877" s="1342">
        <f t="shared" si="3483"/>
        <v>0</v>
      </c>
      <c r="DE877" s="1341" t="str">
        <f t="shared" si="3476"/>
        <v/>
      </c>
      <c r="DF877" s="1399" t="str">
        <f t="shared" si="3396"/>
        <v/>
      </c>
      <c r="DG877" s="645">
        <f t="shared" si="3397"/>
        <v>12</v>
      </c>
      <c r="DH877" s="98">
        <f t="shared" si="3398"/>
        <v>12</v>
      </c>
      <c r="DI877" s="98">
        <f t="shared" si="3399"/>
        <v>12</v>
      </c>
      <c r="DJ877" s="98">
        <f t="shared" si="340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494">SUM(C584)</f>
        <v>0</v>
      </c>
      <c r="D878" s="1120">
        <f t="shared" si="3494"/>
        <v>0</v>
      </c>
      <c r="E878" s="1120">
        <f t="shared" si="3494"/>
        <v>0</v>
      </c>
      <c r="F878" s="1120">
        <f t="shared" si="3494"/>
        <v>0</v>
      </c>
      <c r="G878" s="1120">
        <f t="shared" si="3494"/>
        <v>0</v>
      </c>
      <c r="H878" s="1120">
        <f t="shared" si="3494"/>
        <v>0</v>
      </c>
      <c r="I878" s="1120">
        <f t="shared" si="3494"/>
        <v>0</v>
      </c>
      <c r="J878" s="1120">
        <f t="shared" si="3494"/>
        <v>0</v>
      </c>
      <c r="K878" s="1120">
        <f t="shared" si="3494"/>
        <v>0</v>
      </c>
      <c r="L878" s="1120">
        <f t="shared" si="3494"/>
        <v>0</v>
      </c>
      <c r="M878" s="1120">
        <f t="shared" si="3494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495">SUM(U584)</f>
        <v>0</v>
      </c>
      <c r="V878" s="1120">
        <f t="shared" si="3495"/>
        <v>0</v>
      </c>
      <c r="W878" s="1120">
        <f t="shared" si="3495"/>
        <v>0</v>
      </c>
      <c r="X878" s="1120">
        <f t="shared" si="3495"/>
        <v>0</v>
      </c>
      <c r="Y878" s="1120">
        <f t="shared" si="3495"/>
        <v>0</v>
      </c>
      <c r="Z878" s="1120">
        <f t="shared" si="3495"/>
        <v>0</v>
      </c>
      <c r="AA878" s="1120">
        <f t="shared" si="3495"/>
        <v>0</v>
      </c>
      <c r="AB878" s="1120">
        <f t="shared" si="3495"/>
        <v>0</v>
      </c>
      <c r="AC878" s="1120">
        <f t="shared" si="3495"/>
        <v>0</v>
      </c>
      <c r="AD878" s="1120">
        <f t="shared" si="3495"/>
        <v>0</v>
      </c>
      <c r="AE878" s="1120">
        <f t="shared" si="3495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496">SUM(AM584)</f>
        <v>0</v>
      </c>
      <c r="AN878" s="1120">
        <f t="shared" si="3496"/>
        <v>0</v>
      </c>
      <c r="AO878" s="1120">
        <f t="shared" si="3496"/>
        <v>0</v>
      </c>
      <c r="AP878" s="1120">
        <f t="shared" si="3496"/>
        <v>0</v>
      </c>
      <c r="AQ878" s="1120">
        <f t="shared" si="3496"/>
        <v>0</v>
      </c>
      <c r="AR878" s="1120">
        <f t="shared" si="3496"/>
        <v>0</v>
      </c>
      <c r="AS878" s="1120">
        <f t="shared" si="3496"/>
        <v>0</v>
      </c>
      <c r="AT878" s="1120">
        <f t="shared" si="3496"/>
        <v>0</v>
      </c>
      <c r="AU878" s="1120">
        <f t="shared" si="3496"/>
        <v>0</v>
      </c>
      <c r="AV878" s="1120">
        <f t="shared" si="3496"/>
        <v>0</v>
      </c>
      <c r="AW878" s="1120">
        <f t="shared" si="3496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497">SUM(BE584)</f>
        <v>0</v>
      </c>
      <c r="BF878" s="1120">
        <f t="shared" si="3497"/>
        <v>0</v>
      </c>
      <c r="BG878" s="1120">
        <f t="shared" si="3497"/>
        <v>0</v>
      </c>
      <c r="BH878" s="1120">
        <f t="shared" si="3497"/>
        <v>0</v>
      </c>
      <c r="BI878" s="1120">
        <f t="shared" si="3497"/>
        <v>0</v>
      </c>
      <c r="BJ878" s="1120">
        <f t="shared" si="3497"/>
        <v>0</v>
      </c>
      <c r="BK878" s="1120">
        <f t="shared" si="3497"/>
        <v>0</v>
      </c>
      <c r="BL878" s="1120">
        <f t="shared" si="3497"/>
        <v>0</v>
      </c>
      <c r="BM878" s="1120">
        <f t="shared" si="3497"/>
        <v>0</v>
      </c>
      <c r="BN878" s="1120">
        <f t="shared" si="3497"/>
        <v>0</v>
      </c>
      <c r="BO878" s="1120">
        <f t="shared" si="3497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498">SUM(BV584)</f>
        <v>0</v>
      </c>
      <c r="BW878" s="1120">
        <f t="shared" si="3498"/>
        <v>0</v>
      </c>
      <c r="BX878" s="1120">
        <f t="shared" si="3498"/>
        <v>0</v>
      </c>
      <c r="BY878" s="1120">
        <f t="shared" si="3498"/>
        <v>0</v>
      </c>
      <c r="BZ878" s="614">
        <f t="shared" si="3390"/>
        <v>0</v>
      </c>
      <c r="CA878" s="614">
        <f t="shared" si="3391"/>
        <v>0</v>
      </c>
      <c r="CB878" s="614">
        <f t="shared" si="3392"/>
        <v>0</v>
      </c>
      <c r="CC878" s="683">
        <f t="shared" si="3393"/>
        <v>0</v>
      </c>
      <c r="CD878" s="1331">
        <f t="shared" si="3482"/>
        <v>0</v>
      </c>
      <c r="CE878" s="1332">
        <f t="shared" si="3482"/>
        <v>0</v>
      </c>
      <c r="CF878" s="1332">
        <f t="shared" si="3482"/>
        <v>0</v>
      </c>
      <c r="CG878" s="1332">
        <f t="shared" si="3482"/>
        <v>0</v>
      </c>
      <c r="CH878" s="1332">
        <f t="shared" si="3482"/>
        <v>0</v>
      </c>
      <c r="CI878" s="1333">
        <f t="shared" si="3482"/>
        <v>0</v>
      </c>
      <c r="CJ878" s="1333">
        <f t="shared" si="3482"/>
        <v>0</v>
      </c>
      <c r="CK878" s="1332">
        <f t="shared" si="3482"/>
        <v>0</v>
      </c>
      <c r="CL878" s="1332">
        <f t="shared" si="3482"/>
        <v>0</v>
      </c>
      <c r="CM878" s="1332">
        <f t="shared" si="3482"/>
        <v>0</v>
      </c>
      <c r="CN878" s="1332">
        <f t="shared" si="3482"/>
        <v>0</v>
      </c>
      <c r="CO878" s="1328">
        <f t="shared" si="3482"/>
        <v>0</v>
      </c>
      <c r="CP878" s="1399" t="str">
        <f t="shared" si="3483"/>
        <v/>
      </c>
      <c r="CQ878" s="1341" t="str">
        <f t="shared" si="3483"/>
        <v/>
      </c>
      <c r="CR878" s="1342" t="str">
        <f t="shared" si="3483"/>
        <v/>
      </c>
      <c r="CS878" s="1342">
        <f t="shared" si="3483"/>
        <v>0</v>
      </c>
      <c r="CT878" s="1342">
        <f t="shared" si="3483"/>
        <v>0</v>
      </c>
      <c r="CU878" s="1342">
        <f t="shared" si="3483"/>
        <v>0</v>
      </c>
      <c r="CV878" s="1342">
        <f t="shared" si="3483"/>
        <v>0</v>
      </c>
      <c r="CW878" s="1343">
        <f t="shared" si="3483"/>
        <v>0</v>
      </c>
      <c r="CX878" s="1343">
        <f t="shared" si="3483"/>
        <v>0</v>
      </c>
      <c r="CY878" s="1343">
        <f t="shared" si="3483"/>
        <v>0</v>
      </c>
      <c r="CZ878" s="1342">
        <f t="shared" si="3483"/>
        <v>0</v>
      </c>
      <c r="DA878" s="1342">
        <f t="shared" si="3483"/>
        <v>0</v>
      </c>
      <c r="DB878" s="1342">
        <f t="shared" si="3483"/>
        <v>0</v>
      </c>
      <c r="DC878" s="1342">
        <f t="shared" si="3483"/>
        <v>0</v>
      </c>
      <c r="DD878" s="1342">
        <f t="shared" si="3483"/>
        <v>0</v>
      </c>
      <c r="DE878" s="1341" t="str">
        <f t="shared" si="3476"/>
        <v/>
      </c>
      <c r="DF878" s="1399" t="str">
        <f t="shared" si="3396"/>
        <v/>
      </c>
      <c r="DG878" s="645">
        <f t="shared" si="3397"/>
        <v>12</v>
      </c>
      <c r="DH878" s="98">
        <f t="shared" si="3398"/>
        <v>12</v>
      </c>
      <c r="DI878" s="98">
        <f t="shared" si="3399"/>
        <v>12</v>
      </c>
      <c r="DJ878" s="98">
        <f t="shared" si="340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20">
        <f>SUM(B590)</f>
        <v>0</v>
      </c>
      <c r="C879" s="1120">
        <f t="shared" ref="C879:M879" si="3499">SUM(C590)</f>
        <v>0</v>
      </c>
      <c r="D879" s="1120">
        <f t="shared" si="3499"/>
        <v>0</v>
      </c>
      <c r="E879" s="1120">
        <f t="shared" si="3499"/>
        <v>0</v>
      </c>
      <c r="F879" s="1120">
        <f t="shared" si="3499"/>
        <v>0</v>
      </c>
      <c r="G879" s="1120">
        <f t="shared" si="3499"/>
        <v>0</v>
      </c>
      <c r="H879" s="1120">
        <f t="shared" si="3499"/>
        <v>0</v>
      </c>
      <c r="I879" s="1120">
        <f t="shared" si="3499"/>
        <v>0</v>
      </c>
      <c r="J879" s="1120">
        <f t="shared" si="3499"/>
        <v>0</v>
      </c>
      <c r="K879" s="1120">
        <f t="shared" si="3499"/>
        <v>3.997092518440464E-3</v>
      </c>
      <c r="L879" s="1120">
        <f t="shared" si="3499"/>
        <v>0</v>
      </c>
      <c r="M879" s="1120">
        <f t="shared" si="3499"/>
        <v>0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00">SUM(U590)</f>
        <v>0</v>
      </c>
      <c r="V879" s="1120">
        <f t="shared" si="3500"/>
        <v>0</v>
      </c>
      <c r="W879" s="1120">
        <f t="shared" si="3500"/>
        <v>0</v>
      </c>
      <c r="X879" s="1120">
        <f t="shared" si="3500"/>
        <v>0</v>
      </c>
      <c r="Y879" s="1120">
        <f t="shared" si="3500"/>
        <v>0</v>
      </c>
      <c r="Z879" s="1120">
        <f t="shared" si="3500"/>
        <v>0</v>
      </c>
      <c r="AA879" s="1120">
        <f t="shared" si="3500"/>
        <v>0</v>
      </c>
      <c r="AB879" s="1120">
        <f t="shared" si="3500"/>
        <v>0</v>
      </c>
      <c r="AC879" s="1120">
        <f t="shared" si="3500"/>
        <v>0</v>
      </c>
      <c r="AD879" s="1120">
        <f t="shared" si="3500"/>
        <v>0</v>
      </c>
      <c r="AE879" s="1120">
        <f t="shared" si="3500"/>
        <v>0</v>
      </c>
      <c r="AF879" s="1120"/>
      <c r="AG879" s="1120"/>
      <c r="AH879" s="1120"/>
      <c r="AI879" s="1120"/>
      <c r="AJ879" s="1120"/>
      <c r="AK879" s="799"/>
      <c r="AL879" s="1120">
        <f>SUM(AL590)</f>
        <v>0</v>
      </c>
      <c r="AM879" s="1120">
        <f t="shared" ref="AM879:AW879" si="3501">SUM(AM590)</f>
        <v>0</v>
      </c>
      <c r="AN879" s="1120">
        <f t="shared" si="3501"/>
        <v>0</v>
      </c>
      <c r="AO879" s="1120">
        <f t="shared" si="3501"/>
        <v>0</v>
      </c>
      <c r="AP879" s="1120">
        <f t="shared" si="3501"/>
        <v>0</v>
      </c>
      <c r="AQ879" s="1120">
        <f t="shared" si="3501"/>
        <v>0</v>
      </c>
      <c r="AR879" s="1120">
        <f t="shared" si="3501"/>
        <v>0</v>
      </c>
      <c r="AS879" s="1120">
        <f t="shared" si="3501"/>
        <v>0</v>
      </c>
      <c r="AT879" s="1120">
        <f t="shared" si="3501"/>
        <v>0</v>
      </c>
      <c r="AU879" s="1120">
        <f t="shared" si="3501"/>
        <v>0</v>
      </c>
      <c r="AV879" s="1120">
        <f t="shared" si="3501"/>
        <v>0</v>
      </c>
      <c r="AW879" s="1120">
        <f t="shared" si="3501"/>
        <v>0</v>
      </c>
      <c r="AX879" s="1120"/>
      <c r="AY879" s="1120"/>
      <c r="AZ879" s="1120"/>
      <c r="BA879" s="1120"/>
      <c r="BB879" s="1120"/>
      <c r="BC879" s="799"/>
      <c r="BD879" s="1120">
        <f>SUM(BD590)</f>
        <v>0</v>
      </c>
      <c r="BE879" s="1120">
        <f t="shared" ref="BE879:BO879" si="3502">SUM(BE590)</f>
        <v>0</v>
      </c>
      <c r="BF879" s="1120">
        <f t="shared" si="3502"/>
        <v>0</v>
      </c>
      <c r="BG879" s="1120">
        <f t="shared" si="3502"/>
        <v>0</v>
      </c>
      <c r="BH879" s="1120">
        <f t="shared" si="3502"/>
        <v>0</v>
      </c>
      <c r="BI879" s="1120">
        <f t="shared" si="3502"/>
        <v>0</v>
      </c>
      <c r="BJ879" s="1120">
        <f t="shared" si="3502"/>
        <v>0</v>
      </c>
      <c r="BK879" s="1120">
        <f t="shared" si="3502"/>
        <v>0</v>
      </c>
      <c r="BL879" s="1120">
        <f t="shared" si="3502"/>
        <v>0</v>
      </c>
      <c r="BM879" s="1120">
        <f t="shared" si="3502"/>
        <v>0</v>
      </c>
      <c r="BN879" s="1120">
        <f t="shared" si="3502"/>
        <v>0</v>
      </c>
      <c r="BO879" s="1120">
        <f t="shared" si="3502"/>
        <v>0</v>
      </c>
      <c r="BP879" s="1120"/>
      <c r="BQ879" s="1120"/>
      <c r="BR879" s="1120"/>
      <c r="BS879" s="1120"/>
      <c r="BT879" s="1120"/>
      <c r="BU879" s="799"/>
      <c r="BV879" s="1120">
        <f t="shared" ref="BV879:BY879" si="3503">SUM(BV590)</f>
        <v>0</v>
      </c>
      <c r="BW879" s="1120">
        <f t="shared" si="3503"/>
        <v>0</v>
      </c>
      <c r="BX879" s="1120">
        <f t="shared" si="3503"/>
        <v>0</v>
      </c>
      <c r="BY879" s="1120">
        <f t="shared" si="3503"/>
        <v>0</v>
      </c>
      <c r="BZ879" s="614">
        <f t="shared" si="3390"/>
        <v>0</v>
      </c>
      <c r="CA879" s="614">
        <f t="shared" si="3391"/>
        <v>0</v>
      </c>
      <c r="CB879" s="614">
        <f t="shared" si="3392"/>
        <v>0</v>
      </c>
      <c r="CC879" s="683">
        <f t="shared" si="3393"/>
        <v>0</v>
      </c>
      <c r="CD879" s="1331">
        <f t="shared" si="3482"/>
        <v>0</v>
      </c>
      <c r="CE879" s="1332">
        <f t="shared" si="3482"/>
        <v>0</v>
      </c>
      <c r="CF879" s="1332">
        <f t="shared" si="3482"/>
        <v>0</v>
      </c>
      <c r="CG879" s="1332">
        <f t="shared" si="3482"/>
        <v>0</v>
      </c>
      <c r="CH879" s="1332">
        <f t="shared" si="3482"/>
        <v>0</v>
      </c>
      <c r="CI879" s="1333">
        <f t="shared" si="3482"/>
        <v>0</v>
      </c>
      <c r="CJ879" s="1333">
        <f t="shared" si="3482"/>
        <v>0</v>
      </c>
      <c r="CK879" s="1332">
        <f t="shared" si="3482"/>
        <v>0</v>
      </c>
      <c r="CL879" s="1332">
        <f t="shared" si="3482"/>
        <v>0</v>
      </c>
      <c r="CM879" s="1332">
        <f t="shared" si="3482"/>
        <v>0</v>
      </c>
      <c r="CN879" s="1332">
        <f t="shared" si="3482"/>
        <v>0</v>
      </c>
      <c r="CO879" s="1328">
        <f t="shared" si="3482"/>
        <v>0</v>
      </c>
      <c r="CP879" s="1399" t="str">
        <f t="shared" si="3483"/>
        <v/>
      </c>
      <c r="CQ879" s="1341" t="str">
        <f t="shared" si="3483"/>
        <v/>
      </c>
      <c r="CR879" s="1342" t="str">
        <f t="shared" si="3483"/>
        <v/>
      </c>
      <c r="CS879" s="1342">
        <f t="shared" si="3483"/>
        <v>0</v>
      </c>
      <c r="CT879" s="1342">
        <f t="shared" si="3483"/>
        <v>0</v>
      </c>
      <c r="CU879" s="1342">
        <f t="shared" si="3483"/>
        <v>0</v>
      </c>
      <c r="CV879" s="1342">
        <f t="shared" si="3483"/>
        <v>0</v>
      </c>
      <c r="CW879" s="1343">
        <f t="shared" si="3483"/>
        <v>0</v>
      </c>
      <c r="CX879" s="1343">
        <f t="shared" si="3483"/>
        <v>0</v>
      </c>
      <c r="CY879" s="1343">
        <f t="shared" si="3483"/>
        <v>0</v>
      </c>
      <c r="CZ879" s="1342">
        <f t="shared" si="3483"/>
        <v>0</v>
      </c>
      <c r="DA879" s="1342">
        <f t="shared" si="3483"/>
        <v>0</v>
      </c>
      <c r="DB879" s="1342">
        <f t="shared" si="3483"/>
        <v>0</v>
      </c>
      <c r="DC879" s="1342">
        <f t="shared" si="3483"/>
        <v>0</v>
      </c>
      <c r="DD879" s="1342">
        <f t="shared" si="3483"/>
        <v>0</v>
      </c>
      <c r="DE879" s="1341" t="str">
        <f t="shared" si="3476"/>
        <v/>
      </c>
      <c r="DF879" s="1399" t="str">
        <f t="shared" si="3396"/>
        <v/>
      </c>
      <c r="DG879" s="645">
        <f t="shared" si="3397"/>
        <v>12</v>
      </c>
      <c r="DH879" s="98">
        <f t="shared" si="3398"/>
        <v>12</v>
      </c>
      <c r="DI879" s="98">
        <f t="shared" si="3399"/>
        <v>12</v>
      </c>
      <c r="DJ879" s="98">
        <f t="shared" si="340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04">SUM(C597)</f>
        <v>0</v>
      </c>
      <c r="D880" s="800">
        <f t="shared" si="3504"/>
        <v>0</v>
      </c>
      <c r="E880" s="800">
        <f t="shared" si="3504"/>
        <v>0</v>
      </c>
      <c r="F880" s="800">
        <f t="shared" si="3504"/>
        <v>0</v>
      </c>
      <c r="G880" s="800">
        <f t="shared" si="3504"/>
        <v>0</v>
      </c>
      <c r="H880" s="800">
        <f t="shared" si="3504"/>
        <v>0</v>
      </c>
      <c r="I880" s="800">
        <f t="shared" si="3504"/>
        <v>0</v>
      </c>
      <c r="J880" s="800">
        <f t="shared" si="3504"/>
        <v>0</v>
      </c>
      <c r="K880" s="800">
        <f t="shared" si="3504"/>
        <v>0</v>
      </c>
      <c r="L880" s="800">
        <f t="shared" si="3504"/>
        <v>0</v>
      </c>
      <c r="M880" s="800">
        <f t="shared" si="350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05">SUM(U597)</f>
        <v>0</v>
      </c>
      <c r="V880" s="800">
        <f t="shared" si="3505"/>
        <v>0</v>
      </c>
      <c r="W880" s="800">
        <f t="shared" si="3505"/>
        <v>0</v>
      </c>
      <c r="X880" s="800">
        <f t="shared" si="3505"/>
        <v>0</v>
      </c>
      <c r="Y880" s="800">
        <f t="shared" si="3505"/>
        <v>0</v>
      </c>
      <c r="Z880" s="800">
        <f t="shared" si="3505"/>
        <v>0</v>
      </c>
      <c r="AA880" s="800">
        <f t="shared" si="3505"/>
        <v>0</v>
      </c>
      <c r="AB880" s="800">
        <f t="shared" si="3505"/>
        <v>0</v>
      </c>
      <c r="AC880" s="800">
        <f t="shared" si="3505"/>
        <v>0</v>
      </c>
      <c r="AD880" s="800">
        <f t="shared" si="3505"/>
        <v>0</v>
      </c>
      <c r="AE880" s="800">
        <f t="shared" si="350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06">SUM(AM597)</f>
        <v>0</v>
      </c>
      <c r="AN880" s="800">
        <f t="shared" si="3506"/>
        <v>0</v>
      </c>
      <c r="AO880" s="800">
        <f t="shared" si="3506"/>
        <v>0</v>
      </c>
      <c r="AP880" s="800">
        <f t="shared" si="3506"/>
        <v>0</v>
      </c>
      <c r="AQ880" s="800">
        <f t="shared" si="3506"/>
        <v>0</v>
      </c>
      <c r="AR880" s="800">
        <f t="shared" si="3506"/>
        <v>0</v>
      </c>
      <c r="AS880" s="800">
        <f t="shared" si="3506"/>
        <v>0</v>
      </c>
      <c r="AT880" s="800">
        <f t="shared" si="3506"/>
        <v>0</v>
      </c>
      <c r="AU880" s="800">
        <f t="shared" si="3506"/>
        <v>0</v>
      </c>
      <c r="AV880" s="800">
        <f t="shared" si="3506"/>
        <v>0</v>
      </c>
      <c r="AW880" s="800">
        <f t="shared" si="350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07">SUM(BE597)</f>
        <v>0</v>
      </c>
      <c r="BF880" s="800">
        <f t="shared" si="3507"/>
        <v>0</v>
      </c>
      <c r="BG880" s="800">
        <f t="shared" si="3507"/>
        <v>0</v>
      </c>
      <c r="BH880" s="800">
        <f t="shared" si="3507"/>
        <v>0</v>
      </c>
      <c r="BI880" s="800">
        <f t="shared" si="3507"/>
        <v>0</v>
      </c>
      <c r="BJ880" s="800">
        <f t="shared" si="3507"/>
        <v>0</v>
      </c>
      <c r="BK880" s="800">
        <f t="shared" si="3507"/>
        <v>0</v>
      </c>
      <c r="BL880" s="800">
        <f t="shared" si="3507"/>
        <v>0</v>
      </c>
      <c r="BM880" s="800">
        <f t="shared" si="3507"/>
        <v>0</v>
      </c>
      <c r="BN880" s="800">
        <f t="shared" si="3507"/>
        <v>0</v>
      </c>
      <c r="BO880" s="800">
        <f t="shared" si="350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08">SUM(BV597)</f>
        <v>0</v>
      </c>
      <c r="BW880" s="800">
        <f t="shared" si="3508"/>
        <v>0</v>
      </c>
      <c r="BX880" s="800">
        <f t="shared" si="3508"/>
        <v>0</v>
      </c>
      <c r="BY880" s="800">
        <f t="shared" si="3508"/>
        <v>0</v>
      </c>
      <c r="BZ880" s="614">
        <f t="shared" si="3390"/>
        <v>0</v>
      </c>
      <c r="CA880" s="614">
        <f t="shared" si="3391"/>
        <v>0</v>
      </c>
      <c r="CB880" s="614">
        <f t="shared" si="3392"/>
        <v>0</v>
      </c>
      <c r="CC880" s="683">
        <f t="shared" si="3393"/>
        <v>0</v>
      </c>
      <c r="CD880" s="1331">
        <f t="shared" si="3482"/>
        <v>0</v>
      </c>
      <c r="CE880" s="1332">
        <f t="shared" si="3482"/>
        <v>0</v>
      </c>
      <c r="CF880" s="1332">
        <f t="shared" si="3482"/>
        <v>0</v>
      </c>
      <c r="CG880" s="1332">
        <f t="shared" si="3482"/>
        <v>0</v>
      </c>
      <c r="CH880" s="1332">
        <f t="shared" si="3482"/>
        <v>0</v>
      </c>
      <c r="CI880" s="1333">
        <f t="shared" si="3482"/>
        <v>0</v>
      </c>
      <c r="CJ880" s="1333">
        <f t="shared" si="3482"/>
        <v>0</v>
      </c>
      <c r="CK880" s="1332">
        <f t="shared" si="3482"/>
        <v>0</v>
      </c>
      <c r="CL880" s="1332">
        <f t="shared" si="3482"/>
        <v>0</v>
      </c>
      <c r="CM880" s="1332">
        <f t="shared" si="3482"/>
        <v>0</v>
      </c>
      <c r="CN880" s="1332">
        <f t="shared" si="3482"/>
        <v>0</v>
      </c>
      <c r="CO880" s="1328">
        <f t="shared" si="3482"/>
        <v>0</v>
      </c>
      <c r="CP880" s="1399" t="str">
        <f t="shared" si="3483"/>
        <v/>
      </c>
      <c r="CQ880" s="1341" t="str">
        <f t="shared" si="3483"/>
        <v/>
      </c>
      <c r="CR880" s="1342" t="str">
        <f t="shared" si="3483"/>
        <v/>
      </c>
      <c r="CS880" s="1342">
        <f t="shared" si="3483"/>
        <v>0</v>
      </c>
      <c r="CT880" s="1342">
        <f t="shared" si="3483"/>
        <v>0</v>
      </c>
      <c r="CU880" s="1342">
        <f t="shared" si="3483"/>
        <v>0</v>
      </c>
      <c r="CV880" s="1342">
        <f t="shared" si="3483"/>
        <v>0</v>
      </c>
      <c r="CW880" s="1343">
        <f t="shared" si="3483"/>
        <v>0</v>
      </c>
      <c r="CX880" s="1343">
        <f t="shared" si="3483"/>
        <v>0</v>
      </c>
      <c r="CY880" s="1343">
        <f t="shared" si="3483"/>
        <v>0</v>
      </c>
      <c r="CZ880" s="1342">
        <f t="shared" si="3483"/>
        <v>0</v>
      </c>
      <c r="DA880" s="1342">
        <f t="shared" si="3483"/>
        <v>0</v>
      </c>
      <c r="DB880" s="1342">
        <f t="shared" si="3483"/>
        <v>0</v>
      </c>
      <c r="DC880" s="1342">
        <f t="shared" si="3483"/>
        <v>0</v>
      </c>
      <c r="DD880" s="1342">
        <f t="shared" si="3483"/>
        <v>0</v>
      </c>
      <c r="DE880" s="1341" t="str">
        <f t="shared" si="3476"/>
        <v/>
      </c>
      <c r="DF880" s="1399" t="str">
        <f t="shared" si="3396"/>
        <v/>
      </c>
      <c r="DG880" s="645">
        <f t="shared" si="3397"/>
        <v>12</v>
      </c>
      <c r="DH880" s="98">
        <f t="shared" si="3398"/>
        <v>12</v>
      </c>
      <c r="DI880" s="98">
        <f t="shared" si="3399"/>
        <v>12</v>
      </c>
      <c r="DJ880" s="98">
        <f t="shared" si="340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09">SUM(C603)</f>
        <v>0</v>
      </c>
      <c r="D881" s="800">
        <f t="shared" si="3509"/>
        <v>0</v>
      </c>
      <c r="E881" s="800">
        <f t="shared" si="3509"/>
        <v>0</v>
      </c>
      <c r="F881" s="800">
        <f t="shared" si="3509"/>
        <v>0</v>
      </c>
      <c r="G881" s="800">
        <f t="shared" si="3509"/>
        <v>0</v>
      </c>
      <c r="H881" s="800">
        <f t="shared" si="3509"/>
        <v>0</v>
      </c>
      <c r="I881" s="800">
        <f t="shared" si="3509"/>
        <v>0</v>
      </c>
      <c r="J881" s="800">
        <f t="shared" si="3509"/>
        <v>0</v>
      </c>
      <c r="K881" s="800">
        <f t="shared" si="3509"/>
        <v>0</v>
      </c>
      <c r="L881" s="800">
        <f t="shared" si="3509"/>
        <v>0</v>
      </c>
      <c r="M881" s="800">
        <f t="shared" si="350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10">SUM(U603)</f>
        <v>0</v>
      </c>
      <c r="V881" s="800">
        <f t="shared" si="3510"/>
        <v>0</v>
      </c>
      <c r="W881" s="800">
        <f t="shared" si="3510"/>
        <v>0</v>
      </c>
      <c r="X881" s="800">
        <f t="shared" si="3510"/>
        <v>0</v>
      </c>
      <c r="Y881" s="800">
        <f t="shared" si="3510"/>
        <v>0</v>
      </c>
      <c r="Z881" s="800">
        <f t="shared" si="3510"/>
        <v>0</v>
      </c>
      <c r="AA881" s="800">
        <f t="shared" si="3510"/>
        <v>0</v>
      </c>
      <c r="AB881" s="800">
        <f t="shared" si="3510"/>
        <v>0</v>
      </c>
      <c r="AC881" s="800">
        <f t="shared" si="3510"/>
        <v>0</v>
      </c>
      <c r="AD881" s="800">
        <f t="shared" si="3510"/>
        <v>0</v>
      </c>
      <c r="AE881" s="800">
        <f t="shared" si="351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11">SUM(AM603)</f>
        <v>0</v>
      </c>
      <c r="AN881" s="800">
        <f t="shared" si="3511"/>
        <v>0</v>
      </c>
      <c r="AO881" s="800">
        <f t="shared" si="3511"/>
        <v>0</v>
      </c>
      <c r="AP881" s="800">
        <f t="shared" si="3511"/>
        <v>0</v>
      </c>
      <c r="AQ881" s="800">
        <f t="shared" si="3511"/>
        <v>0</v>
      </c>
      <c r="AR881" s="800">
        <f t="shared" si="3511"/>
        <v>0</v>
      </c>
      <c r="AS881" s="800">
        <f t="shared" si="3511"/>
        <v>0</v>
      </c>
      <c r="AT881" s="800">
        <f t="shared" si="3511"/>
        <v>0</v>
      </c>
      <c r="AU881" s="800">
        <f t="shared" si="3511"/>
        <v>0</v>
      </c>
      <c r="AV881" s="800">
        <f t="shared" si="3511"/>
        <v>0</v>
      </c>
      <c r="AW881" s="800">
        <f t="shared" si="351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12">SUM(BE603)</f>
        <v>0</v>
      </c>
      <c r="BF881" s="800">
        <f t="shared" si="3512"/>
        <v>0</v>
      </c>
      <c r="BG881" s="800">
        <f t="shared" si="3512"/>
        <v>0</v>
      </c>
      <c r="BH881" s="800">
        <f t="shared" si="3512"/>
        <v>0</v>
      </c>
      <c r="BI881" s="800">
        <f t="shared" si="3512"/>
        <v>0</v>
      </c>
      <c r="BJ881" s="800">
        <f t="shared" si="3512"/>
        <v>0</v>
      </c>
      <c r="BK881" s="800">
        <f t="shared" si="3512"/>
        <v>0</v>
      </c>
      <c r="BL881" s="800">
        <f t="shared" si="3512"/>
        <v>0</v>
      </c>
      <c r="BM881" s="800">
        <f t="shared" si="3512"/>
        <v>0</v>
      </c>
      <c r="BN881" s="800">
        <f t="shared" si="3512"/>
        <v>0</v>
      </c>
      <c r="BO881" s="800">
        <f t="shared" si="351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13">SUM(BV603)</f>
        <v>0</v>
      </c>
      <c r="BW881" s="800">
        <f t="shared" si="3513"/>
        <v>0</v>
      </c>
      <c r="BX881" s="800">
        <f t="shared" si="3513"/>
        <v>0</v>
      </c>
      <c r="BY881" s="800">
        <f t="shared" si="3513"/>
        <v>0</v>
      </c>
      <c r="BZ881" s="614">
        <f t="shared" si="3390"/>
        <v>0</v>
      </c>
      <c r="CA881" s="614">
        <f t="shared" si="3391"/>
        <v>0</v>
      </c>
      <c r="CB881" s="614">
        <f t="shared" si="3392"/>
        <v>0</v>
      </c>
      <c r="CC881" s="683">
        <f t="shared" si="3393"/>
        <v>0</v>
      </c>
      <c r="CD881" s="1331">
        <f t="shared" si="3482"/>
        <v>0</v>
      </c>
      <c r="CE881" s="1332">
        <f t="shared" si="3482"/>
        <v>0</v>
      </c>
      <c r="CF881" s="1332">
        <f t="shared" si="3482"/>
        <v>0</v>
      </c>
      <c r="CG881" s="1332">
        <f t="shared" si="3482"/>
        <v>0</v>
      </c>
      <c r="CH881" s="1332">
        <f t="shared" si="3482"/>
        <v>0</v>
      </c>
      <c r="CI881" s="1333">
        <f t="shared" si="3482"/>
        <v>0</v>
      </c>
      <c r="CJ881" s="1333">
        <f t="shared" si="3482"/>
        <v>0</v>
      </c>
      <c r="CK881" s="1332">
        <f t="shared" si="3482"/>
        <v>0</v>
      </c>
      <c r="CL881" s="1332">
        <f t="shared" si="3482"/>
        <v>0</v>
      </c>
      <c r="CM881" s="1332">
        <f t="shared" si="3482"/>
        <v>0</v>
      </c>
      <c r="CN881" s="1332">
        <f t="shared" si="3482"/>
        <v>0</v>
      </c>
      <c r="CO881" s="1334">
        <f t="shared" si="3482"/>
        <v>0</v>
      </c>
      <c r="CP881" s="1399" t="str">
        <f t="shared" si="3483"/>
        <v/>
      </c>
      <c r="CQ881" s="1341" t="str">
        <f t="shared" si="3483"/>
        <v/>
      </c>
      <c r="CR881" s="1342" t="str">
        <f t="shared" si="3483"/>
        <v/>
      </c>
      <c r="CS881" s="1342">
        <f t="shared" si="3483"/>
        <v>0</v>
      </c>
      <c r="CT881" s="1342">
        <f t="shared" si="3483"/>
        <v>0</v>
      </c>
      <c r="CU881" s="1342">
        <f t="shared" si="3483"/>
        <v>0</v>
      </c>
      <c r="CV881" s="1342">
        <f t="shared" si="3483"/>
        <v>0</v>
      </c>
      <c r="CW881" s="1343">
        <f t="shared" si="3483"/>
        <v>0</v>
      </c>
      <c r="CX881" s="1343">
        <f t="shared" si="3483"/>
        <v>0</v>
      </c>
      <c r="CY881" s="1343">
        <f t="shared" si="3483"/>
        <v>0</v>
      </c>
      <c r="CZ881" s="1342">
        <f t="shared" si="3483"/>
        <v>0</v>
      </c>
      <c r="DA881" s="1342">
        <f t="shared" si="3483"/>
        <v>0</v>
      </c>
      <c r="DB881" s="1342">
        <f t="shared" si="3483"/>
        <v>0</v>
      </c>
      <c r="DC881" s="1342">
        <f t="shared" si="3483"/>
        <v>0</v>
      </c>
      <c r="DD881" s="1342">
        <f t="shared" si="3483"/>
        <v>0</v>
      </c>
      <c r="DE881" s="1341" t="str">
        <f t="shared" si="3476"/>
        <v/>
      </c>
      <c r="DF881" s="1399" t="str">
        <f t="shared" si="3396"/>
        <v/>
      </c>
      <c r="DG881" s="645">
        <f t="shared" si="3397"/>
        <v>12</v>
      </c>
      <c r="DH881" s="98">
        <f t="shared" si="3398"/>
        <v>12</v>
      </c>
      <c r="DI881" s="98">
        <f t="shared" si="3399"/>
        <v>12</v>
      </c>
      <c r="DJ881" s="98">
        <f t="shared" si="340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14">SUM(C609)</f>
        <v>0</v>
      </c>
      <c r="D882" s="800">
        <f t="shared" si="3514"/>
        <v>0</v>
      </c>
      <c r="E882" s="800">
        <f t="shared" si="3514"/>
        <v>0</v>
      </c>
      <c r="F882" s="800">
        <f t="shared" si="3514"/>
        <v>0</v>
      </c>
      <c r="G882" s="800">
        <f t="shared" si="3514"/>
        <v>0</v>
      </c>
      <c r="H882" s="800">
        <f t="shared" si="3514"/>
        <v>0</v>
      </c>
      <c r="I882" s="800">
        <f t="shared" si="3514"/>
        <v>0</v>
      </c>
      <c r="J882" s="800">
        <f t="shared" si="3514"/>
        <v>0</v>
      </c>
      <c r="K882" s="800">
        <f t="shared" si="3514"/>
        <v>0</v>
      </c>
      <c r="L882" s="800">
        <f t="shared" si="3514"/>
        <v>0</v>
      </c>
      <c r="M882" s="800">
        <f t="shared" si="351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15">SUM(U609)</f>
        <v>0</v>
      </c>
      <c r="V882" s="800">
        <f t="shared" si="3515"/>
        <v>0</v>
      </c>
      <c r="W882" s="800">
        <f t="shared" si="3515"/>
        <v>0</v>
      </c>
      <c r="X882" s="800">
        <f t="shared" si="3515"/>
        <v>0</v>
      </c>
      <c r="Y882" s="800">
        <f t="shared" si="3515"/>
        <v>0</v>
      </c>
      <c r="Z882" s="800">
        <f t="shared" si="3515"/>
        <v>0</v>
      </c>
      <c r="AA882" s="800">
        <f t="shared" si="3515"/>
        <v>0</v>
      </c>
      <c r="AB882" s="800">
        <f t="shared" si="3515"/>
        <v>0</v>
      </c>
      <c r="AC882" s="800">
        <f t="shared" si="3515"/>
        <v>0</v>
      </c>
      <c r="AD882" s="800">
        <f t="shared" si="3515"/>
        <v>0</v>
      </c>
      <c r="AE882" s="800">
        <f t="shared" si="351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16">SUM(AM609)</f>
        <v>0</v>
      </c>
      <c r="AN882" s="800">
        <f t="shared" si="3516"/>
        <v>0</v>
      </c>
      <c r="AO882" s="800">
        <f t="shared" si="3516"/>
        <v>0</v>
      </c>
      <c r="AP882" s="800">
        <f t="shared" si="3516"/>
        <v>0</v>
      </c>
      <c r="AQ882" s="800">
        <f t="shared" si="3516"/>
        <v>0</v>
      </c>
      <c r="AR882" s="800">
        <f t="shared" si="3516"/>
        <v>0</v>
      </c>
      <c r="AS882" s="800">
        <f t="shared" si="3516"/>
        <v>0</v>
      </c>
      <c r="AT882" s="800">
        <f t="shared" si="3516"/>
        <v>0</v>
      </c>
      <c r="AU882" s="800">
        <f t="shared" si="3516"/>
        <v>0</v>
      </c>
      <c r="AV882" s="800">
        <f t="shared" si="3516"/>
        <v>0</v>
      </c>
      <c r="AW882" s="800">
        <f t="shared" si="351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17">SUM(BE609)</f>
        <v>0</v>
      </c>
      <c r="BF882" s="800">
        <f t="shared" si="3517"/>
        <v>0</v>
      </c>
      <c r="BG882" s="800">
        <f t="shared" si="3517"/>
        <v>0</v>
      </c>
      <c r="BH882" s="800">
        <f t="shared" si="3517"/>
        <v>0</v>
      </c>
      <c r="BI882" s="800">
        <f t="shared" si="3517"/>
        <v>0</v>
      </c>
      <c r="BJ882" s="800">
        <f t="shared" si="3517"/>
        <v>0</v>
      </c>
      <c r="BK882" s="800">
        <f t="shared" si="3517"/>
        <v>0</v>
      </c>
      <c r="BL882" s="800">
        <f t="shared" si="3517"/>
        <v>0</v>
      </c>
      <c r="BM882" s="800">
        <f t="shared" si="3517"/>
        <v>0</v>
      </c>
      <c r="BN882" s="800">
        <f t="shared" si="3517"/>
        <v>0</v>
      </c>
      <c r="BO882" s="800">
        <f t="shared" si="351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18">SUM(BV609)</f>
        <v>0</v>
      </c>
      <c r="BW882" s="800">
        <f t="shared" si="3518"/>
        <v>0</v>
      </c>
      <c r="BX882" s="800">
        <f t="shared" si="3518"/>
        <v>0</v>
      </c>
      <c r="BY882" s="800">
        <f t="shared" si="3518"/>
        <v>0</v>
      </c>
      <c r="BZ882" s="614">
        <f t="shared" si="3390"/>
        <v>0</v>
      </c>
      <c r="CA882" s="614">
        <f t="shared" si="3391"/>
        <v>0</v>
      </c>
      <c r="CB882" s="614">
        <f t="shared" si="3392"/>
        <v>0</v>
      </c>
      <c r="CC882" s="683">
        <f t="shared" si="3393"/>
        <v>0</v>
      </c>
      <c r="CD882" s="1331">
        <f t="shared" si="3482"/>
        <v>0</v>
      </c>
      <c r="CE882" s="1332">
        <f t="shared" si="3482"/>
        <v>0</v>
      </c>
      <c r="CF882" s="1332">
        <f t="shared" si="3482"/>
        <v>0</v>
      </c>
      <c r="CG882" s="1332">
        <f t="shared" si="3482"/>
        <v>0</v>
      </c>
      <c r="CH882" s="1332">
        <f t="shared" si="3482"/>
        <v>0</v>
      </c>
      <c r="CI882" s="1333">
        <f t="shared" si="3482"/>
        <v>0</v>
      </c>
      <c r="CJ882" s="1333">
        <f t="shared" si="3482"/>
        <v>0</v>
      </c>
      <c r="CK882" s="1332">
        <f t="shared" si="3482"/>
        <v>0</v>
      </c>
      <c r="CL882" s="1332">
        <f t="shared" si="3482"/>
        <v>0</v>
      </c>
      <c r="CM882" s="1332">
        <f t="shared" si="3482"/>
        <v>0</v>
      </c>
      <c r="CN882" s="1332">
        <f t="shared" si="3482"/>
        <v>0</v>
      </c>
      <c r="CO882" s="1328">
        <f t="shared" si="3482"/>
        <v>0</v>
      </c>
      <c r="CP882" s="1399" t="str">
        <f t="shared" si="3483"/>
        <v/>
      </c>
      <c r="CQ882" s="1341" t="str">
        <f t="shared" si="3483"/>
        <v/>
      </c>
      <c r="CR882" s="1342" t="str">
        <f t="shared" si="3483"/>
        <v/>
      </c>
      <c r="CS882" s="1342">
        <f t="shared" si="3483"/>
        <v>0</v>
      </c>
      <c r="CT882" s="1342">
        <f t="shared" si="3483"/>
        <v>0</v>
      </c>
      <c r="CU882" s="1342">
        <f t="shared" si="3483"/>
        <v>0</v>
      </c>
      <c r="CV882" s="1342">
        <f t="shared" si="3483"/>
        <v>0</v>
      </c>
      <c r="CW882" s="1343">
        <f t="shared" si="3483"/>
        <v>0</v>
      </c>
      <c r="CX882" s="1343">
        <f t="shared" si="3483"/>
        <v>0</v>
      </c>
      <c r="CY882" s="1343">
        <f t="shared" si="3483"/>
        <v>0</v>
      </c>
      <c r="CZ882" s="1342">
        <f t="shared" si="3483"/>
        <v>0</v>
      </c>
      <c r="DA882" s="1342">
        <f t="shared" si="3483"/>
        <v>0</v>
      </c>
      <c r="DB882" s="1342">
        <f t="shared" si="3483"/>
        <v>0</v>
      </c>
      <c r="DC882" s="1342">
        <f t="shared" si="3483"/>
        <v>0</v>
      </c>
      <c r="DD882" s="1342">
        <f t="shared" si="3483"/>
        <v>0</v>
      </c>
      <c r="DE882" s="1341" t="str">
        <f t="shared" si="3476"/>
        <v/>
      </c>
      <c r="DF882" s="1399" t="str">
        <f t="shared" si="3396"/>
        <v/>
      </c>
      <c r="DG882" s="645">
        <f t="shared" si="3397"/>
        <v>12</v>
      </c>
      <c r="DH882" s="98">
        <f t="shared" si="3398"/>
        <v>12</v>
      </c>
      <c r="DI882" s="98">
        <f t="shared" si="3399"/>
        <v>12</v>
      </c>
      <c r="DJ882" s="98">
        <f t="shared" si="340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19">SUM(C615)</f>
        <v>0</v>
      </c>
      <c r="D883" s="800">
        <f t="shared" si="3519"/>
        <v>0</v>
      </c>
      <c r="E883" s="800">
        <f t="shared" si="3519"/>
        <v>0</v>
      </c>
      <c r="F883" s="800">
        <f t="shared" si="3519"/>
        <v>0</v>
      </c>
      <c r="G883" s="800">
        <f t="shared" si="3519"/>
        <v>0</v>
      </c>
      <c r="H883" s="800">
        <f t="shared" si="3519"/>
        <v>0</v>
      </c>
      <c r="I883" s="800">
        <f t="shared" si="3519"/>
        <v>0</v>
      </c>
      <c r="J883" s="800">
        <f t="shared" si="3519"/>
        <v>0</v>
      </c>
      <c r="K883" s="800">
        <f t="shared" si="3519"/>
        <v>0</v>
      </c>
      <c r="L883" s="800">
        <f t="shared" si="3519"/>
        <v>0</v>
      </c>
      <c r="M883" s="800">
        <f t="shared" si="351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20">SUM(U615)</f>
        <v>0</v>
      </c>
      <c r="V883" s="800">
        <f t="shared" si="3520"/>
        <v>0</v>
      </c>
      <c r="W883" s="800">
        <f t="shared" si="3520"/>
        <v>0</v>
      </c>
      <c r="X883" s="800">
        <f t="shared" si="3520"/>
        <v>0</v>
      </c>
      <c r="Y883" s="800">
        <f t="shared" si="3520"/>
        <v>0</v>
      </c>
      <c r="Z883" s="800">
        <f t="shared" si="3520"/>
        <v>0</v>
      </c>
      <c r="AA883" s="800">
        <f t="shared" si="3520"/>
        <v>0</v>
      </c>
      <c r="AB883" s="800">
        <f t="shared" si="3520"/>
        <v>0</v>
      </c>
      <c r="AC883" s="800">
        <f t="shared" si="3520"/>
        <v>0</v>
      </c>
      <c r="AD883" s="800">
        <f t="shared" si="3520"/>
        <v>0</v>
      </c>
      <c r="AE883" s="800">
        <f t="shared" si="352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21">SUM(AM615)</f>
        <v>0</v>
      </c>
      <c r="AN883" s="800">
        <f t="shared" si="3521"/>
        <v>0</v>
      </c>
      <c r="AO883" s="800">
        <f t="shared" si="3521"/>
        <v>0</v>
      </c>
      <c r="AP883" s="800">
        <f t="shared" si="3521"/>
        <v>0</v>
      </c>
      <c r="AQ883" s="800">
        <f t="shared" si="3521"/>
        <v>0</v>
      </c>
      <c r="AR883" s="800">
        <f t="shared" si="3521"/>
        <v>0</v>
      </c>
      <c r="AS883" s="800">
        <f t="shared" si="3521"/>
        <v>0</v>
      </c>
      <c r="AT883" s="800">
        <f t="shared" si="3521"/>
        <v>0</v>
      </c>
      <c r="AU883" s="800">
        <f t="shared" si="3521"/>
        <v>0</v>
      </c>
      <c r="AV883" s="800">
        <f t="shared" si="3521"/>
        <v>0</v>
      </c>
      <c r="AW883" s="800">
        <f t="shared" si="352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22">SUM(BE615)</f>
        <v>0</v>
      </c>
      <c r="BF883" s="800">
        <f t="shared" si="3522"/>
        <v>0</v>
      </c>
      <c r="BG883" s="800">
        <f t="shared" si="3522"/>
        <v>0</v>
      </c>
      <c r="BH883" s="800">
        <f t="shared" si="3522"/>
        <v>0</v>
      </c>
      <c r="BI883" s="800">
        <f t="shared" si="3522"/>
        <v>0</v>
      </c>
      <c r="BJ883" s="800">
        <f t="shared" si="3522"/>
        <v>0</v>
      </c>
      <c r="BK883" s="800">
        <f t="shared" si="3522"/>
        <v>0</v>
      </c>
      <c r="BL883" s="800">
        <f t="shared" si="3522"/>
        <v>0</v>
      </c>
      <c r="BM883" s="800">
        <f t="shared" si="3522"/>
        <v>0</v>
      </c>
      <c r="BN883" s="800">
        <f t="shared" si="3522"/>
        <v>0</v>
      </c>
      <c r="BO883" s="800">
        <f t="shared" si="352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23">SUM(BV615)</f>
        <v>0</v>
      </c>
      <c r="BW883" s="800">
        <f t="shared" si="3523"/>
        <v>0</v>
      </c>
      <c r="BX883" s="800">
        <f t="shared" si="3523"/>
        <v>0</v>
      </c>
      <c r="BY883" s="800">
        <f t="shared" si="3523"/>
        <v>0</v>
      </c>
      <c r="BZ883" s="614">
        <f t="shared" si="3390"/>
        <v>0</v>
      </c>
      <c r="CA883" s="614">
        <f t="shared" si="3391"/>
        <v>0</v>
      </c>
      <c r="CB883" s="614">
        <f t="shared" si="3392"/>
        <v>0</v>
      </c>
      <c r="CC883" s="683">
        <f t="shared" si="3393"/>
        <v>0</v>
      </c>
      <c r="CD883" s="1331">
        <f t="shared" si="3482"/>
        <v>0</v>
      </c>
      <c r="CE883" s="1332">
        <f t="shared" si="3482"/>
        <v>0</v>
      </c>
      <c r="CF883" s="1332">
        <f t="shared" si="3482"/>
        <v>0</v>
      </c>
      <c r="CG883" s="1332">
        <f t="shared" si="3482"/>
        <v>0</v>
      </c>
      <c r="CH883" s="1332">
        <f t="shared" si="3482"/>
        <v>0</v>
      </c>
      <c r="CI883" s="1333">
        <f t="shared" si="3482"/>
        <v>0</v>
      </c>
      <c r="CJ883" s="1333">
        <f t="shared" si="3482"/>
        <v>0</v>
      </c>
      <c r="CK883" s="1332">
        <f t="shared" si="3482"/>
        <v>0</v>
      </c>
      <c r="CL883" s="1332">
        <f t="shared" si="3482"/>
        <v>0</v>
      </c>
      <c r="CM883" s="1332">
        <f t="shared" si="3482"/>
        <v>0</v>
      </c>
      <c r="CN883" s="1332">
        <f t="shared" si="3482"/>
        <v>0</v>
      </c>
      <c r="CO883" s="1328">
        <f t="shared" si="3482"/>
        <v>0</v>
      </c>
      <c r="CP883" s="1399" t="str">
        <f t="shared" si="3483"/>
        <v/>
      </c>
      <c r="CQ883" s="1341" t="str">
        <f t="shared" si="3483"/>
        <v/>
      </c>
      <c r="CR883" s="1342" t="str">
        <f t="shared" si="3483"/>
        <v/>
      </c>
      <c r="CS883" s="1342">
        <f t="shared" si="3483"/>
        <v>0</v>
      </c>
      <c r="CT883" s="1342">
        <f t="shared" si="3483"/>
        <v>0</v>
      </c>
      <c r="CU883" s="1342">
        <f t="shared" si="3483"/>
        <v>0</v>
      </c>
      <c r="CV883" s="1342">
        <f t="shared" si="3483"/>
        <v>0</v>
      </c>
      <c r="CW883" s="1343">
        <f t="shared" si="3483"/>
        <v>0</v>
      </c>
      <c r="CX883" s="1343">
        <f t="shared" si="3483"/>
        <v>0</v>
      </c>
      <c r="CY883" s="1343">
        <f t="shared" si="3483"/>
        <v>0</v>
      </c>
      <c r="CZ883" s="1342">
        <f t="shared" si="3483"/>
        <v>0</v>
      </c>
      <c r="DA883" s="1342">
        <f t="shared" si="3483"/>
        <v>0</v>
      </c>
      <c r="DB883" s="1342">
        <f t="shared" si="3483"/>
        <v>0</v>
      </c>
      <c r="DC883" s="1342">
        <f t="shared" si="3483"/>
        <v>0</v>
      </c>
      <c r="DD883" s="1342">
        <f t="shared" si="3483"/>
        <v>0</v>
      </c>
      <c r="DE883" s="1341" t="str">
        <f t="shared" si="3476"/>
        <v/>
      </c>
      <c r="DF883" s="1399" t="str">
        <f t="shared" si="3396"/>
        <v/>
      </c>
      <c r="DG883" s="645">
        <f t="shared" si="3397"/>
        <v>12</v>
      </c>
      <c r="DH883" s="98">
        <f t="shared" si="3398"/>
        <v>12</v>
      </c>
      <c r="DI883" s="98">
        <f t="shared" si="3399"/>
        <v>12</v>
      </c>
      <c r="DJ883" s="98">
        <f t="shared" si="340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24">SUM(C621)</f>
        <v>0</v>
      </c>
      <c r="D884" s="800">
        <f t="shared" si="3524"/>
        <v>0</v>
      </c>
      <c r="E884" s="800">
        <f t="shared" si="3524"/>
        <v>0</v>
      </c>
      <c r="F884" s="800">
        <f t="shared" si="3524"/>
        <v>0</v>
      </c>
      <c r="G884" s="800">
        <f t="shared" si="3524"/>
        <v>0</v>
      </c>
      <c r="H884" s="800">
        <f t="shared" si="3524"/>
        <v>0</v>
      </c>
      <c r="I884" s="800">
        <f t="shared" si="3524"/>
        <v>0</v>
      </c>
      <c r="J884" s="800">
        <f t="shared" si="3524"/>
        <v>0</v>
      </c>
      <c r="K884" s="800">
        <f t="shared" si="3524"/>
        <v>0</v>
      </c>
      <c r="L884" s="800">
        <f t="shared" si="3524"/>
        <v>0</v>
      </c>
      <c r="M884" s="800">
        <f t="shared" si="352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25">SUM(U621)</f>
        <v>0</v>
      </c>
      <c r="V884" s="800">
        <f t="shared" si="3525"/>
        <v>0</v>
      </c>
      <c r="W884" s="800">
        <f t="shared" si="3525"/>
        <v>0</v>
      </c>
      <c r="X884" s="800">
        <f t="shared" si="3525"/>
        <v>0</v>
      </c>
      <c r="Y884" s="800">
        <f t="shared" si="3525"/>
        <v>0</v>
      </c>
      <c r="Z884" s="800">
        <f t="shared" si="3525"/>
        <v>0</v>
      </c>
      <c r="AA884" s="800">
        <f t="shared" si="3525"/>
        <v>0</v>
      </c>
      <c r="AB884" s="800">
        <f t="shared" si="3525"/>
        <v>0</v>
      </c>
      <c r="AC884" s="800">
        <f t="shared" si="3525"/>
        <v>0</v>
      </c>
      <c r="AD884" s="800">
        <f t="shared" si="3525"/>
        <v>0</v>
      </c>
      <c r="AE884" s="800">
        <f t="shared" si="352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26">SUM(AM621)</f>
        <v>0</v>
      </c>
      <c r="AN884" s="800">
        <f t="shared" si="3526"/>
        <v>0</v>
      </c>
      <c r="AO884" s="800">
        <f t="shared" si="3526"/>
        <v>0</v>
      </c>
      <c r="AP884" s="800">
        <f t="shared" si="3526"/>
        <v>0</v>
      </c>
      <c r="AQ884" s="800">
        <f t="shared" si="3526"/>
        <v>0</v>
      </c>
      <c r="AR884" s="800">
        <f t="shared" si="3526"/>
        <v>0</v>
      </c>
      <c r="AS884" s="800">
        <f t="shared" si="3526"/>
        <v>0</v>
      </c>
      <c r="AT884" s="800">
        <f t="shared" si="3526"/>
        <v>0</v>
      </c>
      <c r="AU884" s="800">
        <f t="shared" si="3526"/>
        <v>0</v>
      </c>
      <c r="AV884" s="800">
        <f t="shared" si="3526"/>
        <v>0</v>
      </c>
      <c r="AW884" s="800">
        <f t="shared" si="352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27">SUM(BE621)</f>
        <v>0</v>
      </c>
      <c r="BF884" s="800">
        <f t="shared" si="3527"/>
        <v>0</v>
      </c>
      <c r="BG884" s="800">
        <f t="shared" si="3527"/>
        <v>0</v>
      </c>
      <c r="BH884" s="800">
        <f t="shared" si="3527"/>
        <v>0</v>
      </c>
      <c r="BI884" s="800">
        <f t="shared" si="3527"/>
        <v>0</v>
      </c>
      <c r="BJ884" s="800">
        <f t="shared" si="3527"/>
        <v>0</v>
      </c>
      <c r="BK884" s="800">
        <f t="shared" si="3527"/>
        <v>3.1043042437015039E-3</v>
      </c>
      <c r="BL884" s="800">
        <f t="shared" si="3527"/>
        <v>0</v>
      </c>
      <c r="BM884" s="800">
        <f t="shared" si="3527"/>
        <v>0</v>
      </c>
      <c r="BN884" s="800">
        <f t="shared" si="3527"/>
        <v>0</v>
      </c>
      <c r="BO884" s="800">
        <f t="shared" si="352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28">SUM(BV621)</f>
        <v>0</v>
      </c>
      <c r="BW884" s="800">
        <f t="shared" si="3528"/>
        <v>0</v>
      </c>
      <c r="BX884" s="800">
        <f t="shared" si="3528"/>
        <v>0</v>
      </c>
      <c r="BY884" s="800">
        <f t="shared" si="3528"/>
        <v>0</v>
      </c>
      <c r="BZ884" s="614">
        <f t="shared" si="3390"/>
        <v>0</v>
      </c>
      <c r="CA884" s="614">
        <f t="shared" si="3391"/>
        <v>0</v>
      </c>
      <c r="CB884" s="614">
        <f t="shared" si="3392"/>
        <v>0</v>
      </c>
      <c r="CC884" s="683">
        <f t="shared" si="3393"/>
        <v>0</v>
      </c>
      <c r="CD884" s="1331">
        <f t="shared" si="3482"/>
        <v>0</v>
      </c>
      <c r="CE884" s="1332">
        <f t="shared" si="3482"/>
        <v>0</v>
      </c>
      <c r="CF884" s="1332">
        <f t="shared" si="3482"/>
        <v>0</v>
      </c>
      <c r="CG884" s="1332">
        <f t="shared" si="3482"/>
        <v>0</v>
      </c>
      <c r="CH884" s="1332">
        <f t="shared" si="3482"/>
        <v>0</v>
      </c>
      <c r="CI884" s="1333">
        <f t="shared" si="3482"/>
        <v>0</v>
      </c>
      <c r="CJ884" s="1333">
        <f t="shared" si="3482"/>
        <v>0</v>
      </c>
      <c r="CK884" s="1332">
        <f t="shared" si="3482"/>
        <v>0</v>
      </c>
      <c r="CL884" s="1332">
        <f t="shared" si="3482"/>
        <v>0</v>
      </c>
      <c r="CM884" s="1332">
        <f t="shared" si="3482"/>
        <v>0</v>
      </c>
      <c r="CN884" s="1332">
        <f t="shared" si="3482"/>
        <v>0</v>
      </c>
      <c r="CO884" s="1328">
        <f t="shared" si="3482"/>
        <v>0</v>
      </c>
      <c r="CP884" s="1399" t="str">
        <f t="shared" si="3483"/>
        <v/>
      </c>
      <c r="CQ884" s="1341" t="str">
        <f t="shared" si="3483"/>
        <v/>
      </c>
      <c r="CR884" s="1342" t="str">
        <f t="shared" si="3483"/>
        <v/>
      </c>
      <c r="CS884" s="1342">
        <f t="shared" si="3483"/>
        <v>0</v>
      </c>
      <c r="CT884" s="1342">
        <f t="shared" si="3483"/>
        <v>0</v>
      </c>
      <c r="CU884" s="1342">
        <f t="shared" si="3483"/>
        <v>0</v>
      </c>
      <c r="CV884" s="1342">
        <f t="shared" si="3483"/>
        <v>0</v>
      </c>
      <c r="CW884" s="1343">
        <f t="shared" si="3483"/>
        <v>0</v>
      </c>
      <c r="CX884" s="1343">
        <f t="shared" si="3483"/>
        <v>0</v>
      </c>
      <c r="CY884" s="1343">
        <f t="shared" si="3483"/>
        <v>0</v>
      </c>
      <c r="CZ884" s="1342">
        <f t="shared" si="3483"/>
        <v>0</v>
      </c>
      <c r="DA884" s="1342">
        <f t="shared" si="3483"/>
        <v>0</v>
      </c>
      <c r="DB884" s="1342">
        <f t="shared" si="3483"/>
        <v>0</v>
      </c>
      <c r="DC884" s="1342">
        <f t="shared" si="3483"/>
        <v>0</v>
      </c>
      <c r="DD884" s="1342">
        <f t="shared" si="3483"/>
        <v>3.1043042437015039E-3</v>
      </c>
      <c r="DE884" s="1341" t="str">
        <f t="shared" si="3476"/>
        <v/>
      </c>
      <c r="DF884" s="1399" t="str">
        <f t="shared" si="3396"/>
        <v/>
      </c>
      <c r="DG884" s="645">
        <f t="shared" si="3397"/>
        <v>12</v>
      </c>
      <c r="DH884" s="98">
        <f t="shared" si="3398"/>
        <v>12</v>
      </c>
      <c r="DI884" s="98">
        <f t="shared" si="3399"/>
        <v>12</v>
      </c>
      <c r="DJ884" s="98">
        <f t="shared" si="340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29">SUM(C627)</f>
        <v>2.373287671232877E-3</v>
      </c>
      <c r="D885" s="800">
        <f t="shared" si="3529"/>
        <v>0</v>
      </c>
      <c r="E885" s="800">
        <f t="shared" si="3529"/>
        <v>0</v>
      </c>
      <c r="F885" s="800">
        <f t="shared" si="3529"/>
        <v>0</v>
      </c>
      <c r="G885" s="800">
        <f t="shared" si="3529"/>
        <v>0</v>
      </c>
      <c r="H885" s="800">
        <f t="shared" si="3529"/>
        <v>0</v>
      </c>
      <c r="I885" s="800">
        <f t="shared" si="3529"/>
        <v>4.0684931506849318E-3</v>
      </c>
      <c r="J885" s="800">
        <f t="shared" si="3529"/>
        <v>3.3904109589041097E-3</v>
      </c>
      <c r="K885" s="800">
        <f t="shared" si="3529"/>
        <v>0</v>
      </c>
      <c r="L885" s="800">
        <f t="shared" si="3529"/>
        <v>0</v>
      </c>
      <c r="M885" s="800">
        <f t="shared" si="352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30">SUM(U627)</f>
        <v>0</v>
      </c>
      <c r="V885" s="800">
        <f t="shared" si="3530"/>
        <v>0</v>
      </c>
      <c r="W885" s="800">
        <f t="shared" si="3530"/>
        <v>0</v>
      </c>
      <c r="X885" s="800">
        <f t="shared" si="3530"/>
        <v>0</v>
      </c>
      <c r="Y885" s="800">
        <f t="shared" si="3530"/>
        <v>0</v>
      </c>
      <c r="Z885" s="800">
        <f t="shared" si="3530"/>
        <v>0</v>
      </c>
      <c r="AA885" s="800">
        <f t="shared" si="3530"/>
        <v>0</v>
      </c>
      <c r="AB885" s="800">
        <f t="shared" si="3530"/>
        <v>0</v>
      </c>
      <c r="AC885" s="800">
        <f t="shared" si="3530"/>
        <v>0</v>
      </c>
      <c r="AD885" s="800">
        <f t="shared" si="3530"/>
        <v>0</v>
      </c>
      <c r="AE885" s="800">
        <f t="shared" si="353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31">SUM(AM627)</f>
        <v>0</v>
      </c>
      <c r="AN885" s="800">
        <f t="shared" si="3531"/>
        <v>0</v>
      </c>
      <c r="AO885" s="800">
        <f t="shared" si="3531"/>
        <v>0</v>
      </c>
      <c r="AP885" s="800">
        <f t="shared" si="3531"/>
        <v>0</v>
      </c>
      <c r="AQ885" s="800">
        <f t="shared" si="3531"/>
        <v>0</v>
      </c>
      <c r="AR885" s="800">
        <f t="shared" si="3531"/>
        <v>0</v>
      </c>
      <c r="AS885" s="800">
        <f t="shared" si="3531"/>
        <v>0</v>
      </c>
      <c r="AT885" s="800">
        <f t="shared" si="3531"/>
        <v>0</v>
      </c>
      <c r="AU885" s="800">
        <f t="shared" si="3531"/>
        <v>0</v>
      </c>
      <c r="AV885" s="800">
        <f t="shared" si="3531"/>
        <v>0</v>
      </c>
      <c r="AW885" s="800">
        <f t="shared" si="353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32">SUM(BE627)</f>
        <v>0</v>
      </c>
      <c r="BF885" s="800">
        <f t="shared" si="3532"/>
        <v>0</v>
      </c>
      <c r="BG885" s="800">
        <f t="shared" si="3532"/>
        <v>0</v>
      </c>
      <c r="BH885" s="800">
        <f t="shared" si="3532"/>
        <v>0</v>
      </c>
      <c r="BI885" s="800">
        <f t="shared" si="3532"/>
        <v>0</v>
      </c>
      <c r="BJ885" s="800">
        <f t="shared" si="3532"/>
        <v>0</v>
      </c>
      <c r="BK885" s="800">
        <f t="shared" si="3532"/>
        <v>0</v>
      </c>
      <c r="BL885" s="800">
        <f t="shared" si="3532"/>
        <v>0</v>
      </c>
      <c r="BM885" s="800">
        <f t="shared" si="3532"/>
        <v>0</v>
      </c>
      <c r="BN885" s="800">
        <f t="shared" si="3532"/>
        <v>0</v>
      </c>
      <c r="BO885" s="800">
        <f t="shared" si="353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33">SUM(BV627)</f>
        <v>0</v>
      </c>
      <c r="BW885" s="800">
        <f t="shared" si="3533"/>
        <v>0</v>
      </c>
      <c r="BX885" s="800">
        <f t="shared" si="3533"/>
        <v>0</v>
      </c>
      <c r="BY885" s="800">
        <f t="shared" si="3533"/>
        <v>0</v>
      </c>
      <c r="BZ885" s="614">
        <f t="shared" si="3390"/>
        <v>9.8321917808219159E-4</v>
      </c>
      <c r="CA885" s="614">
        <f t="shared" si="3391"/>
        <v>0</v>
      </c>
      <c r="CB885" s="614">
        <f t="shared" si="3392"/>
        <v>0</v>
      </c>
      <c r="CC885" s="683">
        <f t="shared" si="3393"/>
        <v>0</v>
      </c>
      <c r="CD885" s="1331">
        <f t="shared" si="3482"/>
        <v>0</v>
      </c>
      <c r="CE885" s="1332">
        <f t="shared" si="3482"/>
        <v>0</v>
      </c>
      <c r="CF885" s="1332">
        <f t="shared" si="3482"/>
        <v>0</v>
      </c>
      <c r="CG885" s="1332">
        <f t="shared" si="3482"/>
        <v>0</v>
      </c>
      <c r="CH885" s="1332">
        <f t="shared" si="3482"/>
        <v>0</v>
      </c>
      <c r="CI885" s="1333">
        <f t="shared" si="3482"/>
        <v>0</v>
      </c>
      <c r="CJ885" s="1333">
        <f t="shared" si="3482"/>
        <v>0</v>
      </c>
      <c r="CK885" s="1332">
        <f t="shared" si="3482"/>
        <v>0</v>
      </c>
      <c r="CL885" s="1332">
        <f t="shared" si="3482"/>
        <v>0</v>
      </c>
      <c r="CM885" s="1332">
        <f t="shared" si="3482"/>
        <v>0</v>
      </c>
      <c r="CN885" s="1332">
        <f t="shared" si="3482"/>
        <v>0</v>
      </c>
      <c r="CO885" s="1328">
        <f t="shared" si="3482"/>
        <v>0</v>
      </c>
      <c r="CP885" s="1399" t="str">
        <f t="shared" si="3483"/>
        <v/>
      </c>
      <c r="CQ885" s="1341" t="str">
        <f t="shared" si="3483"/>
        <v/>
      </c>
      <c r="CR885" s="1342" t="str">
        <f t="shared" si="3483"/>
        <v/>
      </c>
      <c r="CS885" s="1342">
        <f t="shared" si="3483"/>
        <v>0</v>
      </c>
      <c r="CT885" s="1342">
        <f t="shared" si="3483"/>
        <v>0</v>
      </c>
      <c r="CU885" s="1342">
        <f t="shared" si="3483"/>
        <v>0</v>
      </c>
      <c r="CV885" s="1342">
        <f t="shared" si="3483"/>
        <v>0</v>
      </c>
      <c r="CW885" s="1343">
        <f t="shared" si="3483"/>
        <v>0</v>
      </c>
      <c r="CX885" s="1343">
        <f t="shared" si="3483"/>
        <v>0</v>
      </c>
      <c r="CY885" s="1343">
        <f t="shared" si="3483"/>
        <v>0</v>
      </c>
      <c r="CZ885" s="1342">
        <f t="shared" si="3483"/>
        <v>0</v>
      </c>
      <c r="DA885" s="1342">
        <f t="shared" si="3483"/>
        <v>0</v>
      </c>
      <c r="DB885" s="1342">
        <f t="shared" si="3483"/>
        <v>0</v>
      </c>
      <c r="DC885" s="1342">
        <f t="shared" si="3483"/>
        <v>0</v>
      </c>
      <c r="DD885" s="1342">
        <f t="shared" si="3483"/>
        <v>0</v>
      </c>
      <c r="DE885" s="1341" t="str">
        <f t="shared" si="3476"/>
        <v/>
      </c>
      <c r="DF885" s="1399" t="str">
        <f t="shared" si="3396"/>
        <v/>
      </c>
      <c r="DG885" s="645">
        <f t="shared" si="3397"/>
        <v>12</v>
      </c>
      <c r="DH885" s="98">
        <f t="shared" si="3398"/>
        <v>12</v>
      </c>
      <c r="DI885" s="98">
        <f t="shared" si="3399"/>
        <v>12</v>
      </c>
      <c r="DJ885" s="98">
        <f t="shared" si="340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34">SUM(C633)</f>
        <v>4.5100647571606471E-2</v>
      </c>
      <c r="D886" s="800">
        <f t="shared" si="3534"/>
        <v>0</v>
      </c>
      <c r="E886" s="800">
        <f t="shared" si="3534"/>
        <v>0</v>
      </c>
      <c r="F886" s="800">
        <f t="shared" si="3534"/>
        <v>0</v>
      </c>
      <c r="G886" s="800">
        <f t="shared" si="3534"/>
        <v>0</v>
      </c>
      <c r="H886" s="800">
        <f t="shared" si="3534"/>
        <v>0</v>
      </c>
      <c r="I886" s="800">
        <f t="shared" si="3534"/>
        <v>0</v>
      </c>
      <c r="J886" s="800">
        <f t="shared" si="3534"/>
        <v>4.5100647571606471E-2</v>
      </c>
      <c r="K886" s="800">
        <f t="shared" si="3534"/>
        <v>4.1631366989175203E-2</v>
      </c>
      <c r="L886" s="800">
        <f t="shared" si="3534"/>
        <v>5.4120777085927767E-2</v>
      </c>
      <c r="M886" s="800">
        <f t="shared" si="353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35">SUM(U633)</f>
        <v>4.5100647571606471E-2</v>
      </c>
      <c r="V886" s="800">
        <f t="shared" si="3535"/>
        <v>3.3825485678704852E-2</v>
      </c>
      <c r="W886" s="800">
        <f t="shared" si="3535"/>
        <v>4.1631366989175203E-2</v>
      </c>
      <c r="X886" s="800">
        <f t="shared" si="3535"/>
        <v>9.0201295143212942E-2</v>
      </c>
      <c r="Y886" s="800">
        <f t="shared" si="3535"/>
        <v>5.4120777085927767E-2</v>
      </c>
      <c r="Z886" s="800">
        <f t="shared" si="3535"/>
        <v>4.9200706441752513E-2</v>
      </c>
      <c r="AA886" s="800">
        <f t="shared" si="3535"/>
        <v>9.0201295143212942E-2</v>
      </c>
      <c r="AB886" s="800">
        <f t="shared" si="3535"/>
        <v>5.4120777085927767E-2</v>
      </c>
      <c r="AC886" s="800">
        <f t="shared" si="3535"/>
        <v>3.6080518057285182E-2</v>
      </c>
      <c r="AD886" s="800">
        <f t="shared" si="3535"/>
        <v>5.4120777085927767E-2</v>
      </c>
      <c r="AE886" s="800">
        <f t="shared" si="353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36">SUM(AM633)</f>
        <v>6.0134196762141955E-2</v>
      </c>
      <c r="AN886" s="800">
        <f t="shared" si="3536"/>
        <v>4.5100647571606471E-2</v>
      </c>
      <c r="AO886" s="800">
        <f t="shared" si="3536"/>
        <v>4.5100647571606471E-2</v>
      </c>
      <c r="AP886" s="800">
        <f t="shared" si="3536"/>
        <v>5.4120777085927767E-2</v>
      </c>
      <c r="AQ886" s="800">
        <f t="shared" si="3536"/>
        <v>4.5100647571606471E-2</v>
      </c>
      <c r="AR886" s="800">
        <f t="shared" si="3536"/>
        <v>9.0201295143212942E-2</v>
      </c>
      <c r="AS886" s="800">
        <f t="shared" si="3536"/>
        <v>6.0134196762141955E-2</v>
      </c>
      <c r="AT886" s="800">
        <f t="shared" si="3536"/>
        <v>6.7650971357409703E-2</v>
      </c>
      <c r="AU886" s="800">
        <f t="shared" si="3536"/>
        <v>5.6375809464508091E-2</v>
      </c>
      <c r="AV886" s="800">
        <f t="shared" si="3536"/>
        <v>5.4120777085927767E-2</v>
      </c>
      <c r="AW886" s="800">
        <f t="shared" si="353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37">SUM(BE633)</f>
        <v>9.0201295143212942E-2</v>
      </c>
      <c r="BF886" s="800">
        <f t="shared" si="3537"/>
        <v>7.7315395837039669E-2</v>
      </c>
      <c r="BG886" s="800">
        <f t="shared" si="3537"/>
        <v>0.11275161892901618</v>
      </c>
      <c r="BH886" s="800">
        <f t="shared" si="3537"/>
        <v>5.4120777085927767E-2</v>
      </c>
      <c r="BI886" s="800">
        <f t="shared" si="3537"/>
        <v>9.0201295143212942E-2</v>
      </c>
      <c r="BJ886" s="800">
        <f t="shared" si="3537"/>
        <v>9.0201295143212942E-2</v>
      </c>
      <c r="BK886" s="800">
        <f t="shared" si="3537"/>
        <v>4.1631366989175203E-2</v>
      </c>
      <c r="BL886" s="800">
        <f t="shared" si="3537"/>
        <v>4.9200706441752513E-2</v>
      </c>
      <c r="BM886" s="800">
        <f t="shared" si="3537"/>
        <v>2.7060388542963883E-2</v>
      </c>
      <c r="BN886" s="800">
        <f t="shared" si="3537"/>
        <v>9.0201295143212942E-2</v>
      </c>
      <c r="BO886" s="800">
        <f t="shared" si="353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38">SUM(BV633)</f>
        <v>6.0134196762141955E-2</v>
      </c>
      <c r="BW886" s="800">
        <f t="shared" si="3538"/>
        <v>6.0134196762141955E-2</v>
      </c>
      <c r="BX886" s="800">
        <f t="shared" si="3538"/>
        <v>6.0134196762141955E-2</v>
      </c>
      <c r="BY886" s="800">
        <f t="shared" si="3538"/>
        <v>6.0134196762141955E-2</v>
      </c>
      <c r="BZ886" s="614">
        <f t="shared" si="3390"/>
        <v>1.8595343921831591E-2</v>
      </c>
      <c r="CA886" s="614">
        <f t="shared" si="3391"/>
        <v>5.1887821947417465E-2</v>
      </c>
      <c r="CB886" s="614">
        <f t="shared" si="3392"/>
        <v>5.3293931880448307E-2</v>
      </c>
      <c r="CC886" s="683">
        <f t="shared" si="3393"/>
        <v>6.7327472206996003E-2</v>
      </c>
      <c r="CD886" s="1331">
        <f t="shared" si="3482"/>
        <v>4.5100647571606471E-2</v>
      </c>
      <c r="CE886" s="1332">
        <f t="shared" si="3482"/>
        <v>4.5100647571606471E-2</v>
      </c>
      <c r="CF886" s="1332">
        <f t="shared" si="3482"/>
        <v>4.5100647571606471E-2</v>
      </c>
      <c r="CG886" s="1332">
        <f t="shared" si="3482"/>
        <v>4.5100647571606471E-2</v>
      </c>
      <c r="CH886" s="1332">
        <f t="shared" si="3482"/>
        <v>4.5100647571606471E-2</v>
      </c>
      <c r="CI886" s="1333">
        <f t="shared" si="3482"/>
        <v>5.4120777085927767E-2</v>
      </c>
      <c r="CJ886" s="1333">
        <f t="shared" si="3482"/>
        <v>5.4120777085927767E-2</v>
      </c>
      <c r="CK886" s="1332">
        <f t="shared" si="3482"/>
        <v>5.6375809464508091E-2</v>
      </c>
      <c r="CL886" s="1332">
        <f t="shared" si="3482"/>
        <v>6.0134196762141955E-2</v>
      </c>
      <c r="CM886" s="1332">
        <f t="shared" si="3482"/>
        <v>6.0134196762141955E-2</v>
      </c>
      <c r="CN886" s="1332">
        <f t="shared" si="3482"/>
        <v>6.7650971357409703E-2</v>
      </c>
      <c r="CO886" s="1328">
        <f t="shared" si="3482"/>
        <v>9.0201295143212942E-2</v>
      </c>
      <c r="CP886" s="1399" t="str">
        <f t="shared" si="3483"/>
        <v/>
      </c>
      <c r="CQ886" s="1341" t="str">
        <f t="shared" si="3483"/>
        <v/>
      </c>
      <c r="CR886" s="1342" t="str">
        <f t="shared" si="3483"/>
        <v/>
      </c>
      <c r="CS886" s="1342">
        <f t="shared" si="3483"/>
        <v>2.7060388542963883E-2</v>
      </c>
      <c r="CT886" s="1342">
        <f t="shared" si="3483"/>
        <v>4.1631366989175203E-2</v>
      </c>
      <c r="CU886" s="1342">
        <f t="shared" si="3483"/>
        <v>4.5100647571606471E-2</v>
      </c>
      <c r="CV886" s="1342">
        <f t="shared" si="3483"/>
        <v>4.5100647571606471E-2</v>
      </c>
      <c r="CW886" s="1343">
        <f t="shared" si="3483"/>
        <v>4.9200706441752513E-2</v>
      </c>
      <c r="CX886" s="1343">
        <f t="shared" si="3483"/>
        <v>5.4120777085927767E-2</v>
      </c>
      <c r="CY886" s="1343">
        <f t="shared" si="3483"/>
        <v>7.7315395837039669E-2</v>
      </c>
      <c r="CZ886" s="1342">
        <f t="shared" si="3483"/>
        <v>9.0201295143212942E-2</v>
      </c>
      <c r="DA886" s="1342">
        <f t="shared" si="3483"/>
        <v>9.0201295143212942E-2</v>
      </c>
      <c r="DB886" s="1342">
        <f t="shared" si="3483"/>
        <v>9.0201295143212942E-2</v>
      </c>
      <c r="DC886" s="1342">
        <f t="shared" si="3483"/>
        <v>9.0201295143212942E-2</v>
      </c>
      <c r="DD886" s="1342">
        <f t="shared" si="3483"/>
        <v>0.11275161892901618</v>
      </c>
      <c r="DE886" s="1341" t="str">
        <f t="shared" si="3476"/>
        <v/>
      </c>
      <c r="DF886" s="1399" t="str">
        <f t="shared" si="3396"/>
        <v/>
      </c>
      <c r="DG886" s="645">
        <f t="shared" si="3397"/>
        <v>12</v>
      </c>
      <c r="DH886" s="98">
        <f t="shared" si="3398"/>
        <v>12</v>
      </c>
      <c r="DI886" s="98">
        <f t="shared" si="3399"/>
        <v>12</v>
      </c>
      <c r="DJ886" s="98">
        <f t="shared" si="340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202" t="str">
        <f>$A$636</f>
        <v>Other purchase -- see Data 4</v>
      </c>
      <c r="B887" s="800">
        <f>SUM(B640)</f>
        <v>4.4188206724782061E-2</v>
      </c>
      <c r="C887" s="800">
        <f t="shared" ref="C887:M887" si="3539">SUM(C640)</f>
        <v>2.2094103362391031E-2</v>
      </c>
      <c r="D887" s="800">
        <f t="shared" si="3539"/>
        <v>0</v>
      </c>
      <c r="E887" s="800">
        <f t="shared" si="3539"/>
        <v>6.2507211418718261E-2</v>
      </c>
      <c r="F887" s="800">
        <f t="shared" si="3539"/>
        <v>9.0288194271481936E-2</v>
      </c>
      <c r="G887" s="800">
        <f t="shared" si="3539"/>
        <v>2.2094103362391031E-2</v>
      </c>
      <c r="H887" s="800">
        <f t="shared" si="3539"/>
        <v>6.7716145703611452E-2</v>
      </c>
      <c r="I887" s="800">
        <f t="shared" si="3539"/>
        <v>0.10777229887920298</v>
      </c>
      <c r="J887" s="800">
        <f t="shared" si="3539"/>
        <v>2.2094103362391031E-2</v>
      </c>
      <c r="K887" s="800">
        <f t="shared" si="3539"/>
        <v>0</v>
      </c>
      <c r="L887" s="800">
        <f t="shared" si="3539"/>
        <v>2.651292403486924E-2</v>
      </c>
      <c r="M887" s="800">
        <f t="shared" si="353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40">SUM(U640)</f>
        <v>2.2094103362391031E-2</v>
      </c>
      <c r="V887" s="800">
        <f t="shared" si="3540"/>
        <v>1.6570577521793275E-2</v>
      </c>
      <c r="W887" s="800">
        <f t="shared" si="3540"/>
        <v>2.0394556949899417E-2</v>
      </c>
      <c r="X887" s="800">
        <f t="shared" si="3540"/>
        <v>4.4188206724782061E-2</v>
      </c>
      <c r="Y887" s="800">
        <f t="shared" si="3540"/>
        <v>5.3025848069738479E-2</v>
      </c>
      <c r="Z887" s="800">
        <f t="shared" si="3540"/>
        <v>2.4102658213517487E-2</v>
      </c>
      <c r="AA887" s="800">
        <f t="shared" si="3540"/>
        <v>4.4188206724782061E-2</v>
      </c>
      <c r="AB887" s="800">
        <f t="shared" si="3540"/>
        <v>2.651292403486924E-2</v>
      </c>
      <c r="AC887" s="800">
        <f t="shared" si="3540"/>
        <v>3.5350565379825657E-2</v>
      </c>
      <c r="AD887" s="800">
        <f t="shared" si="3540"/>
        <v>2.651292403486924E-2</v>
      </c>
      <c r="AE887" s="800">
        <f t="shared" si="354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41">SUM(AM640)</f>
        <v>2.9458804483188047E-2</v>
      </c>
      <c r="AN887" s="800">
        <f t="shared" si="3541"/>
        <v>4.4188206724782061E-2</v>
      </c>
      <c r="AO887" s="800">
        <f t="shared" si="3541"/>
        <v>4.4188206724782061E-2</v>
      </c>
      <c r="AP887" s="800">
        <f t="shared" si="3541"/>
        <v>5.3025848069738479E-2</v>
      </c>
      <c r="AQ887" s="800">
        <f t="shared" si="3541"/>
        <v>4.4188206724782061E-2</v>
      </c>
      <c r="AR887" s="800">
        <f t="shared" si="3541"/>
        <v>8.8376413449564123E-2</v>
      </c>
      <c r="AS887" s="800">
        <f t="shared" si="3541"/>
        <v>5.8917608966376094E-2</v>
      </c>
      <c r="AT887" s="800">
        <f t="shared" si="3541"/>
        <v>3.314115504358655E-2</v>
      </c>
      <c r="AU887" s="800">
        <f t="shared" si="3541"/>
        <v>2.2094103362391031E-2</v>
      </c>
      <c r="AV887" s="800">
        <f t="shared" si="3541"/>
        <v>5.3025848069738479E-2</v>
      </c>
      <c r="AW887" s="800">
        <f t="shared" si="354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42">SUM(BE640)</f>
        <v>4.4188206724782061E-2</v>
      </c>
      <c r="BF887" s="800">
        <f t="shared" si="3542"/>
        <v>7.5751211528197832E-2</v>
      </c>
      <c r="BG887" s="800">
        <f t="shared" si="3542"/>
        <v>4.4188206724782061E-2</v>
      </c>
      <c r="BH887" s="800">
        <f t="shared" si="3542"/>
        <v>5.3025848069738479E-2</v>
      </c>
      <c r="BI887" s="800">
        <f t="shared" si="3542"/>
        <v>8.8376413449564123E-2</v>
      </c>
      <c r="BJ887" s="800">
        <f t="shared" si="3542"/>
        <v>8.8376413449564123E-2</v>
      </c>
      <c r="BK887" s="800">
        <f t="shared" si="3542"/>
        <v>4.0789113899798835E-2</v>
      </c>
      <c r="BL887" s="800">
        <f t="shared" si="3542"/>
        <v>4.8205316427034975E-2</v>
      </c>
      <c r="BM887" s="800">
        <f t="shared" si="3542"/>
        <v>2.651292403486924E-2</v>
      </c>
      <c r="BN887" s="800">
        <f t="shared" si="3542"/>
        <v>8.8376413449564123E-2</v>
      </c>
      <c r="BO887" s="800">
        <f t="shared" si="354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43">SUM(BV640)</f>
        <v>0</v>
      </c>
      <c r="BW887" s="800">
        <f t="shared" si="3543"/>
        <v>0</v>
      </c>
      <c r="BX887" s="800">
        <f t="shared" si="3543"/>
        <v>0</v>
      </c>
      <c r="BY887" s="800">
        <f t="shared" si="3543"/>
        <v>0</v>
      </c>
      <c r="BZ887" s="614">
        <f t="shared" si="3390"/>
        <v>4.4587140569020016E-2</v>
      </c>
      <c r="CA887" s="614">
        <f t="shared" si="3391"/>
        <v>3.1364356521436217E-2</v>
      </c>
      <c r="CB887" s="614">
        <f t="shared" si="3392"/>
        <v>4.2641619489414695E-2</v>
      </c>
      <c r="CC887" s="683">
        <f t="shared" si="3393"/>
        <v>5.7127714372302671E-2</v>
      </c>
      <c r="CD887" s="1331">
        <f t="shared" si="3482"/>
        <v>2.2094103362391031E-2</v>
      </c>
      <c r="CE887" s="1332">
        <f t="shared" si="3482"/>
        <v>2.2094103362391031E-2</v>
      </c>
      <c r="CF887" s="1332">
        <f t="shared" si="3482"/>
        <v>2.9458804483188047E-2</v>
      </c>
      <c r="CG887" s="1332">
        <f t="shared" si="3482"/>
        <v>3.314115504358655E-2</v>
      </c>
      <c r="CH887" s="1332">
        <f t="shared" si="3482"/>
        <v>4.4188206724782061E-2</v>
      </c>
      <c r="CI887" s="1333">
        <f t="shared" si="3482"/>
        <v>4.4188206724782061E-2</v>
      </c>
      <c r="CJ887" s="1333">
        <f t="shared" si="3482"/>
        <v>4.4188206724782061E-2</v>
      </c>
      <c r="CK887" s="1332">
        <f t="shared" si="3482"/>
        <v>4.4188206724782061E-2</v>
      </c>
      <c r="CL887" s="1332">
        <f t="shared" si="3482"/>
        <v>5.3025848069738479E-2</v>
      </c>
      <c r="CM887" s="1332">
        <f t="shared" si="3482"/>
        <v>5.3025848069738479E-2</v>
      </c>
      <c r="CN887" s="1332">
        <f t="shared" si="3482"/>
        <v>5.8917608966376094E-2</v>
      </c>
      <c r="CO887" s="1328">
        <f t="shared" si="3482"/>
        <v>8.8376413449564123E-2</v>
      </c>
      <c r="CP887" s="1399" t="str">
        <f t="shared" si="3483"/>
        <v/>
      </c>
      <c r="CQ887" s="1341" t="str">
        <f t="shared" si="3483"/>
        <v/>
      </c>
      <c r="CR887" s="1342" t="str">
        <f t="shared" si="3483"/>
        <v/>
      </c>
      <c r="CS887" s="1342">
        <f t="shared" si="3483"/>
        <v>2.651292403486924E-2</v>
      </c>
      <c r="CT887" s="1342">
        <f t="shared" si="3483"/>
        <v>4.0789113899798835E-2</v>
      </c>
      <c r="CU887" s="1342">
        <f t="shared" si="3483"/>
        <v>4.4188206724782061E-2</v>
      </c>
      <c r="CV887" s="1342">
        <f t="shared" si="3483"/>
        <v>4.4188206724782061E-2</v>
      </c>
      <c r="CW887" s="1343">
        <f t="shared" si="3483"/>
        <v>4.4188206724782061E-2</v>
      </c>
      <c r="CX887" s="1343">
        <f t="shared" si="3483"/>
        <v>4.4188206724782061E-2</v>
      </c>
      <c r="CY887" s="1343">
        <f t="shared" si="3483"/>
        <v>4.8205316427034975E-2</v>
      </c>
      <c r="CZ887" s="1342">
        <f t="shared" si="3483"/>
        <v>5.3025848069738479E-2</v>
      </c>
      <c r="DA887" s="1342">
        <f t="shared" si="3483"/>
        <v>7.5751211528197832E-2</v>
      </c>
      <c r="DB887" s="1342">
        <f t="shared" si="3483"/>
        <v>8.8376413449564123E-2</v>
      </c>
      <c r="DC887" s="1342">
        <f t="shared" si="3483"/>
        <v>8.8376413449564123E-2</v>
      </c>
      <c r="DD887" s="1342">
        <f t="shared" si="3483"/>
        <v>8.8376413449564123E-2</v>
      </c>
      <c r="DE887" s="1341" t="str">
        <f t="shared" si="3476"/>
        <v/>
      </c>
      <c r="DF887" s="1399" t="str">
        <f t="shared" si="3396"/>
        <v/>
      </c>
      <c r="DG887" s="645">
        <f t="shared" si="3397"/>
        <v>12</v>
      </c>
      <c r="DH887" s="98">
        <f t="shared" si="3398"/>
        <v>12</v>
      </c>
      <c r="DI887" s="98">
        <f t="shared" si="3399"/>
        <v>12</v>
      </c>
      <c r="DJ887" s="98">
        <f t="shared" si="340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28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44">SUM(B667)</f>
        <v>0.15873015873015875</v>
      </c>
      <c r="C889" s="800">
        <f t="shared" si="3544"/>
        <v>0.17857142857142858</v>
      </c>
      <c r="D889" s="800">
        <f t="shared" si="3544"/>
        <v>0.12987012987012986</v>
      </c>
      <c r="E889" s="800">
        <f t="shared" si="3544"/>
        <v>0.14652014652014653</v>
      </c>
      <c r="F889" s="800">
        <f t="shared" si="3544"/>
        <v>0.1322751322751323</v>
      </c>
      <c r="G889" s="800">
        <f t="shared" si="3544"/>
        <v>0.15873015873015875</v>
      </c>
      <c r="H889" s="800">
        <f t="shared" si="3544"/>
        <v>0.1388888888888889</v>
      </c>
      <c r="I889" s="800">
        <f t="shared" si="3544"/>
        <v>0.14285714285714285</v>
      </c>
      <c r="J889" s="800">
        <f t="shared" si="3544"/>
        <v>0.11904761904761904</v>
      </c>
      <c r="K889" s="800">
        <f t="shared" si="3544"/>
        <v>0.1098901098901099</v>
      </c>
      <c r="L889" s="800">
        <f t="shared" si="3544"/>
        <v>0.16666666666666666</v>
      </c>
      <c r="M889" s="800">
        <f t="shared" si="354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45">SUM(T667)</f>
        <v>9.9206349206349201E-2</v>
      </c>
      <c r="U889" s="800">
        <f t="shared" si="3545"/>
        <v>0.17857142857142858</v>
      </c>
      <c r="V889" s="800">
        <f t="shared" si="3545"/>
        <v>0.10416666666666667</v>
      </c>
      <c r="W889" s="800">
        <f t="shared" si="3545"/>
        <v>0.14652014652014653</v>
      </c>
      <c r="X889" s="800">
        <f t="shared" si="3545"/>
        <v>0.15873015873015875</v>
      </c>
      <c r="Y889" s="800">
        <f t="shared" si="3545"/>
        <v>0.14285714285714285</v>
      </c>
      <c r="Z889" s="800">
        <f t="shared" si="3545"/>
        <v>0.15151515151515152</v>
      </c>
      <c r="AA889" s="800">
        <f t="shared" si="3545"/>
        <v>0.11904761904761904</v>
      </c>
      <c r="AB889" s="800">
        <f t="shared" si="3545"/>
        <v>0.11904761904761904</v>
      </c>
      <c r="AC889" s="800">
        <f t="shared" si="3545"/>
        <v>0.14285714285714285</v>
      </c>
      <c r="AD889" s="800">
        <f t="shared" si="3545"/>
        <v>0.14285714285714285</v>
      </c>
      <c r="AE889" s="800">
        <f t="shared" si="354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46">SUM(AL667)</f>
        <v>0.15873015873015875</v>
      </c>
      <c r="AM889" s="800">
        <f t="shared" si="3546"/>
        <v>0.1322751322751323</v>
      </c>
      <c r="AN889" s="800">
        <f t="shared" si="3546"/>
        <v>0.17857142857142858</v>
      </c>
      <c r="AO889" s="800">
        <f t="shared" si="3546"/>
        <v>0.1388888888888889</v>
      </c>
      <c r="AP889" s="800">
        <f t="shared" si="3546"/>
        <v>0.11904761904761904</v>
      </c>
      <c r="AQ889" s="800">
        <f t="shared" si="3546"/>
        <v>0.1388888888888889</v>
      </c>
      <c r="AR889" s="800">
        <f t="shared" si="3546"/>
        <v>0.11904761904761904</v>
      </c>
      <c r="AS889" s="800">
        <f t="shared" si="3546"/>
        <v>0.15873015873015875</v>
      </c>
      <c r="AT889" s="800">
        <f t="shared" si="3546"/>
        <v>0.11904761904761904</v>
      </c>
      <c r="AU889" s="800">
        <f t="shared" si="3546"/>
        <v>9.9206349206349201E-2</v>
      </c>
      <c r="AV889" s="800">
        <f t="shared" si="3546"/>
        <v>0.11904761904761904</v>
      </c>
      <c r="AW889" s="800">
        <f t="shared" si="354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47">SUM(BD667)</f>
        <v>0.1388888888888889</v>
      </c>
      <c r="BE889" s="800">
        <f t="shared" si="3547"/>
        <v>0.15873015873015875</v>
      </c>
      <c r="BF889" s="800">
        <f t="shared" si="3547"/>
        <v>0.13605442176870747</v>
      </c>
      <c r="BG889" s="800">
        <f t="shared" si="3547"/>
        <v>0.15873015873015875</v>
      </c>
      <c r="BH889" s="800">
        <f t="shared" si="3547"/>
        <v>0.14285714285714285</v>
      </c>
      <c r="BI889" s="800">
        <f t="shared" si="3547"/>
        <v>0.11904761904761904</v>
      </c>
      <c r="BJ889" s="800">
        <f t="shared" si="3547"/>
        <v>0.11904761904761904</v>
      </c>
      <c r="BK889" s="800">
        <f t="shared" si="3547"/>
        <v>0.12820512820512822</v>
      </c>
      <c r="BL889" s="800">
        <f t="shared" si="3547"/>
        <v>8.6580086580086577E-2</v>
      </c>
      <c r="BM889" s="800">
        <f t="shared" si="3547"/>
        <v>9.5238095238095233E-2</v>
      </c>
      <c r="BN889" s="800">
        <f t="shared" si="3547"/>
        <v>7.9365079365079375E-2</v>
      </c>
      <c r="BO889" s="800">
        <f t="shared" si="354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48">IF(DG889&lt;3,"",(SUM(B889:R889)-MIN(B889:R889)-MAX(B889:R889))/(DG889-2))</f>
        <v>0.14126336626336627</v>
      </c>
      <c r="CA889" s="614">
        <f t="shared" ref="CA889:CA894" si="3549">IF(DH889&lt;3,"",(SUM(T889:AJ889)-MIN(T889:AJ889)-MAX(T889:AJ889))/(DH889-2))</f>
        <v>0.13791139416139414</v>
      </c>
      <c r="CB889" s="614">
        <f t="shared" ref="CB889:CB894" si="3550">IF(DI889&lt;3,"",(SUM(AL889:BB889)-MIN(AL889:BB889)-MAX(AL889:BB889))/(DI889-2))</f>
        <v>0.13425925925925927</v>
      </c>
      <c r="CC889" s="683">
        <f t="shared" ref="CC889:CC894" si="3551">IF(DJ889&lt;3,"",(SUM(BD889:BT889)-MIN(BD889:BT889)-MAX(BD889:BT889))/(DJ889-2))</f>
        <v>0.12436967794110651</v>
      </c>
      <c r="CD889" s="1331">
        <f t="shared" ref="CD889:CO889" si="35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32">
        <f t="shared" si="3552"/>
        <v>0.10416666666666667</v>
      </c>
      <c r="CF889" s="1332">
        <f t="shared" si="3552"/>
        <v>0.11904761904761904</v>
      </c>
      <c r="CG889" s="1332">
        <f t="shared" si="3552"/>
        <v>0.11904761904761904</v>
      </c>
      <c r="CH889" s="1332">
        <f t="shared" si="3552"/>
        <v>0.14285714285714285</v>
      </c>
      <c r="CI889" s="1333">
        <f t="shared" si="3552"/>
        <v>0.14285714285714285</v>
      </c>
      <c r="CJ889" s="1333">
        <f t="shared" si="3552"/>
        <v>0.14285714285714285</v>
      </c>
      <c r="CK889" s="1332">
        <f t="shared" si="3552"/>
        <v>0.14652014652014653</v>
      </c>
      <c r="CL889" s="1332">
        <f t="shared" si="3552"/>
        <v>0.15151515151515152</v>
      </c>
      <c r="CM889" s="1332">
        <f t="shared" si="3552"/>
        <v>0.15151515151515152</v>
      </c>
      <c r="CN889" s="1332">
        <f t="shared" si="3552"/>
        <v>0.15873015873015875</v>
      </c>
      <c r="CO889" s="1328">
        <f t="shared" si="3552"/>
        <v>0.17857142857142858</v>
      </c>
      <c r="CP889" s="528" t="str">
        <f t="shared" ref="CP889:CP894" si="35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6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70">COUNT(B889:R889)</f>
        <v>12</v>
      </c>
      <c r="DH889" s="98">
        <f t="shared" ref="DH889:DH894" si="3571">COUNT(T889:AJ889)</f>
        <v>12</v>
      </c>
      <c r="DI889" s="98">
        <f t="shared" ref="DI889:DI894" si="3572">COUNT(AL889:BB889)</f>
        <v>12</v>
      </c>
      <c r="DJ889" s="98">
        <f t="shared" ref="DJ889:DJ894" si="357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74">SUM(B670)</f>
        <v>0</v>
      </c>
      <c r="C890" s="800">
        <f t="shared" si="3574"/>
        <v>0</v>
      </c>
      <c r="D890" s="800">
        <f t="shared" si="3574"/>
        <v>0</v>
      </c>
      <c r="E890" s="800">
        <f t="shared" si="3574"/>
        <v>0</v>
      </c>
      <c r="F890" s="800">
        <f t="shared" si="3574"/>
        <v>0</v>
      </c>
      <c r="G890" s="800">
        <f t="shared" si="3574"/>
        <v>0</v>
      </c>
      <c r="H890" s="800">
        <f t="shared" si="3574"/>
        <v>0</v>
      </c>
      <c r="I890" s="800">
        <f t="shared" si="3574"/>
        <v>0</v>
      </c>
      <c r="J890" s="800">
        <f t="shared" si="3574"/>
        <v>0</v>
      </c>
      <c r="K890" s="800">
        <f t="shared" si="3574"/>
        <v>0</v>
      </c>
      <c r="L890" s="800">
        <f t="shared" si="3574"/>
        <v>0</v>
      </c>
      <c r="M890" s="800">
        <f t="shared" si="3574"/>
        <v>0</v>
      </c>
      <c r="N890" s="800"/>
      <c r="O890" s="800"/>
      <c r="P890" s="800"/>
      <c r="Q890" s="800"/>
      <c r="R890" s="800"/>
      <c r="S890" s="799"/>
      <c r="T890" s="800">
        <f t="shared" ref="T890:AE890" si="3575">SUM(T670)</f>
        <v>0</v>
      </c>
      <c r="U890" s="800">
        <f t="shared" si="3575"/>
        <v>0</v>
      </c>
      <c r="V890" s="800">
        <f t="shared" si="3575"/>
        <v>0</v>
      </c>
      <c r="W890" s="800">
        <f t="shared" si="3575"/>
        <v>0</v>
      </c>
      <c r="X890" s="800">
        <f t="shared" si="3575"/>
        <v>0</v>
      </c>
      <c r="Y890" s="800">
        <f t="shared" si="3575"/>
        <v>0</v>
      </c>
      <c r="Z890" s="800">
        <f t="shared" si="3575"/>
        <v>0</v>
      </c>
      <c r="AA890" s="800">
        <f t="shared" si="3575"/>
        <v>0</v>
      </c>
      <c r="AB890" s="800">
        <f t="shared" si="3575"/>
        <v>0</v>
      </c>
      <c r="AC890" s="800">
        <f t="shared" si="3575"/>
        <v>0</v>
      </c>
      <c r="AD890" s="800">
        <f t="shared" si="3575"/>
        <v>0</v>
      </c>
      <c r="AE890" s="800">
        <f t="shared" si="357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76">SUM(AL670)</f>
        <v>0</v>
      </c>
      <c r="AM890" s="800">
        <f t="shared" si="3576"/>
        <v>0</v>
      </c>
      <c r="AN890" s="800">
        <f t="shared" si="3576"/>
        <v>0</v>
      </c>
      <c r="AO890" s="800">
        <f t="shared" si="3576"/>
        <v>0</v>
      </c>
      <c r="AP890" s="800">
        <f t="shared" si="3576"/>
        <v>0</v>
      </c>
      <c r="AQ890" s="800">
        <f t="shared" si="3576"/>
        <v>0</v>
      </c>
      <c r="AR890" s="800">
        <f t="shared" si="3576"/>
        <v>0</v>
      </c>
      <c r="AS890" s="800">
        <f t="shared" si="3576"/>
        <v>0</v>
      </c>
      <c r="AT890" s="800">
        <f t="shared" si="3576"/>
        <v>0</v>
      </c>
      <c r="AU890" s="800">
        <f t="shared" si="3576"/>
        <v>0</v>
      </c>
      <c r="AV890" s="800">
        <f t="shared" si="3576"/>
        <v>0</v>
      </c>
      <c r="AW890" s="800">
        <f t="shared" si="357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77">SUM(BD670)</f>
        <v>0</v>
      </c>
      <c r="BE890" s="800">
        <f t="shared" si="3577"/>
        <v>0</v>
      </c>
      <c r="BF890" s="800">
        <f t="shared" si="3577"/>
        <v>0</v>
      </c>
      <c r="BG890" s="800">
        <f t="shared" si="3577"/>
        <v>0</v>
      </c>
      <c r="BH890" s="800">
        <f t="shared" si="3577"/>
        <v>0</v>
      </c>
      <c r="BI890" s="800">
        <f t="shared" si="3577"/>
        <v>0</v>
      </c>
      <c r="BJ890" s="800">
        <f t="shared" si="3577"/>
        <v>0</v>
      </c>
      <c r="BK890" s="800">
        <f t="shared" si="3577"/>
        <v>0</v>
      </c>
      <c r="BL890" s="800">
        <f t="shared" si="3577"/>
        <v>0</v>
      </c>
      <c r="BM890" s="800">
        <f t="shared" si="3577"/>
        <v>0</v>
      </c>
      <c r="BN890" s="800">
        <f t="shared" si="3577"/>
        <v>0</v>
      </c>
      <c r="BO890" s="800">
        <f t="shared" si="357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48"/>
        <v>0</v>
      </c>
      <c r="CA890" s="614">
        <f t="shared" si="3549"/>
        <v>0</v>
      </c>
      <c r="CB890" s="614">
        <f t="shared" si="3550"/>
        <v>0</v>
      </c>
      <c r="CC890" s="683">
        <f t="shared" si="3551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57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578"/>
        <v>0</v>
      </c>
      <c r="CG890" s="1332">
        <f t="shared" si="3578"/>
        <v>0</v>
      </c>
      <c r="CH890" s="1332">
        <f t="shared" si="3578"/>
        <v>0</v>
      </c>
      <c r="CI890" s="1333">
        <f t="shared" si="3578"/>
        <v>0</v>
      </c>
      <c r="CJ890" s="1333">
        <f t="shared" si="3578"/>
        <v>0</v>
      </c>
      <c r="CK890" s="1332">
        <f t="shared" si="3578"/>
        <v>0</v>
      </c>
      <c r="CL890" s="1332">
        <f t="shared" si="3578"/>
        <v>0</v>
      </c>
      <c r="CM890" s="1332">
        <f t="shared" si="3578"/>
        <v>0</v>
      </c>
      <c r="CN890" s="1332">
        <f t="shared" si="3578"/>
        <v>0</v>
      </c>
      <c r="CO890" s="1328">
        <f t="shared" si="3578"/>
        <v>0</v>
      </c>
      <c r="CP890" s="528" t="str">
        <f t="shared" si="3553"/>
        <v/>
      </c>
      <c r="CQ890" s="529" t="str">
        <f t="shared" si="3554"/>
        <v/>
      </c>
      <c r="CR890" s="530" t="str">
        <f t="shared" si="3555"/>
        <v/>
      </c>
      <c r="CS890" s="530">
        <f t="shared" si="3556"/>
        <v>0</v>
      </c>
      <c r="CT890" s="530">
        <f t="shared" si="3557"/>
        <v>0</v>
      </c>
      <c r="CU890" s="530">
        <f t="shared" si="3558"/>
        <v>0</v>
      </c>
      <c r="CV890" s="530">
        <f t="shared" si="3559"/>
        <v>0</v>
      </c>
      <c r="CW890" s="531">
        <f t="shared" si="3560"/>
        <v>0</v>
      </c>
      <c r="CX890" s="531">
        <f t="shared" si="3561"/>
        <v>0</v>
      </c>
      <c r="CY890" s="531">
        <f t="shared" si="3562"/>
        <v>0</v>
      </c>
      <c r="CZ890" s="530">
        <f t="shared" si="3563"/>
        <v>0</v>
      </c>
      <c r="DA890" s="530">
        <f t="shared" si="3564"/>
        <v>0</v>
      </c>
      <c r="DB890" s="530">
        <f t="shared" si="3565"/>
        <v>0</v>
      </c>
      <c r="DC890" s="530">
        <f t="shared" si="3566"/>
        <v>0</v>
      </c>
      <c r="DD890" s="530">
        <f t="shared" si="3567"/>
        <v>0</v>
      </c>
      <c r="DE890" s="529" t="str">
        <f t="shared" si="3568"/>
        <v/>
      </c>
      <c r="DF890" s="528" t="str">
        <f t="shared" si="3569"/>
        <v/>
      </c>
      <c r="DG890" s="645">
        <f t="shared" si="3570"/>
        <v>12</v>
      </c>
      <c r="DH890" s="98">
        <f t="shared" si="3571"/>
        <v>12</v>
      </c>
      <c r="DI890" s="98">
        <f t="shared" si="3572"/>
        <v>12</v>
      </c>
      <c r="DJ890" s="98">
        <f t="shared" si="357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79">SUM(B673)</f>
        <v>0</v>
      </c>
      <c r="C891" s="800">
        <f t="shared" si="3579"/>
        <v>0</v>
      </c>
      <c r="D891" s="800">
        <f t="shared" si="3579"/>
        <v>0</v>
      </c>
      <c r="E891" s="800">
        <f t="shared" si="3579"/>
        <v>0</v>
      </c>
      <c r="F891" s="800">
        <f t="shared" si="3579"/>
        <v>0</v>
      </c>
      <c r="G891" s="800">
        <f t="shared" si="3579"/>
        <v>0</v>
      </c>
      <c r="H891" s="800">
        <f t="shared" si="3579"/>
        <v>0</v>
      </c>
      <c r="I891" s="800">
        <f t="shared" si="3579"/>
        <v>0</v>
      </c>
      <c r="J891" s="800">
        <f t="shared" si="3579"/>
        <v>0</v>
      </c>
      <c r="K891" s="800">
        <f t="shared" si="3579"/>
        <v>0</v>
      </c>
      <c r="L891" s="800">
        <f t="shared" si="3579"/>
        <v>0</v>
      </c>
      <c r="M891" s="800">
        <f t="shared" si="3579"/>
        <v>0</v>
      </c>
      <c r="N891" s="800"/>
      <c r="O891" s="800"/>
      <c r="P891" s="800"/>
      <c r="Q891" s="800"/>
      <c r="R891" s="800"/>
      <c r="S891" s="799"/>
      <c r="T891" s="800">
        <f t="shared" ref="T891:AE891" si="3580">SUM(T673)</f>
        <v>0</v>
      </c>
      <c r="U891" s="800">
        <f t="shared" si="3580"/>
        <v>0</v>
      </c>
      <c r="V891" s="800">
        <f t="shared" si="3580"/>
        <v>0</v>
      </c>
      <c r="W891" s="800">
        <f t="shared" si="3580"/>
        <v>0</v>
      </c>
      <c r="X891" s="800">
        <f t="shared" si="3580"/>
        <v>0</v>
      </c>
      <c r="Y891" s="800">
        <f t="shared" si="3580"/>
        <v>0</v>
      </c>
      <c r="Z891" s="800">
        <f t="shared" si="3580"/>
        <v>0</v>
      </c>
      <c r="AA891" s="800">
        <f t="shared" si="3580"/>
        <v>0</v>
      </c>
      <c r="AB891" s="800">
        <f t="shared" si="3580"/>
        <v>0</v>
      </c>
      <c r="AC891" s="800">
        <f t="shared" si="3580"/>
        <v>0</v>
      </c>
      <c r="AD891" s="800">
        <f t="shared" si="3580"/>
        <v>0</v>
      </c>
      <c r="AE891" s="800">
        <f t="shared" si="358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81">SUM(AL673)</f>
        <v>0</v>
      </c>
      <c r="AM891" s="800">
        <f t="shared" si="3581"/>
        <v>0</v>
      </c>
      <c r="AN891" s="800">
        <f t="shared" si="3581"/>
        <v>0</v>
      </c>
      <c r="AO891" s="800">
        <f t="shared" si="3581"/>
        <v>0</v>
      </c>
      <c r="AP891" s="800">
        <f t="shared" si="3581"/>
        <v>0</v>
      </c>
      <c r="AQ891" s="800">
        <f t="shared" si="3581"/>
        <v>0</v>
      </c>
      <c r="AR891" s="800">
        <f t="shared" si="3581"/>
        <v>0</v>
      </c>
      <c r="AS891" s="800">
        <f t="shared" si="3581"/>
        <v>0</v>
      </c>
      <c r="AT891" s="800">
        <f t="shared" si="3581"/>
        <v>0</v>
      </c>
      <c r="AU891" s="800">
        <f t="shared" si="3581"/>
        <v>0</v>
      </c>
      <c r="AV891" s="800">
        <f t="shared" si="3581"/>
        <v>0</v>
      </c>
      <c r="AW891" s="800">
        <f t="shared" si="358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82">SUM(BD673)</f>
        <v>0</v>
      </c>
      <c r="BE891" s="800">
        <f t="shared" si="3582"/>
        <v>0</v>
      </c>
      <c r="BF891" s="800">
        <f t="shared" si="3582"/>
        <v>0</v>
      </c>
      <c r="BG891" s="800">
        <f t="shared" si="3582"/>
        <v>0</v>
      </c>
      <c r="BH891" s="800">
        <f t="shared" si="3582"/>
        <v>0</v>
      </c>
      <c r="BI891" s="800">
        <f t="shared" si="3582"/>
        <v>0</v>
      </c>
      <c r="BJ891" s="800">
        <f t="shared" si="3582"/>
        <v>0</v>
      </c>
      <c r="BK891" s="800">
        <f t="shared" si="3582"/>
        <v>0</v>
      </c>
      <c r="BL891" s="800">
        <f t="shared" si="3582"/>
        <v>0</v>
      </c>
      <c r="BM891" s="800">
        <f t="shared" si="3582"/>
        <v>0</v>
      </c>
      <c r="BN891" s="800">
        <f t="shared" si="3582"/>
        <v>0</v>
      </c>
      <c r="BO891" s="800">
        <f t="shared" si="358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48"/>
        <v>0</v>
      </c>
      <c r="CA891" s="614">
        <f t="shared" si="3549"/>
        <v>0</v>
      </c>
      <c r="CB891" s="614">
        <f t="shared" si="3550"/>
        <v>0</v>
      </c>
      <c r="CC891" s="683">
        <f t="shared" si="3551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578"/>
        <v>0</v>
      </c>
      <c r="CF891" s="1332">
        <f t="shared" si="3578"/>
        <v>0</v>
      </c>
      <c r="CG891" s="1332">
        <f t="shared" si="3578"/>
        <v>0</v>
      </c>
      <c r="CH891" s="1332">
        <f t="shared" si="3578"/>
        <v>0</v>
      </c>
      <c r="CI891" s="1333">
        <f t="shared" si="3578"/>
        <v>0</v>
      </c>
      <c r="CJ891" s="1333">
        <f t="shared" si="3578"/>
        <v>0</v>
      </c>
      <c r="CK891" s="1332">
        <f t="shared" si="3578"/>
        <v>0</v>
      </c>
      <c r="CL891" s="1332">
        <f t="shared" si="3578"/>
        <v>0</v>
      </c>
      <c r="CM891" s="1332">
        <f t="shared" si="3578"/>
        <v>0</v>
      </c>
      <c r="CN891" s="1332">
        <f t="shared" si="3578"/>
        <v>0</v>
      </c>
      <c r="CO891" s="1328">
        <f t="shared" si="3578"/>
        <v>0</v>
      </c>
      <c r="CP891" s="528" t="str">
        <f t="shared" si="3553"/>
        <v/>
      </c>
      <c r="CQ891" s="529" t="str">
        <f t="shared" si="3554"/>
        <v/>
      </c>
      <c r="CR891" s="530" t="str">
        <f t="shared" si="3555"/>
        <v/>
      </c>
      <c r="CS891" s="530">
        <f t="shared" si="3556"/>
        <v>0</v>
      </c>
      <c r="CT891" s="530">
        <f t="shared" si="3557"/>
        <v>0</v>
      </c>
      <c r="CU891" s="530">
        <f t="shared" si="3558"/>
        <v>0</v>
      </c>
      <c r="CV891" s="530">
        <f t="shared" si="3559"/>
        <v>0</v>
      </c>
      <c r="CW891" s="531">
        <f t="shared" si="3560"/>
        <v>0</v>
      </c>
      <c r="CX891" s="531">
        <f t="shared" si="3561"/>
        <v>0</v>
      </c>
      <c r="CY891" s="531">
        <f t="shared" si="3562"/>
        <v>0</v>
      </c>
      <c r="CZ891" s="530">
        <f t="shared" si="3563"/>
        <v>0</v>
      </c>
      <c r="DA891" s="530">
        <f t="shared" si="3564"/>
        <v>0</v>
      </c>
      <c r="DB891" s="530">
        <f t="shared" si="3565"/>
        <v>0</v>
      </c>
      <c r="DC891" s="530">
        <f t="shared" si="3566"/>
        <v>0</v>
      </c>
      <c r="DD891" s="530">
        <f t="shared" si="3567"/>
        <v>0</v>
      </c>
      <c r="DE891" s="529" t="str">
        <f t="shared" si="3568"/>
        <v/>
      </c>
      <c r="DF891" s="528" t="str">
        <f t="shared" si="3569"/>
        <v/>
      </c>
      <c r="DG891" s="645">
        <f t="shared" si="3570"/>
        <v>12</v>
      </c>
      <c r="DH891" s="98">
        <f t="shared" si="3571"/>
        <v>12</v>
      </c>
      <c r="DI891" s="98">
        <f t="shared" si="3572"/>
        <v>12</v>
      </c>
      <c r="DJ891" s="98">
        <f t="shared" si="357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83">SUM(B676)</f>
        <v>0</v>
      </c>
      <c r="C892" s="800">
        <f t="shared" si="3583"/>
        <v>0</v>
      </c>
      <c r="D892" s="800">
        <f t="shared" si="3583"/>
        <v>0</v>
      </c>
      <c r="E892" s="800">
        <f t="shared" si="3583"/>
        <v>0</v>
      </c>
      <c r="F892" s="800">
        <f t="shared" si="3583"/>
        <v>0</v>
      </c>
      <c r="G892" s="800">
        <f t="shared" si="3583"/>
        <v>0</v>
      </c>
      <c r="H892" s="800">
        <f t="shared" si="3583"/>
        <v>0</v>
      </c>
      <c r="I892" s="800">
        <f t="shared" si="3583"/>
        <v>0</v>
      </c>
      <c r="J892" s="800">
        <f t="shared" si="3583"/>
        <v>0</v>
      </c>
      <c r="K892" s="800">
        <f t="shared" si="3583"/>
        <v>0</v>
      </c>
      <c r="L892" s="800">
        <f t="shared" si="3583"/>
        <v>0</v>
      </c>
      <c r="M892" s="800">
        <f t="shared" si="3583"/>
        <v>0</v>
      </c>
      <c r="N892" s="800"/>
      <c r="O892" s="800"/>
      <c r="P892" s="800"/>
      <c r="Q892" s="800"/>
      <c r="R892" s="800"/>
      <c r="S892" s="799"/>
      <c r="T892" s="800">
        <f t="shared" ref="T892:AE892" si="3584">SUM(T676)</f>
        <v>0</v>
      </c>
      <c r="U892" s="800">
        <f t="shared" si="3584"/>
        <v>0</v>
      </c>
      <c r="V892" s="800">
        <f t="shared" si="3584"/>
        <v>0</v>
      </c>
      <c r="W892" s="800">
        <f t="shared" si="3584"/>
        <v>0</v>
      </c>
      <c r="X892" s="800">
        <f t="shared" si="3584"/>
        <v>0</v>
      </c>
      <c r="Y892" s="800">
        <f t="shared" si="3584"/>
        <v>0</v>
      </c>
      <c r="Z892" s="800">
        <f t="shared" si="3584"/>
        <v>0</v>
      </c>
      <c r="AA892" s="800">
        <f t="shared" si="3584"/>
        <v>0</v>
      </c>
      <c r="AB892" s="800">
        <f t="shared" si="3584"/>
        <v>0</v>
      </c>
      <c r="AC892" s="800">
        <f t="shared" si="3584"/>
        <v>0</v>
      </c>
      <c r="AD892" s="800">
        <f t="shared" si="3584"/>
        <v>0</v>
      </c>
      <c r="AE892" s="800">
        <f t="shared" si="358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85">SUM(AL676)</f>
        <v>0</v>
      </c>
      <c r="AM892" s="800">
        <f t="shared" si="3585"/>
        <v>0</v>
      </c>
      <c r="AN892" s="800">
        <f t="shared" si="3585"/>
        <v>0</v>
      </c>
      <c r="AO892" s="800">
        <f t="shared" si="3585"/>
        <v>0</v>
      </c>
      <c r="AP892" s="800">
        <f t="shared" si="3585"/>
        <v>0</v>
      </c>
      <c r="AQ892" s="800">
        <f t="shared" si="3585"/>
        <v>0</v>
      </c>
      <c r="AR892" s="800">
        <f t="shared" si="3585"/>
        <v>0</v>
      </c>
      <c r="AS892" s="800">
        <f t="shared" si="3585"/>
        <v>0</v>
      </c>
      <c r="AT892" s="800">
        <f t="shared" si="3585"/>
        <v>0</v>
      </c>
      <c r="AU892" s="800">
        <f t="shared" si="3585"/>
        <v>0</v>
      </c>
      <c r="AV892" s="800">
        <f t="shared" si="3585"/>
        <v>0</v>
      </c>
      <c r="AW892" s="800">
        <f t="shared" si="358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86">SUM(BD676)</f>
        <v>0</v>
      </c>
      <c r="BE892" s="800">
        <f t="shared" si="3586"/>
        <v>0</v>
      </c>
      <c r="BF892" s="800">
        <f t="shared" si="3586"/>
        <v>0</v>
      </c>
      <c r="BG892" s="800">
        <f t="shared" si="3586"/>
        <v>0</v>
      </c>
      <c r="BH892" s="800">
        <f t="shared" si="3586"/>
        <v>0</v>
      </c>
      <c r="BI892" s="800">
        <f t="shared" si="3586"/>
        <v>0</v>
      </c>
      <c r="BJ892" s="800">
        <f t="shared" si="3586"/>
        <v>0</v>
      </c>
      <c r="BK892" s="800">
        <f t="shared" si="3586"/>
        <v>0</v>
      </c>
      <c r="BL892" s="800">
        <f t="shared" si="3586"/>
        <v>0</v>
      </c>
      <c r="BM892" s="800">
        <f t="shared" si="3586"/>
        <v>0</v>
      </c>
      <c r="BN892" s="800">
        <f t="shared" si="3586"/>
        <v>0</v>
      </c>
      <c r="BO892" s="800">
        <f t="shared" si="358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48"/>
        <v>0</v>
      </c>
      <c r="CA892" s="614">
        <f t="shared" si="3549"/>
        <v>0</v>
      </c>
      <c r="CB892" s="614">
        <f t="shared" si="3550"/>
        <v>0</v>
      </c>
      <c r="CC892" s="683">
        <f t="shared" si="3551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578"/>
        <v>0</v>
      </c>
      <c r="CF892" s="1332">
        <f t="shared" si="3578"/>
        <v>0</v>
      </c>
      <c r="CG892" s="1332">
        <f t="shared" si="3578"/>
        <v>0</v>
      </c>
      <c r="CH892" s="1332">
        <f t="shared" si="3578"/>
        <v>0</v>
      </c>
      <c r="CI892" s="1333">
        <f t="shared" si="3578"/>
        <v>0</v>
      </c>
      <c r="CJ892" s="1333">
        <f t="shared" si="3578"/>
        <v>0</v>
      </c>
      <c r="CK892" s="1332">
        <f t="shared" si="3578"/>
        <v>0</v>
      </c>
      <c r="CL892" s="1332">
        <f t="shared" si="3578"/>
        <v>0</v>
      </c>
      <c r="CM892" s="1332">
        <f t="shared" si="3578"/>
        <v>0</v>
      </c>
      <c r="CN892" s="1332">
        <f t="shared" si="3578"/>
        <v>0</v>
      </c>
      <c r="CO892" s="1328">
        <f t="shared" si="3578"/>
        <v>0</v>
      </c>
      <c r="CP892" s="528" t="str">
        <f t="shared" si="3553"/>
        <v/>
      </c>
      <c r="CQ892" s="529" t="str">
        <f t="shared" si="3554"/>
        <v/>
      </c>
      <c r="CR892" s="530" t="str">
        <f t="shared" si="3555"/>
        <v/>
      </c>
      <c r="CS892" s="530">
        <f t="shared" si="3556"/>
        <v>0</v>
      </c>
      <c r="CT892" s="530">
        <f t="shared" si="3557"/>
        <v>0</v>
      </c>
      <c r="CU892" s="530">
        <f t="shared" si="3558"/>
        <v>0</v>
      </c>
      <c r="CV892" s="530">
        <f t="shared" si="3559"/>
        <v>0</v>
      </c>
      <c r="CW892" s="531">
        <f t="shared" si="3560"/>
        <v>0</v>
      </c>
      <c r="CX892" s="531">
        <f t="shared" si="3561"/>
        <v>0</v>
      </c>
      <c r="CY892" s="531">
        <f t="shared" si="3562"/>
        <v>0</v>
      </c>
      <c r="CZ892" s="530">
        <f t="shared" si="3563"/>
        <v>0</v>
      </c>
      <c r="DA892" s="530">
        <f t="shared" si="3564"/>
        <v>0</v>
      </c>
      <c r="DB892" s="530">
        <f t="shared" si="3565"/>
        <v>0</v>
      </c>
      <c r="DC892" s="530">
        <f t="shared" si="3566"/>
        <v>0</v>
      </c>
      <c r="DD892" s="530">
        <f t="shared" si="3567"/>
        <v>0</v>
      </c>
      <c r="DE892" s="529" t="str">
        <f t="shared" si="3568"/>
        <v/>
      </c>
      <c r="DF892" s="528" t="str">
        <f t="shared" si="3569"/>
        <v/>
      </c>
      <c r="DG892" s="645">
        <f t="shared" si="3570"/>
        <v>12</v>
      </c>
      <c r="DH892" s="98">
        <f t="shared" si="3571"/>
        <v>12</v>
      </c>
      <c r="DI892" s="98">
        <f t="shared" si="3572"/>
        <v>12</v>
      </c>
      <c r="DJ892" s="98">
        <f t="shared" si="357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87">SUM(B681)</f>
        <v>0</v>
      </c>
      <c r="C893" s="800">
        <f t="shared" si="3587"/>
        <v>0</v>
      </c>
      <c r="D893" s="800">
        <f t="shared" si="3587"/>
        <v>0</v>
      </c>
      <c r="E893" s="800">
        <f t="shared" si="3587"/>
        <v>0</v>
      </c>
      <c r="F893" s="800">
        <f t="shared" si="3587"/>
        <v>0</v>
      </c>
      <c r="G893" s="800">
        <f t="shared" si="3587"/>
        <v>0</v>
      </c>
      <c r="H893" s="800">
        <f t="shared" si="3587"/>
        <v>0</v>
      </c>
      <c r="I893" s="800">
        <f t="shared" si="3587"/>
        <v>0</v>
      </c>
      <c r="J893" s="800">
        <f t="shared" si="3587"/>
        <v>0</v>
      </c>
      <c r="K893" s="800">
        <f t="shared" si="3587"/>
        <v>0</v>
      </c>
      <c r="L893" s="800">
        <f t="shared" si="3587"/>
        <v>0</v>
      </c>
      <c r="M893" s="800">
        <f t="shared" si="3587"/>
        <v>0</v>
      </c>
      <c r="N893" s="800"/>
      <c r="O893" s="800"/>
      <c r="P893" s="800"/>
      <c r="Q893" s="800"/>
      <c r="R893" s="800"/>
      <c r="S893" s="799"/>
      <c r="T893" s="800">
        <f t="shared" ref="T893:AE893" si="3588">SUM(T681)</f>
        <v>0</v>
      </c>
      <c r="U893" s="800">
        <f t="shared" si="3588"/>
        <v>0</v>
      </c>
      <c r="V893" s="800">
        <f t="shared" si="3588"/>
        <v>0</v>
      </c>
      <c r="W893" s="800">
        <f t="shared" si="3588"/>
        <v>0</v>
      </c>
      <c r="X893" s="800">
        <f t="shared" si="3588"/>
        <v>0</v>
      </c>
      <c r="Y893" s="800">
        <f t="shared" si="3588"/>
        <v>0</v>
      </c>
      <c r="Z893" s="800">
        <f t="shared" si="3588"/>
        <v>0</v>
      </c>
      <c r="AA893" s="800">
        <f t="shared" si="3588"/>
        <v>0</v>
      </c>
      <c r="AB893" s="800">
        <f t="shared" si="3588"/>
        <v>0</v>
      </c>
      <c r="AC893" s="800">
        <f t="shared" si="3588"/>
        <v>0</v>
      </c>
      <c r="AD893" s="800">
        <f t="shared" si="3588"/>
        <v>0</v>
      </c>
      <c r="AE893" s="800">
        <f t="shared" si="358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89">SUM(AL681)</f>
        <v>0</v>
      </c>
      <c r="AM893" s="800">
        <f t="shared" si="3589"/>
        <v>0</v>
      </c>
      <c r="AN893" s="800">
        <f t="shared" si="3589"/>
        <v>0</v>
      </c>
      <c r="AO893" s="800">
        <f t="shared" si="3589"/>
        <v>0</v>
      </c>
      <c r="AP893" s="800">
        <f t="shared" si="3589"/>
        <v>0</v>
      </c>
      <c r="AQ893" s="800">
        <f t="shared" si="3589"/>
        <v>0</v>
      </c>
      <c r="AR893" s="800">
        <f t="shared" si="3589"/>
        <v>0</v>
      </c>
      <c r="AS893" s="800">
        <f t="shared" si="3589"/>
        <v>0</v>
      </c>
      <c r="AT893" s="800">
        <f t="shared" si="3589"/>
        <v>0</v>
      </c>
      <c r="AU893" s="800">
        <f t="shared" si="3589"/>
        <v>0</v>
      </c>
      <c r="AV893" s="800">
        <f t="shared" si="3589"/>
        <v>0</v>
      </c>
      <c r="AW893" s="800">
        <f t="shared" si="358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90">SUM(BD681)</f>
        <v>0</v>
      </c>
      <c r="BE893" s="800">
        <f t="shared" si="3590"/>
        <v>0</v>
      </c>
      <c r="BF893" s="800">
        <f t="shared" si="3590"/>
        <v>0</v>
      </c>
      <c r="BG893" s="800">
        <f t="shared" si="3590"/>
        <v>0</v>
      </c>
      <c r="BH893" s="800">
        <f t="shared" si="3590"/>
        <v>0</v>
      </c>
      <c r="BI893" s="800">
        <f t="shared" si="3590"/>
        <v>0</v>
      </c>
      <c r="BJ893" s="800">
        <f t="shared" si="3590"/>
        <v>0</v>
      </c>
      <c r="BK893" s="800">
        <f t="shared" si="3590"/>
        <v>0</v>
      </c>
      <c r="BL893" s="800">
        <f t="shared" si="3590"/>
        <v>0</v>
      </c>
      <c r="BM893" s="800">
        <f t="shared" si="3590"/>
        <v>0</v>
      </c>
      <c r="BN893" s="800">
        <f t="shared" si="3590"/>
        <v>0</v>
      </c>
      <c r="BO893" s="800">
        <f t="shared" si="359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48"/>
        <v>0</v>
      </c>
      <c r="CA893" s="614">
        <f t="shared" si="3549"/>
        <v>0</v>
      </c>
      <c r="CB893" s="614">
        <f t="shared" si="3550"/>
        <v>0</v>
      </c>
      <c r="CC893" s="683">
        <f t="shared" si="3551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578"/>
        <v>0</v>
      </c>
      <c r="CF893" s="1332">
        <f t="shared" si="3578"/>
        <v>0</v>
      </c>
      <c r="CG893" s="1332">
        <f t="shared" si="3578"/>
        <v>0</v>
      </c>
      <c r="CH893" s="1332">
        <f t="shared" si="3578"/>
        <v>0</v>
      </c>
      <c r="CI893" s="1333">
        <f t="shared" si="3578"/>
        <v>0</v>
      </c>
      <c r="CJ893" s="1333">
        <f t="shared" si="3578"/>
        <v>0</v>
      </c>
      <c r="CK893" s="1332">
        <f t="shared" si="3578"/>
        <v>0</v>
      </c>
      <c r="CL893" s="1332">
        <f t="shared" si="3578"/>
        <v>0</v>
      </c>
      <c r="CM893" s="1332">
        <f t="shared" si="3578"/>
        <v>0</v>
      </c>
      <c r="CN893" s="1332">
        <f t="shared" si="3578"/>
        <v>0</v>
      </c>
      <c r="CO893" s="1328">
        <f t="shared" si="3578"/>
        <v>0</v>
      </c>
      <c r="CP893" s="528" t="str">
        <f t="shared" si="3553"/>
        <v/>
      </c>
      <c r="CQ893" s="529" t="str">
        <f t="shared" si="3554"/>
        <v/>
      </c>
      <c r="CR893" s="530" t="str">
        <f t="shared" si="3555"/>
        <v/>
      </c>
      <c r="CS893" s="530">
        <f t="shared" si="3556"/>
        <v>0</v>
      </c>
      <c r="CT893" s="530">
        <f t="shared" si="3557"/>
        <v>0</v>
      </c>
      <c r="CU893" s="530">
        <f t="shared" si="3558"/>
        <v>0</v>
      </c>
      <c r="CV893" s="530">
        <f t="shared" si="3559"/>
        <v>0</v>
      </c>
      <c r="CW893" s="531">
        <f t="shared" si="3560"/>
        <v>0</v>
      </c>
      <c r="CX893" s="531">
        <f t="shared" si="3561"/>
        <v>0</v>
      </c>
      <c r="CY893" s="531">
        <f t="shared" si="3562"/>
        <v>0</v>
      </c>
      <c r="CZ893" s="530">
        <f t="shared" si="3563"/>
        <v>0</v>
      </c>
      <c r="DA893" s="530">
        <f t="shared" si="3564"/>
        <v>0</v>
      </c>
      <c r="DB893" s="530">
        <f t="shared" si="3565"/>
        <v>0</v>
      </c>
      <c r="DC893" s="530">
        <f t="shared" si="3566"/>
        <v>0</v>
      </c>
      <c r="DD893" s="530">
        <f t="shared" si="3567"/>
        <v>0</v>
      </c>
      <c r="DE893" s="529" t="str">
        <f t="shared" si="3568"/>
        <v/>
      </c>
      <c r="DF893" s="528" t="str">
        <f t="shared" si="3569"/>
        <v/>
      </c>
      <c r="DG893" s="645">
        <f t="shared" si="3570"/>
        <v>12</v>
      </c>
      <c r="DH893" s="98">
        <f t="shared" si="3571"/>
        <v>12</v>
      </c>
      <c r="DI893" s="98">
        <f t="shared" si="3572"/>
        <v>12</v>
      </c>
      <c r="DJ893" s="98">
        <f t="shared" si="357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91">SUM(B686)</f>
        <v>0</v>
      </c>
      <c r="C894" s="800">
        <f t="shared" si="3591"/>
        <v>0</v>
      </c>
      <c r="D894" s="800">
        <f t="shared" si="3591"/>
        <v>0</v>
      </c>
      <c r="E894" s="800">
        <f t="shared" si="3591"/>
        <v>0</v>
      </c>
      <c r="F894" s="800">
        <f t="shared" si="3591"/>
        <v>0</v>
      </c>
      <c r="G894" s="800">
        <f t="shared" si="3591"/>
        <v>0</v>
      </c>
      <c r="H894" s="800">
        <f t="shared" si="3591"/>
        <v>0</v>
      </c>
      <c r="I894" s="800">
        <f t="shared" si="3591"/>
        <v>0</v>
      </c>
      <c r="J894" s="800">
        <f t="shared" si="3591"/>
        <v>0</v>
      </c>
      <c r="K894" s="800">
        <f t="shared" si="3591"/>
        <v>0</v>
      </c>
      <c r="L894" s="800">
        <f t="shared" si="3591"/>
        <v>0</v>
      </c>
      <c r="M894" s="800">
        <f t="shared" si="3591"/>
        <v>0</v>
      </c>
      <c r="N894" s="800"/>
      <c r="O894" s="800"/>
      <c r="P894" s="800"/>
      <c r="Q894" s="800"/>
      <c r="R894" s="800"/>
      <c r="S894" s="799"/>
      <c r="T894" s="800">
        <f t="shared" ref="T894:AE894" si="3592">SUM(T686)</f>
        <v>0</v>
      </c>
      <c r="U894" s="800">
        <f t="shared" si="3592"/>
        <v>0</v>
      </c>
      <c r="V894" s="800">
        <f t="shared" si="3592"/>
        <v>0</v>
      </c>
      <c r="W894" s="800">
        <f t="shared" si="3592"/>
        <v>0</v>
      </c>
      <c r="X894" s="800">
        <f t="shared" si="3592"/>
        <v>0</v>
      </c>
      <c r="Y894" s="800">
        <f t="shared" si="3592"/>
        <v>0</v>
      </c>
      <c r="Z894" s="800">
        <f t="shared" si="3592"/>
        <v>0</v>
      </c>
      <c r="AA894" s="800">
        <f t="shared" si="3592"/>
        <v>0</v>
      </c>
      <c r="AB894" s="800">
        <f t="shared" si="3592"/>
        <v>0</v>
      </c>
      <c r="AC894" s="800">
        <f t="shared" si="3592"/>
        <v>0</v>
      </c>
      <c r="AD894" s="800">
        <f t="shared" si="3592"/>
        <v>0</v>
      </c>
      <c r="AE894" s="800">
        <f t="shared" si="359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93">SUM(AL686)</f>
        <v>0</v>
      </c>
      <c r="AM894" s="800">
        <f t="shared" si="3593"/>
        <v>0</v>
      </c>
      <c r="AN894" s="800">
        <f t="shared" si="3593"/>
        <v>0</v>
      </c>
      <c r="AO894" s="800">
        <f t="shared" si="3593"/>
        <v>0</v>
      </c>
      <c r="AP894" s="800">
        <f t="shared" si="3593"/>
        <v>0</v>
      </c>
      <c r="AQ894" s="800">
        <f t="shared" si="3593"/>
        <v>0</v>
      </c>
      <c r="AR894" s="800">
        <f t="shared" si="3593"/>
        <v>0</v>
      </c>
      <c r="AS894" s="800">
        <f t="shared" si="3593"/>
        <v>0</v>
      </c>
      <c r="AT894" s="800">
        <f t="shared" si="3593"/>
        <v>0</v>
      </c>
      <c r="AU894" s="800">
        <f t="shared" si="3593"/>
        <v>0</v>
      </c>
      <c r="AV894" s="800">
        <f t="shared" si="3593"/>
        <v>0</v>
      </c>
      <c r="AW894" s="800">
        <f t="shared" si="359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94">SUM(BD686)</f>
        <v>0</v>
      </c>
      <c r="BE894" s="800">
        <f t="shared" si="3594"/>
        <v>0</v>
      </c>
      <c r="BF894" s="800">
        <f t="shared" si="3594"/>
        <v>0</v>
      </c>
      <c r="BG894" s="800">
        <f t="shared" si="3594"/>
        <v>0</v>
      </c>
      <c r="BH894" s="800">
        <f t="shared" si="3594"/>
        <v>0</v>
      </c>
      <c r="BI894" s="800">
        <f t="shared" si="3594"/>
        <v>0</v>
      </c>
      <c r="BJ894" s="800">
        <f t="shared" si="3594"/>
        <v>0</v>
      </c>
      <c r="BK894" s="800">
        <f t="shared" si="3594"/>
        <v>0</v>
      </c>
      <c r="BL894" s="800">
        <f t="shared" si="3594"/>
        <v>0</v>
      </c>
      <c r="BM894" s="800">
        <f t="shared" si="3594"/>
        <v>0</v>
      </c>
      <c r="BN894" s="800">
        <f t="shared" si="3594"/>
        <v>0</v>
      </c>
      <c r="BO894" s="800">
        <f t="shared" si="359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48"/>
        <v>0</v>
      </c>
      <c r="CA894" s="614">
        <f t="shared" si="3549"/>
        <v>0</v>
      </c>
      <c r="CB894" s="614">
        <f t="shared" si="3550"/>
        <v>0</v>
      </c>
      <c r="CC894" s="683">
        <f t="shared" si="3551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578"/>
        <v>0</v>
      </c>
      <c r="CF894" s="1332">
        <f t="shared" si="3578"/>
        <v>0</v>
      </c>
      <c r="CG894" s="1332">
        <f t="shared" si="3578"/>
        <v>0</v>
      </c>
      <c r="CH894" s="1332">
        <f t="shared" si="3578"/>
        <v>0</v>
      </c>
      <c r="CI894" s="1333">
        <f t="shared" si="3578"/>
        <v>0</v>
      </c>
      <c r="CJ894" s="1333">
        <f t="shared" si="3578"/>
        <v>0</v>
      </c>
      <c r="CK894" s="1332">
        <f t="shared" si="3578"/>
        <v>0</v>
      </c>
      <c r="CL894" s="1332">
        <f t="shared" si="3578"/>
        <v>0</v>
      </c>
      <c r="CM894" s="1332">
        <f t="shared" si="3578"/>
        <v>0</v>
      </c>
      <c r="CN894" s="1332">
        <f t="shared" si="3578"/>
        <v>0</v>
      </c>
      <c r="CO894" s="1328">
        <f t="shared" si="3578"/>
        <v>0</v>
      </c>
      <c r="CP894" s="528" t="str">
        <f t="shared" si="3553"/>
        <v/>
      </c>
      <c r="CQ894" s="529" t="str">
        <f t="shared" si="3554"/>
        <v/>
      </c>
      <c r="CR894" s="530" t="str">
        <f t="shared" si="3555"/>
        <v/>
      </c>
      <c r="CS894" s="530">
        <f t="shared" si="3556"/>
        <v>0</v>
      </c>
      <c r="CT894" s="530">
        <f t="shared" si="3557"/>
        <v>0</v>
      </c>
      <c r="CU894" s="530">
        <f t="shared" si="3558"/>
        <v>0</v>
      </c>
      <c r="CV894" s="530">
        <f t="shared" si="3559"/>
        <v>0</v>
      </c>
      <c r="CW894" s="531">
        <f t="shared" si="3560"/>
        <v>0</v>
      </c>
      <c r="CX894" s="531">
        <f t="shared" si="3561"/>
        <v>0</v>
      </c>
      <c r="CY894" s="531">
        <f t="shared" si="3562"/>
        <v>0</v>
      </c>
      <c r="CZ894" s="530">
        <f t="shared" si="3563"/>
        <v>0</v>
      </c>
      <c r="DA894" s="530">
        <f t="shared" si="3564"/>
        <v>0</v>
      </c>
      <c r="DB894" s="530">
        <f t="shared" si="3565"/>
        <v>0</v>
      </c>
      <c r="DC894" s="530">
        <f t="shared" si="3566"/>
        <v>0</v>
      </c>
      <c r="DD894" s="530">
        <f t="shared" si="3567"/>
        <v>0</v>
      </c>
      <c r="DE894" s="529" t="str">
        <f t="shared" si="3568"/>
        <v/>
      </c>
      <c r="DF894" s="528" t="str">
        <f t="shared" si="3569"/>
        <v/>
      </c>
      <c r="DG894" s="645">
        <f t="shared" si="3570"/>
        <v>12</v>
      </c>
      <c r="DH894" s="98">
        <f t="shared" si="3571"/>
        <v>12</v>
      </c>
      <c r="DI894" s="98">
        <f t="shared" si="3572"/>
        <v>12</v>
      </c>
      <c r="DJ894" s="98">
        <f t="shared" si="357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28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95">SUM(B691)</f>
        <v>0</v>
      </c>
      <c r="C896" s="800">
        <f t="shared" si="3595"/>
        <v>0</v>
      </c>
      <c r="D896" s="800">
        <f t="shared" si="3595"/>
        <v>0</v>
      </c>
      <c r="E896" s="800">
        <f t="shared" si="3595"/>
        <v>0</v>
      </c>
      <c r="F896" s="800">
        <f t="shared" si="3595"/>
        <v>0</v>
      </c>
      <c r="G896" s="800">
        <f t="shared" si="3595"/>
        <v>0</v>
      </c>
      <c r="H896" s="800">
        <f t="shared" si="3595"/>
        <v>0</v>
      </c>
      <c r="I896" s="800">
        <f t="shared" si="3595"/>
        <v>0</v>
      </c>
      <c r="J896" s="800">
        <f t="shared" si="3595"/>
        <v>0</v>
      </c>
      <c r="K896" s="800">
        <f t="shared" si="3595"/>
        <v>0</v>
      </c>
      <c r="L896" s="800">
        <f t="shared" si="3595"/>
        <v>0</v>
      </c>
      <c r="M896" s="800">
        <f t="shared" si="3595"/>
        <v>0</v>
      </c>
      <c r="N896" s="800"/>
      <c r="O896" s="800"/>
      <c r="P896" s="800"/>
      <c r="Q896" s="800"/>
      <c r="R896" s="800"/>
      <c r="S896" s="799"/>
      <c r="T896" s="800">
        <f t="shared" ref="T896:AE896" si="3596">SUM(T691)</f>
        <v>0</v>
      </c>
      <c r="U896" s="800">
        <f t="shared" si="3596"/>
        <v>0</v>
      </c>
      <c r="V896" s="800">
        <f t="shared" si="3596"/>
        <v>0</v>
      </c>
      <c r="W896" s="800">
        <f t="shared" si="3596"/>
        <v>0</v>
      </c>
      <c r="X896" s="800">
        <f t="shared" si="3596"/>
        <v>0</v>
      </c>
      <c r="Y896" s="800">
        <f t="shared" si="3596"/>
        <v>0</v>
      </c>
      <c r="Z896" s="800">
        <f t="shared" si="3596"/>
        <v>0</v>
      </c>
      <c r="AA896" s="800">
        <f t="shared" si="3596"/>
        <v>0</v>
      </c>
      <c r="AB896" s="800">
        <f t="shared" si="3596"/>
        <v>0</v>
      </c>
      <c r="AC896" s="800">
        <f t="shared" si="3596"/>
        <v>0</v>
      </c>
      <c r="AD896" s="800">
        <f t="shared" si="3596"/>
        <v>0</v>
      </c>
      <c r="AE896" s="800">
        <f t="shared" si="359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97">SUM(AL691)</f>
        <v>0</v>
      </c>
      <c r="AM896" s="800">
        <f t="shared" si="3597"/>
        <v>0</v>
      </c>
      <c r="AN896" s="800">
        <f t="shared" si="3597"/>
        <v>0</v>
      </c>
      <c r="AO896" s="800">
        <f t="shared" si="3597"/>
        <v>0</v>
      </c>
      <c r="AP896" s="800">
        <f t="shared" si="3597"/>
        <v>0</v>
      </c>
      <c r="AQ896" s="800">
        <f t="shared" si="3597"/>
        <v>0</v>
      </c>
      <c r="AR896" s="800">
        <f t="shared" si="3597"/>
        <v>0</v>
      </c>
      <c r="AS896" s="800">
        <f t="shared" si="3597"/>
        <v>0</v>
      </c>
      <c r="AT896" s="800">
        <f t="shared" si="3597"/>
        <v>0</v>
      </c>
      <c r="AU896" s="800">
        <f t="shared" si="3597"/>
        <v>0</v>
      </c>
      <c r="AV896" s="800">
        <f t="shared" si="3597"/>
        <v>0</v>
      </c>
      <c r="AW896" s="800">
        <f t="shared" si="359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98">SUM(BD691)</f>
        <v>0</v>
      </c>
      <c r="BE896" s="800">
        <f t="shared" si="3598"/>
        <v>0</v>
      </c>
      <c r="BF896" s="800">
        <f t="shared" si="3598"/>
        <v>0</v>
      </c>
      <c r="BG896" s="800">
        <f t="shared" si="3598"/>
        <v>0</v>
      </c>
      <c r="BH896" s="800">
        <f t="shared" si="3598"/>
        <v>0</v>
      </c>
      <c r="BI896" s="800">
        <f t="shared" si="3598"/>
        <v>0</v>
      </c>
      <c r="BJ896" s="800">
        <f t="shared" si="3598"/>
        <v>0</v>
      </c>
      <c r="BK896" s="800">
        <f t="shared" si="3598"/>
        <v>0</v>
      </c>
      <c r="BL896" s="800">
        <f t="shared" si="3598"/>
        <v>0</v>
      </c>
      <c r="BM896" s="800">
        <f t="shared" si="3598"/>
        <v>0</v>
      </c>
      <c r="BN896" s="800">
        <f t="shared" si="3598"/>
        <v>0</v>
      </c>
      <c r="BO896" s="800">
        <f t="shared" si="359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31">
        <f t="shared" ref="CD896:CO896" si="35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599"/>
        <v>0</v>
      </c>
      <c r="CF896" s="1332">
        <f t="shared" si="3599"/>
        <v>0</v>
      </c>
      <c r="CG896" s="1332">
        <f t="shared" si="3599"/>
        <v>0</v>
      </c>
      <c r="CH896" s="1332">
        <f t="shared" si="3599"/>
        <v>0</v>
      </c>
      <c r="CI896" s="1333">
        <f t="shared" si="3599"/>
        <v>0</v>
      </c>
      <c r="CJ896" s="1333">
        <f t="shared" si="3599"/>
        <v>0</v>
      </c>
      <c r="CK896" s="1332">
        <f t="shared" si="3599"/>
        <v>0</v>
      </c>
      <c r="CL896" s="1332">
        <f t="shared" si="3599"/>
        <v>0</v>
      </c>
      <c r="CM896" s="1332">
        <f t="shared" si="3599"/>
        <v>0</v>
      </c>
      <c r="CN896" s="1332">
        <f t="shared" si="3599"/>
        <v>0</v>
      </c>
      <c r="CO896" s="1328">
        <f t="shared" si="3599"/>
        <v>0</v>
      </c>
      <c r="CP896" s="528" t="str">
        <f t="shared" ref="CP896:CY898" si="360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00"/>
        <v/>
      </c>
      <c r="CR896" s="530" t="str">
        <f t="shared" si="3600"/>
        <v/>
      </c>
      <c r="CS896" s="530">
        <f t="shared" si="3600"/>
        <v>0</v>
      </c>
      <c r="CT896" s="530">
        <f t="shared" si="3600"/>
        <v>0</v>
      </c>
      <c r="CU896" s="530">
        <f t="shared" si="3600"/>
        <v>0</v>
      </c>
      <c r="CV896" s="530">
        <f t="shared" si="3600"/>
        <v>0</v>
      </c>
      <c r="CW896" s="531">
        <f t="shared" si="3600"/>
        <v>0</v>
      </c>
      <c r="CX896" s="531">
        <f t="shared" si="3600"/>
        <v>0</v>
      </c>
      <c r="CY896" s="531">
        <f t="shared" si="3600"/>
        <v>0</v>
      </c>
      <c r="CZ896" s="530">
        <f t="shared" ref="CZ896:DF898" si="360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01"/>
        <v>0</v>
      </c>
      <c r="DB896" s="530">
        <f t="shared" si="3601"/>
        <v>0</v>
      </c>
      <c r="DC896" s="530">
        <f t="shared" si="3601"/>
        <v>0</v>
      </c>
      <c r="DD896" s="530">
        <f t="shared" si="3601"/>
        <v>0</v>
      </c>
      <c r="DE896" s="529" t="str">
        <f t="shared" si="3601"/>
        <v/>
      </c>
      <c r="DF896" s="528" t="str">
        <f t="shared" si="360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602">SUM(B696)</f>
        <v>0</v>
      </c>
      <c r="C897" s="800">
        <f t="shared" si="3602"/>
        <v>0</v>
      </c>
      <c r="D897" s="800">
        <f t="shared" si="3602"/>
        <v>0</v>
      </c>
      <c r="E897" s="800">
        <f t="shared" si="3602"/>
        <v>0</v>
      </c>
      <c r="F897" s="800">
        <f t="shared" si="3602"/>
        <v>0</v>
      </c>
      <c r="G897" s="800">
        <f t="shared" si="3602"/>
        <v>0</v>
      </c>
      <c r="H897" s="800">
        <f t="shared" si="3602"/>
        <v>0</v>
      </c>
      <c r="I897" s="800">
        <f t="shared" si="3602"/>
        <v>0</v>
      </c>
      <c r="J897" s="800">
        <f t="shared" si="3602"/>
        <v>0</v>
      </c>
      <c r="K897" s="800">
        <f t="shared" si="3602"/>
        <v>0</v>
      </c>
      <c r="L897" s="800">
        <f t="shared" si="3602"/>
        <v>0</v>
      </c>
      <c r="M897" s="800">
        <f t="shared" si="3602"/>
        <v>0</v>
      </c>
      <c r="N897" s="800"/>
      <c r="O897" s="800"/>
      <c r="P897" s="800"/>
      <c r="Q897" s="800"/>
      <c r="R897" s="800"/>
      <c r="S897" s="799"/>
      <c r="T897" s="800">
        <f t="shared" ref="T897:AE897" si="3603">SUM(T696)</f>
        <v>0</v>
      </c>
      <c r="U897" s="800">
        <f t="shared" si="3603"/>
        <v>0</v>
      </c>
      <c r="V897" s="800">
        <f t="shared" si="3603"/>
        <v>0</v>
      </c>
      <c r="W897" s="800">
        <f t="shared" si="3603"/>
        <v>0</v>
      </c>
      <c r="X897" s="800">
        <f t="shared" si="3603"/>
        <v>0</v>
      </c>
      <c r="Y897" s="800">
        <f t="shared" si="3603"/>
        <v>0</v>
      </c>
      <c r="Z897" s="800">
        <f t="shared" si="3603"/>
        <v>0</v>
      </c>
      <c r="AA897" s="800">
        <f t="shared" si="3603"/>
        <v>0</v>
      </c>
      <c r="AB897" s="800">
        <f t="shared" si="3603"/>
        <v>0</v>
      </c>
      <c r="AC897" s="800">
        <f t="shared" si="3603"/>
        <v>0</v>
      </c>
      <c r="AD897" s="800">
        <f t="shared" si="3603"/>
        <v>0</v>
      </c>
      <c r="AE897" s="800">
        <f t="shared" si="360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04">SUM(AL696)</f>
        <v>0</v>
      </c>
      <c r="AM897" s="800">
        <f t="shared" si="3604"/>
        <v>0</v>
      </c>
      <c r="AN897" s="800">
        <f t="shared" si="3604"/>
        <v>0</v>
      </c>
      <c r="AO897" s="800">
        <f t="shared" si="3604"/>
        <v>0</v>
      </c>
      <c r="AP897" s="800">
        <f t="shared" si="3604"/>
        <v>0</v>
      </c>
      <c r="AQ897" s="800">
        <f t="shared" si="3604"/>
        <v>0</v>
      </c>
      <c r="AR897" s="800">
        <f t="shared" si="3604"/>
        <v>0</v>
      </c>
      <c r="AS897" s="800">
        <f t="shared" si="3604"/>
        <v>0</v>
      </c>
      <c r="AT897" s="800">
        <f t="shared" si="3604"/>
        <v>0</v>
      </c>
      <c r="AU897" s="800">
        <f t="shared" si="3604"/>
        <v>0</v>
      </c>
      <c r="AV897" s="800">
        <f t="shared" si="3604"/>
        <v>0</v>
      </c>
      <c r="AW897" s="800">
        <f t="shared" si="360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05">SUM(BD696)</f>
        <v>0</v>
      </c>
      <c r="BE897" s="800">
        <f t="shared" si="3605"/>
        <v>0</v>
      </c>
      <c r="BF897" s="800">
        <f t="shared" si="3605"/>
        <v>0</v>
      </c>
      <c r="BG897" s="800">
        <f t="shared" si="3605"/>
        <v>0</v>
      </c>
      <c r="BH897" s="800">
        <f t="shared" si="3605"/>
        <v>0</v>
      </c>
      <c r="BI897" s="800">
        <f t="shared" si="3605"/>
        <v>0</v>
      </c>
      <c r="BJ897" s="800">
        <f t="shared" si="3605"/>
        <v>0</v>
      </c>
      <c r="BK897" s="800">
        <f t="shared" si="3605"/>
        <v>0</v>
      </c>
      <c r="BL897" s="800">
        <f t="shared" si="3605"/>
        <v>0</v>
      </c>
      <c r="BM897" s="800">
        <f t="shared" si="3605"/>
        <v>0</v>
      </c>
      <c r="BN897" s="800">
        <f t="shared" si="3605"/>
        <v>0</v>
      </c>
      <c r="BO897" s="800">
        <f t="shared" si="360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0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06"/>
        <v>0</v>
      </c>
      <c r="CG897" s="1332">
        <f t="shared" si="3606"/>
        <v>0</v>
      </c>
      <c r="CH897" s="1332">
        <f t="shared" si="3606"/>
        <v>0</v>
      </c>
      <c r="CI897" s="1333">
        <f t="shared" si="3606"/>
        <v>0</v>
      </c>
      <c r="CJ897" s="1333">
        <f t="shared" si="3606"/>
        <v>0</v>
      </c>
      <c r="CK897" s="1332">
        <f t="shared" si="3606"/>
        <v>0</v>
      </c>
      <c r="CL897" s="1332">
        <f t="shared" si="3606"/>
        <v>0</v>
      </c>
      <c r="CM897" s="1332">
        <f t="shared" si="3606"/>
        <v>0</v>
      </c>
      <c r="CN897" s="1332">
        <f t="shared" si="3606"/>
        <v>0</v>
      </c>
      <c r="CO897" s="1328">
        <f t="shared" si="3606"/>
        <v>0</v>
      </c>
      <c r="CP897" s="528" t="str">
        <f t="shared" si="3600"/>
        <v/>
      </c>
      <c r="CQ897" s="529" t="str">
        <f t="shared" si="3600"/>
        <v/>
      </c>
      <c r="CR897" s="530" t="str">
        <f t="shared" si="3600"/>
        <v/>
      </c>
      <c r="CS897" s="530">
        <f t="shared" si="3600"/>
        <v>0</v>
      </c>
      <c r="CT897" s="530">
        <f t="shared" si="3600"/>
        <v>0</v>
      </c>
      <c r="CU897" s="530">
        <f t="shared" si="3600"/>
        <v>0</v>
      </c>
      <c r="CV897" s="530">
        <f t="shared" si="3600"/>
        <v>0</v>
      </c>
      <c r="CW897" s="531">
        <f t="shared" si="3600"/>
        <v>0</v>
      </c>
      <c r="CX897" s="531">
        <f t="shared" si="3600"/>
        <v>0</v>
      </c>
      <c r="CY897" s="531">
        <f t="shared" si="3600"/>
        <v>0</v>
      </c>
      <c r="CZ897" s="530">
        <f t="shared" si="3601"/>
        <v>0</v>
      </c>
      <c r="DA897" s="530">
        <f t="shared" si="3601"/>
        <v>0</v>
      </c>
      <c r="DB897" s="530">
        <f t="shared" si="3601"/>
        <v>0</v>
      </c>
      <c r="DC897" s="530">
        <f t="shared" si="3601"/>
        <v>0</v>
      </c>
      <c r="DD897" s="530">
        <f t="shared" si="3601"/>
        <v>0</v>
      </c>
      <c r="DE897" s="529" t="str">
        <f t="shared" si="3601"/>
        <v/>
      </c>
      <c r="DF897" s="528" t="str">
        <f t="shared" si="360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607">SUM(B701)</f>
        <v>0</v>
      </c>
      <c r="C898" s="800">
        <f t="shared" si="3607"/>
        <v>0</v>
      </c>
      <c r="D898" s="800">
        <f t="shared" si="3607"/>
        <v>0</v>
      </c>
      <c r="E898" s="800">
        <f t="shared" si="3607"/>
        <v>0</v>
      </c>
      <c r="F898" s="800">
        <f t="shared" si="3607"/>
        <v>0</v>
      </c>
      <c r="G898" s="800">
        <f t="shared" si="3607"/>
        <v>0</v>
      </c>
      <c r="H898" s="800">
        <f t="shared" si="3607"/>
        <v>0</v>
      </c>
      <c r="I898" s="800">
        <f t="shared" si="3607"/>
        <v>0</v>
      </c>
      <c r="J898" s="800">
        <f t="shared" si="3607"/>
        <v>0</v>
      </c>
      <c r="K898" s="800">
        <f t="shared" si="3607"/>
        <v>0</v>
      </c>
      <c r="L898" s="800">
        <f t="shared" si="3607"/>
        <v>0</v>
      </c>
      <c r="M898" s="800">
        <f t="shared" si="3607"/>
        <v>0</v>
      </c>
      <c r="N898" s="800"/>
      <c r="O898" s="800"/>
      <c r="P898" s="800"/>
      <c r="Q898" s="800"/>
      <c r="R898" s="800"/>
      <c r="S898" s="799"/>
      <c r="T898" s="800">
        <f t="shared" ref="T898:AE898" si="3608">SUM(T701)</f>
        <v>0</v>
      </c>
      <c r="U898" s="800">
        <f t="shared" si="3608"/>
        <v>0</v>
      </c>
      <c r="V898" s="800">
        <f t="shared" si="3608"/>
        <v>0</v>
      </c>
      <c r="W898" s="800">
        <f t="shared" si="3608"/>
        <v>0</v>
      </c>
      <c r="X898" s="800">
        <f t="shared" si="3608"/>
        <v>0</v>
      </c>
      <c r="Y898" s="800">
        <f t="shared" si="3608"/>
        <v>0</v>
      </c>
      <c r="Z898" s="800">
        <f t="shared" si="3608"/>
        <v>0</v>
      </c>
      <c r="AA898" s="800">
        <f t="shared" si="3608"/>
        <v>0</v>
      </c>
      <c r="AB898" s="800">
        <f t="shared" si="3608"/>
        <v>0</v>
      </c>
      <c r="AC898" s="800">
        <f t="shared" si="3608"/>
        <v>0</v>
      </c>
      <c r="AD898" s="800">
        <f t="shared" si="3608"/>
        <v>0</v>
      </c>
      <c r="AE898" s="800">
        <f t="shared" si="360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09">SUM(AL701)</f>
        <v>0</v>
      </c>
      <c r="AM898" s="800">
        <f t="shared" si="3609"/>
        <v>0</v>
      </c>
      <c r="AN898" s="800">
        <f t="shared" si="3609"/>
        <v>0</v>
      </c>
      <c r="AO898" s="800">
        <f t="shared" si="3609"/>
        <v>0</v>
      </c>
      <c r="AP898" s="800">
        <f t="shared" si="3609"/>
        <v>0</v>
      </c>
      <c r="AQ898" s="800">
        <f t="shared" si="3609"/>
        <v>0</v>
      </c>
      <c r="AR898" s="800">
        <f t="shared" si="3609"/>
        <v>0</v>
      </c>
      <c r="AS898" s="800">
        <f t="shared" si="3609"/>
        <v>0</v>
      </c>
      <c r="AT898" s="800">
        <f t="shared" si="3609"/>
        <v>0</v>
      </c>
      <c r="AU898" s="800">
        <f t="shared" si="3609"/>
        <v>0</v>
      </c>
      <c r="AV898" s="800">
        <f t="shared" si="3609"/>
        <v>0</v>
      </c>
      <c r="AW898" s="800">
        <f t="shared" si="360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10">SUM(BD701)</f>
        <v>0</v>
      </c>
      <c r="BE898" s="800">
        <f t="shared" si="3610"/>
        <v>0</v>
      </c>
      <c r="BF898" s="800">
        <f t="shared" si="3610"/>
        <v>0</v>
      </c>
      <c r="BG898" s="800">
        <f t="shared" si="3610"/>
        <v>0</v>
      </c>
      <c r="BH898" s="800">
        <f t="shared" si="3610"/>
        <v>0</v>
      </c>
      <c r="BI898" s="800">
        <f t="shared" si="3610"/>
        <v>0</v>
      </c>
      <c r="BJ898" s="800">
        <f t="shared" si="3610"/>
        <v>0</v>
      </c>
      <c r="BK898" s="800">
        <f t="shared" si="3610"/>
        <v>0</v>
      </c>
      <c r="BL898" s="800">
        <f t="shared" si="3610"/>
        <v>0</v>
      </c>
      <c r="BM898" s="800">
        <f t="shared" si="3610"/>
        <v>0</v>
      </c>
      <c r="BN898" s="800">
        <f t="shared" si="3610"/>
        <v>0</v>
      </c>
      <c r="BO898" s="800">
        <f t="shared" si="361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06"/>
        <v>0</v>
      </c>
      <c r="CF898" s="1332">
        <f t="shared" si="3606"/>
        <v>0</v>
      </c>
      <c r="CG898" s="1332">
        <f t="shared" si="3606"/>
        <v>0</v>
      </c>
      <c r="CH898" s="1332">
        <f t="shared" si="3606"/>
        <v>0</v>
      </c>
      <c r="CI898" s="1333">
        <f t="shared" si="3606"/>
        <v>0</v>
      </c>
      <c r="CJ898" s="1333">
        <f t="shared" si="3606"/>
        <v>0</v>
      </c>
      <c r="CK898" s="1332">
        <f t="shared" si="3606"/>
        <v>0</v>
      </c>
      <c r="CL898" s="1332">
        <f t="shared" si="3606"/>
        <v>0</v>
      </c>
      <c r="CM898" s="1332">
        <f t="shared" si="3606"/>
        <v>0</v>
      </c>
      <c r="CN898" s="1332">
        <f t="shared" si="3606"/>
        <v>0</v>
      </c>
      <c r="CO898" s="1328">
        <f t="shared" si="3606"/>
        <v>0</v>
      </c>
      <c r="CP898" s="528" t="str">
        <f t="shared" si="3600"/>
        <v/>
      </c>
      <c r="CQ898" s="529" t="str">
        <f t="shared" si="3600"/>
        <v/>
      </c>
      <c r="CR898" s="530" t="str">
        <f t="shared" si="3600"/>
        <v/>
      </c>
      <c r="CS898" s="530">
        <f t="shared" si="3600"/>
        <v>0</v>
      </c>
      <c r="CT898" s="530">
        <f t="shared" si="3600"/>
        <v>0</v>
      </c>
      <c r="CU898" s="530">
        <f t="shared" si="3600"/>
        <v>0</v>
      </c>
      <c r="CV898" s="530">
        <f t="shared" si="3600"/>
        <v>0</v>
      </c>
      <c r="CW898" s="531">
        <f t="shared" si="3600"/>
        <v>0</v>
      </c>
      <c r="CX898" s="531">
        <f t="shared" si="3600"/>
        <v>0</v>
      </c>
      <c r="CY898" s="531">
        <f t="shared" si="3600"/>
        <v>0</v>
      </c>
      <c r="CZ898" s="530">
        <f t="shared" si="3601"/>
        <v>0</v>
      </c>
      <c r="DA898" s="530">
        <f t="shared" si="3601"/>
        <v>0</v>
      </c>
      <c r="DB898" s="530">
        <f t="shared" si="3601"/>
        <v>0</v>
      </c>
      <c r="DC898" s="530">
        <f t="shared" si="3601"/>
        <v>0</v>
      </c>
      <c r="DD898" s="530">
        <f t="shared" si="3601"/>
        <v>0</v>
      </c>
      <c r="DE898" s="529" t="str">
        <f t="shared" si="3601"/>
        <v/>
      </c>
      <c r="DF898" s="528" t="str">
        <f t="shared" si="360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28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11">SUM(B820:B899)</f>
        <v>1.0042180000543597</v>
      </c>
      <c r="C900" s="800">
        <f t="shared" si="3611"/>
        <v>1.0421746145407105</v>
      </c>
      <c r="D900" s="800">
        <f t="shared" si="3611"/>
        <v>1.260392063112894</v>
      </c>
      <c r="E900" s="800">
        <f t="shared" si="3611"/>
        <v>1.3248545849593329</v>
      </c>
      <c r="F900" s="800">
        <f t="shared" si="3611"/>
        <v>1.0888844805524258</v>
      </c>
      <c r="G900" s="800">
        <f t="shared" si="3611"/>
        <v>1.0287280312913876</v>
      </c>
      <c r="H900" s="800">
        <f t="shared" si="3611"/>
        <v>1.0312189519856094</v>
      </c>
      <c r="I900" s="800">
        <f t="shared" si="3611"/>
        <v>1.2782220915910572</v>
      </c>
      <c r="J900" s="800">
        <f t="shared" si="3611"/>
        <v>0.97324645362628237</v>
      </c>
      <c r="K900" s="800">
        <f t="shared" si="361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12">SUM(T820:T899)</f>
        <v>1.3846790377700686</v>
      </c>
      <c r="U900" s="800">
        <f t="shared" si="3612"/>
        <v>1.5358360290280499</v>
      </c>
      <c r="V900" s="800">
        <f t="shared" si="3612"/>
        <v>1.1756055095630968</v>
      </c>
      <c r="W900" s="800">
        <f t="shared" si="3612"/>
        <v>1.4715360554513981</v>
      </c>
      <c r="X900" s="800">
        <f t="shared" si="3612"/>
        <v>1.4420342977920102</v>
      </c>
      <c r="Y900" s="800">
        <f t="shared" si="3612"/>
        <v>1.3552020488762377</v>
      </c>
      <c r="Z900" s="800">
        <f t="shared" si="3612"/>
        <v>1.0082216610438133</v>
      </c>
      <c r="AA900" s="800">
        <f t="shared" si="3612"/>
        <v>1.5391307603925755</v>
      </c>
      <c r="AB900" s="800">
        <f t="shared" si="3612"/>
        <v>1.3130069401767182</v>
      </c>
      <c r="AC900" s="800">
        <f t="shared" si="3612"/>
        <v>1.0347279607898949</v>
      </c>
      <c r="AD900" s="800">
        <f t="shared" si="3612"/>
        <v>1.1490830326039256</v>
      </c>
      <c r="AE900" s="800">
        <f t="shared" si="361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13">SUM(AL820:AL899)</f>
        <v>1.5359136664096942</v>
      </c>
      <c r="AM900" s="800">
        <f t="shared" si="3613"/>
        <v>1.4569308628687401</v>
      </c>
      <c r="AN900" s="800">
        <f t="shared" si="3613"/>
        <v>1.3737345421040148</v>
      </c>
      <c r="AO900" s="800">
        <f t="shared" si="3613"/>
        <v>1.5924497476477102</v>
      </c>
      <c r="AP900" s="800">
        <f t="shared" si="3613"/>
        <v>1.4916716941825297</v>
      </c>
      <c r="AQ900" s="800">
        <f t="shared" si="3613"/>
        <v>1.6864764952608278</v>
      </c>
      <c r="AR900" s="800">
        <f t="shared" si="3613"/>
        <v>1.6174933429994665</v>
      </c>
      <c r="AS900" s="800">
        <f t="shared" si="3613"/>
        <v>1.280273767696535</v>
      </c>
      <c r="AT900" s="800">
        <f t="shared" si="3613"/>
        <v>1.809226014388009</v>
      </c>
      <c r="AU900" s="800"/>
      <c r="AV900" s="800"/>
      <c r="AW900" s="800">
        <f t="shared" ref="AW900" si="361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15">SUM(BJ820:BJ899)</f>
        <v>1.8281776987487399</v>
      </c>
      <c r="BK900" s="800">
        <f t="shared" si="3615"/>
        <v>1.3588176647827064</v>
      </c>
      <c r="BL900" s="800">
        <f t="shared" si="3615"/>
        <v>1.7140986917727352</v>
      </c>
      <c r="BM900" s="800">
        <f t="shared" si="3615"/>
        <v>1.2608175160143511</v>
      </c>
      <c r="BN900" s="800">
        <f t="shared" si="3615"/>
        <v>1.6880253971317876</v>
      </c>
      <c r="BO900" s="800">
        <f t="shared" si="361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28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28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28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28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394</v>
      </c>
      <c r="B904" s="789">
        <f t="shared" ref="B904:M904" si="3616">SUM(B72)</f>
        <v>0</v>
      </c>
      <c r="C904" s="789">
        <f t="shared" si="3616"/>
        <v>0</v>
      </c>
      <c r="D904" s="789">
        <f t="shared" si="3616"/>
        <v>0</v>
      </c>
      <c r="E904" s="789">
        <f t="shared" si="3616"/>
        <v>0</v>
      </c>
      <c r="F904" s="789">
        <f t="shared" si="3616"/>
        <v>0</v>
      </c>
      <c r="G904" s="789">
        <f t="shared" si="3616"/>
        <v>0</v>
      </c>
      <c r="H904" s="789">
        <f t="shared" si="3616"/>
        <v>0</v>
      </c>
      <c r="I904" s="789">
        <f t="shared" si="3616"/>
        <v>0</v>
      </c>
      <c r="J904" s="789">
        <f t="shared" si="3616"/>
        <v>0</v>
      </c>
      <c r="K904" s="789">
        <f t="shared" si="3616"/>
        <v>0</v>
      </c>
      <c r="L904" s="789">
        <f t="shared" si="3616"/>
        <v>0</v>
      </c>
      <c r="M904" s="789">
        <f t="shared" si="3616"/>
        <v>0</v>
      </c>
      <c r="N904" s="789"/>
      <c r="O904" s="789"/>
      <c r="P904" s="789"/>
      <c r="Q904" s="789"/>
      <c r="R904" s="789"/>
      <c r="S904" s="788"/>
      <c r="T904" s="789">
        <f t="shared" ref="T904:AE904" si="3617">SUM(T72)</f>
        <v>0</v>
      </c>
      <c r="U904" s="789">
        <f t="shared" si="3617"/>
        <v>0</v>
      </c>
      <c r="V904" s="789">
        <f t="shared" si="3617"/>
        <v>0</v>
      </c>
      <c r="W904" s="789">
        <f t="shared" si="3617"/>
        <v>0</v>
      </c>
      <c r="X904" s="789">
        <f t="shared" si="3617"/>
        <v>0</v>
      </c>
      <c r="Y904" s="789">
        <f t="shared" si="3617"/>
        <v>0</v>
      </c>
      <c r="Z904" s="789">
        <f t="shared" si="3617"/>
        <v>0</v>
      </c>
      <c r="AA904" s="789">
        <f t="shared" si="3617"/>
        <v>0</v>
      </c>
      <c r="AB904" s="789">
        <f t="shared" si="3617"/>
        <v>0</v>
      </c>
      <c r="AC904" s="789">
        <f t="shared" si="3617"/>
        <v>0</v>
      </c>
      <c r="AD904" s="789">
        <f t="shared" si="3617"/>
        <v>0</v>
      </c>
      <c r="AE904" s="789">
        <f t="shared" si="361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18">SUM(AL72)</f>
        <v>0</v>
      </c>
      <c r="AM904" s="789">
        <f t="shared" si="3618"/>
        <v>0</v>
      </c>
      <c r="AN904" s="789">
        <f t="shared" si="3618"/>
        <v>0</v>
      </c>
      <c r="AO904" s="789">
        <f t="shared" si="3618"/>
        <v>0</v>
      </c>
      <c r="AP904" s="789">
        <f t="shared" si="3618"/>
        <v>0</v>
      </c>
      <c r="AQ904" s="789">
        <f t="shared" si="3618"/>
        <v>0</v>
      </c>
      <c r="AR904" s="789">
        <f t="shared" si="3618"/>
        <v>0</v>
      </c>
      <c r="AS904" s="789">
        <f t="shared" si="3618"/>
        <v>0</v>
      </c>
      <c r="AT904" s="789">
        <f t="shared" si="3618"/>
        <v>0</v>
      </c>
      <c r="AU904" s="789">
        <f t="shared" si="3618"/>
        <v>0</v>
      </c>
      <c r="AV904" s="789">
        <f t="shared" si="3618"/>
        <v>0</v>
      </c>
      <c r="AW904" s="789">
        <f t="shared" si="361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19">SUM(BD72)</f>
        <v>0</v>
      </c>
      <c r="BE904" s="789">
        <f t="shared" si="3619"/>
        <v>0</v>
      </c>
      <c r="BF904" s="789">
        <f t="shared" si="3619"/>
        <v>0</v>
      </c>
      <c r="BG904" s="789">
        <f t="shared" si="3619"/>
        <v>0</v>
      </c>
      <c r="BH904" s="789">
        <f t="shared" si="3619"/>
        <v>0</v>
      </c>
      <c r="BI904" s="789">
        <f t="shared" si="3619"/>
        <v>0</v>
      </c>
      <c r="BJ904" s="789">
        <f t="shared" si="3619"/>
        <v>0</v>
      </c>
      <c r="BK904" s="789">
        <f t="shared" si="3619"/>
        <v>0</v>
      </c>
      <c r="BL904" s="789">
        <f t="shared" si="3619"/>
        <v>0</v>
      </c>
      <c r="BM904" s="789">
        <f t="shared" si="3619"/>
        <v>0</v>
      </c>
      <c r="BN904" s="789">
        <f t="shared" si="3619"/>
        <v>0</v>
      </c>
      <c r="BO904" s="789">
        <f t="shared" si="361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20">IF(DG904&lt;3,"",(SUM(B904:R904)-MIN(B904:R904)-MAX(B904:R904))/(DG904-2))</f>
        <v>0</v>
      </c>
      <c r="CA904" s="589">
        <f t="shared" ref="CA904:CA918" si="3621">IF(DH904&lt;3,"",(SUM(T904:AJ904)-MIN(T904:AJ904)-MAX(T904:AJ904))/(DH904-2))</f>
        <v>0</v>
      </c>
      <c r="CB904" s="589">
        <f t="shared" ref="CB904:CB918" si="3622">IF(DI904&lt;3,"",(SUM(AL904:BB904)-MIN(AL904:BB904)-MAX(AL904:BB904))/(DI904-2))</f>
        <v>0</v>
      </c>
      <c r="CC904" s="589">
        <f t="shared" ref="CC904:CC918" si="3623">IF(DJ904&lt;3,"",(SUM(BD904:BT904)-MIN(BD904:BT904)-MAX(BD904:BT904))/(DJ904-2))</f>
        <v>0</v>
      </c>
      <c r="CD904" s="1328">
        <f t="shared" ref="CD904:CO904" si="36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24"/>
        <v>0</v>
      </c>
      <c r="CF904" s="1329">
        <f t="shared" si="3624"/>
        <v>0</v>
      </c>
      <c r="CG904" s="1329">
        <f t="shared" si="3624"/>
        <v>0</v>
      </c>
      <c r="CH904" s="1329">
        <f t="shared" si="3624"/>
        <v>0</v>
      </c>
      <c r="CI904" s="1330">
        <f t="shared" si="3624"/>
        <v>0</v>
      </c>
      <c r="CJ904" s="1330">
        <f t="shared" si="3624"/>
        <v>0</v>
      </c>
      <c r="CK904" s="1329">
        <f t="shared" si="3624"/>
        <v>0</v>
      </c>
      <c r="CL904" s="1329">
        <f t="shared" si="3624"/>
        <v>0</v>
      </c>
      <c r="CM904" s="1329">
        <f t="shared" si="3624"/>
        <v>0</v>
      </c>
      <c r="CN904" s="1329">
        <f t="shared" si="3624"/>
        <v>0</v>
      </c>
      <c r="CO904" s="1328">
        <f t="shared" si="3624"/>
        <v>0</v>
      </c>
      <c r="CP904" s="540" t="str">
        <f t="shared" ref="CP904:CP918" si="362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2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2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2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2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4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42">COUNT(B904:R904)</f>
        <v>12</v>
      </c>
      <c r="DH904" s="98">
        <f t="shared" ref="DH904:DH918" si="3643">COUNT(T904:AJ904)</f>
        <v>12</v>
      </c>
      <c r="DI904" s="98">
        <f t="shared" ref="DI904:DI918" si="3644">COUNT(AL904:BB904)</f>
        <v>12</v>
      </c>
      <c r="DJ904" s="98">
        <f t="shared" ref="DJ904:DJ918" si="364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395</v>
      </c>
      <c r="B905" s="789">
        <f t="shared" ref="B905:M905" si="3646">SUM(B80)</f>
        <v>0</v>
      </c>
      <c r="C905" s="789">
        <f t="shared" si="3646"/>
        <v>0</v>
      </c>
      <c r="D905" s="789">
        <f t="shared" si="3646"/>
        <v>0</v>
      </c>
      <c r="E905" s="789">
        <f t="shared" si="3646"/>
        <v>0</v>
      </c>
      <c r="F905" s="789">
        <f t="shared" si="3646"/>
        <v>0</v>
      </c>
      <c r="G905" s="789">
        <f t="shared" si="3646"/>
        <v>0</v>
      </c>
      <c r="H905" s="789">
        <f t="shared" si="3646"/>
        <v>0</v>
      </c>
      <c r="I905" s="789">
        <f t="shared" si="3646"/>
        <v>0</v>
      </c>
      <c r="J905" s="789">
        <f t="shared" si="3646"/>
        <v>0</v>
      </c>
      <c r="K905" s="789">
        <f t="shared" si="3646"/>
        <v>0</v>
      </c>
      <c r="L905" s="789">
        <f t="shared" si="3646"/>
        <v>0</v>
      </c>
      <c r="M905" s="789">
        <f t="shared" si="3646"/>
        <v>0</v>
      </c>
      <c r="N905" s="789"/>
      <c r="O905" s="789"/>
      <c r="P905" s="789"/>
      <c r="Q905" s="789"/>
      <c r="R905" s="789"/>
      <c r="S905" s="788"/>
      <c r="T905" s="789">
        <f t="shared" ref="T905:AE905" si="3647">SUM(T80)</f>
        <v>0</v>
      </c>
      <c r="U905" s="789">
        <f t="shared" si="3647"/>
        <v>0</v>
      </c>
      <c r="V905" s="789">
        <f t="shared" si="3647"/>
        <v>0</v>
      </c>
      <c r="W905" s="789">
        <f t="shared" si="3647"/>
        <v>0</v>
      </c>
      <c r="X905" s="789">
        <f t="shared" si="3647"/>
        <v>0</v>
      </c>
      <c r="Y905" s="789">
        <f t="shared" si="3647"/>
        <v>0</v>
      </c>
      <c r="Z905" s="789">
        <f t="shared" si="3647"/>
        <v>0</v>
      </c>
      <c r="AA905" s="789">
        <f t="shared" si="3647"/>
        <v>0</v>
      </c>
      <c r="AB905" s="789">
        <f t="shared" si="3647"/>
        <v>0</v>
      </c>
      <c r="AC905" s="789">
        <f t="shared" si="3647"/>
        <v>0</v>
      </c>
      <c r="AD905" s="789">
        <f t="shared" si="3647"/>
        <v>0</v>
      </c>
      <c r="AE905" s="789">
        <f t="shared" si="364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48">SUM(AL80)</f>
        <v>0</v>
      </c>
      <c r="AM905" s="789">
        <f t="shared" si="3648"/>
        <v>0</v>
      </c>
      <c r="AN905" s="789">
        <f t="shared" si="3648"/>
        <v>0</v>
      </c>
      <c r="AO905" s="789">
        <f t="shared" si="3648"/>
        <v>0</v>
      </c>
      <c r="AP905" s="789">
        <f t="shared" si="3648"/>
        <v>0</v>
      </c>
      <c r="AQ905" s="789">
        <f t="shared" si="3648"/>
        <v>0</v>
      </c>
      <c r="AR905" s="789">
        <f t="shared" si="3648"/>
        <v>0</v>
      </c>
      <c r="AS905" s="789">
        <f t="shared" si="3648"/>
        <v>0</v>
      </c>
      <c r="AT905" s="789">
        <f t="shared" si="3648"/>
        <v>0</v>
      </c>
      <c r="AU905" s="789">
        <f t="shared" si="3648"/>
        <v>0</v>
      </c>
      <c r="AV905" s="789">
        <f t="shared" si="3648"/>
        <v>0</v>
      </c>
      <c r="AW905" s="789">
        <f t="shared" si="364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49">SUM(BD80)</f>
        <v>0</v>
      </c>
      <c r="BE905" s="789">
        <f t="shared" si="3649"/>
        <v>0</v>
      </c>
      <c r="BF905" s="789">
        <f t="shared" si="3649"/>
        <v>0</v>
      </c>
      <c r="BG905" s="789">
        <f t="shared" si="3649"/>
        <v>0</v>
      </c>
      <c r="BH905" s="789">
        <f t="shared" si="3649"/>
        <v>0</v>
      </c>
      <c r="BI905" s="789">
        <f t="shared" si="3649"/>
        <v>0</v>
      </c>
      <c r="BJ905" s="789">
        <f t="shared" si="3649"/>
        <v>0</v>
      </c>
      <c r="BK905" s="789">
        <f t="shared" si="3649"/>
        <v>0</v>
      </c>
      <c r="BL905" s="789">
        <f t="shared" si="3649"/>
        <v>0</v>
      </c>
      <c r="BM905" s="789">
        <f t="shared" si="3649"/>
        <v>0</v>
      </c>
      <c r="BN905" s="789">
        <f t="shared" si="3649"/>
        <v>0</v>
      </c>
      <c r="BO905" s="789">
        <f t="shared" si="364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20"/>
        <v>0</v>
      </c>
      <c r="CA905" s="589">
        <f t="shared" si="3621"/>
        <v>0</v>
      </c>
      <c r="CB905" s="589">
        <f t="shared" si="3622"/>
        <v>0</v>
      </c>
      <c r="CC905" s="589">
        <f t="shared" si="3623"/>
        <v>0</v>
      </c>
      <c r="CD905" s="1328">
        <f t="shared" ref="CD905:CD918" si="365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5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51"/>
        <v>0</v>
      </c>
      <c r="CG905" s="1329">
        <f t="shared" si="3651"/>
        <v>0</v>
      </c>
      <c r="CH905" s="1329">
        <f t="shared" si="3651"/>
        <v>0</v>
      </c>
      <c r="CI905" s="1330">
        <f t="shared" si="3651"/>
        <v>0</v>
      </c>
      <c r="CJ905" s="1330">
        <f t="shared" si="3651"/>
        <v>0</v>
      </c>
      <c r="CK905" s="1329">
        <f t="shared" si="3651"/>
        <v>0</v>
      </c>
      <c r="CL905" s="1329">
        <f t="shared" si="3651"/>
        <v>0</v>
      </c>
      <c r="CM905" s="1329">
        <f t="shared" si="3651"/>
        <v>0</v>
      </c>
      <c r="CN905" s="1329">
        <f t="shared" si="3651"/>
        <v>0</v>
      </c>
      <c r="CO905" s="1328">
        <f t="shared" si="3651"/>
        <v>0</v>
      </c>
      <c r="CP905" s="540" t="str">
        <f t="shared" si="3625"/>
        <v/>
      </c>
      <c r="CQ905" s="541" t="str">
        <f t="shared" si="3626"/>
        <v/>
      </c>
      <c r="CR905" s="542" t="str">
        <f t="shared" si="3627"/>
        <v/>
      </c>
      <c r="CS905" s="542">
        <f t="shared" si="3628"/>
        <v>0</v>
      </c>
      <c r="CT905" s="542">
        <f t="shared" si="3629"/>
        <v>0</v>
      </c>
      <c r="CU905" s="542">
        <f t="shared" si="3630"/>
        <v>0</v>
      </c>
      <c r="CV905" s="542">
        <f t="shared" si="3631"/>
        <v>0</v>
      </c>
      <c r="CW905" s="543">
        <f t="shared" si="3632"/>
        <v>0</v>
      </c>
      <c r="CX905" s="543">
        <f t="shared" si="3633"/>
        <v>0</v>
      </c>
      <c r="CY905" s="543">
        <f t="shared" si="3634"/>
        <v>0</v>
      </c>
      <c r="CZ905" s="542">
        <f t="shared" si="3635"/>
        <v>0</v>
      </c>
      <c r="DA905" s="542">
        <f t="shared" si="3636"/>
        <v>0</v>
      </c>
      <c r="DB905" s="542">
        <f t="shared" si="3637"/>
        <v>0</v>
      </c>
      <c r="DC905" s="542">
        <f t="shared" si="3638"/>
        <v>0</v>
      </c>
      <c r="DD905" s="542">
        <f t="shared" si="3639"/>
        <v>0</v>
      </c>
      <c r="DE905" s="541" t="str">
        <f t="shared" si="3640"/>
        <v/>
      </c>
      <c r="DF905" s="540" t="str">
        <f t="shared" si="3641"/>
        <v/>
      </c>
      <c r="DG905" s="645">
        <f t="shared" si="3642"/>
        <v>12</v>
      </c>
      <c r="DH905" s="98">
        <f t="shared" si="3643"/>
        <v>12</v>
      </c>
      <c r="DI905" s="98">
        <f t="shared" si="3644"/>
        <v>12</v>
      </c>
      <c r="DJ905" s="98">
        <f t="shared" si="364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396</v>
      </c>
      <c r="B906" s="789">
        <f t="shared" ref="B906:M906" si="3652">SUM(B88)</f>
        <v>0</v>
      </c>
      <c r="C906" s="789">
        <f t="shared" si="3652"/>
        <v>0</v>
      </c>
      <c r="D906" s="789">
        <f t="shared" si="3652"/>
        <v>0</v>
      </c>
      <c r="E906" s="789">
        <f t="shared" si="3652"/>
        <v>0</v>
      </c>
      <c r="F906" s="789">
        <f t="shared" si="3652"/>
        <v>0</v>
      </c>
      <c r="G906" s="789">
        <f t="shared" si="3652"/>
        <v>0</v>
      </c>
      <c r="H906" s="789">
        <f t="shared" si="3652"/>
        <v>0</v>
      </c>
      <c r="I906" s="789">
        <f t="shared" si="3652"/>
        <v>0</v>
      </c>
      <c r="J906" s="789">
        <f t="shared" si="3652"/>
        <v>0</v>
      </c>
      <c r="K906" s="789">
        <f t="shared" si="3652"/>
        <v>0</v>
      </c>
      <c r="L906" s="789">
        <f t="shared" si="3652"/>
        <v>0</v>
      </c>
      <c r="M906" s="789">
        <f t="shared" si="3652"/>
        <v>0</v>
      </c>
      <c r="N906" s="789"/>
      <c r="O906" s="789"/>
      <c r="P906" s="789"/>
      <c r="Q906" s="789"/>
      <c r="R906" s="789"/>
      <c r="S906" s="788"/>
      <c r="T906" s="789">
        <f t="shared" ref="T906:AE906" si="3653">SUM(T88)</f>
        <v>0</v>
      </c>
      <c r="U906" s="789">
        <f t="shared" si="3653"/>
        <v>0</v>
      </c>
      <c r="V906" s="789">
        <f t="shared" si="3653"/>
        <v>0</v>
      </c>
      <c r="W906" s="789">
        <f t="shared" si="3653"/>
        <v>0</v>
      </c>
      <c r="X906" s="789">
        <f t="shared" si="3653"/>
        <v>0</v>
      </c>
      <c r="Y906" s="789">
        <f t="shared" si="3653"/>
        <v>0</v>
      </c>
      <c r="Z906" s="789">
        <f t="shared" si="3653"/>
        <v>0</v>
      </c>
      <c r="AA906" s="789">
        <f t="shared" si="3653"/>
        <v>0</v>
      </c>
      <c r="AB906" s="789">
        <f t="shared" si="3653"/>
        <v>0</v>
      </c>
      <c r="AC906" s="789">
        <f t="shared" si="3653"/>
        <v>0</v>
      </c>
      <c r="AD906" s="789">
        <f t="shared" si="3653"/>
        <v>0</v>
      </c>
      <c r="AE906" s="789">
        <f t="shared" si="365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54">SUM(AL88)</f>
        <v>0</v>
      </c>
      <c r="AM906" s="789">
        <f t="shared" si="3654"/>
        <v>0</v>
      </c>
      <c r="AN906" s="789">
        <f t="shared" si="3654"/>
        <v>0</v>
      </c>
      <c r="AO906" s="789">
        <f t="shared" si="3654"/>
        <v>0</v>
      </c>
      <c r="AP906" s="789">
        <f t="shared" si="3654"/>
        <v>0</v>
      </c>
      <c r="AQ906" s="789">
        <f t="shared" si="3654"/>
        <v>0</v>
      </c>
      <c r="AR906" s="789">
        <f t="shared" si="3654"/>
        <v>0</v>
      </c>
      <c r="AS906" s="789">
        <f t="shared" si="3654"/>
        <v>0</v>
      </c>
      <c r="AT906" s="789">
        <f t="shared" si="3654"/>
        <v>0</v>
      </c>
      <c r="AU906" s="789">
        <f t="shared" si="3654"/>
        <v>0</v>
      </c>
      <c r="AV906" s="789">
        <f t="shared" si="3654"/>
        <v>0</v>
      </c>
      <c r="AW906" s="789">
        <f t="shared" si="365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55">SUM(BD88)</f>
        <v>0</v>
      </c>
      <c r="BE906" s="789">
        <f t="shared" si="3655"/>
        <v>0</v>
      </c>
      <c r="BF906" s="789">
        <f t="shared" si="3655"/>
        <v>0</v>
      </c>
      <c r="BG906" s="789">
        <f t="shared" si="3655"/>
        <v>0</v>
      </c>
      <c r="BH906" s="789">
        <f t="shared" si="3655"/>
        <v>0</v>
      </c>
      <c r="BI906" s="789">
        <f t="shared" si="3655"/>
        <v>0</v>
      </c>
      <c r="BJ906" s="789">
        <f t="shared" si="3655"/>
        <v>0</v>
      </c>
      <c r="BK906" s="789">
        <f t="shared" si="3655"/>
        <v>0</v>
      </c>
      <c r="BL906" s="789">
        <f t="shared" si="3655"/>
        <v>0</v>
      </c>
      <c r="BM906" s="789">
        <f t="shared" si="3655"/>
        <v>0</v>
      </c>
      <c r="BN906" s="789">
        <f t="shared" si="3655"/>
        <v>0</v>
      </c>
      <c r="BO906" s="789">
        <f t="shared" si="365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20"/>
        <v>0</v>
      </c>
      <c r="CA906" s="589">
        <f t="shared" si="3621"/>
        <v>0</v>
      </c>
      <c r="CB906" s="589">
        <f t="shared" si="3622"/>
        <v>0</v>
      </c>
      <c r="CC906" s="589">
        <f t="shared" si="3623"/>
        <v>0</v>
      </c>
      <c r="CD906" s="1328">
        <f t="shared" si="3650"/>
        <v>0</v>
      </c>
      <c r="CE906" s="1329">
        <f t="shared" si="3651"/>
        <v>0</v>
      </c>
      <c r="CF906" s="1329">
        <f t="shared" si="3651"/>
        <v>0</v>
      </c>
      <c r="CG906" s="1329">
        <f t="shared" si="3651"/>
        <v>0</v>
      </c>
      <c r="CH906" s="1329">
        <f t="shared" si="3651"/>
        <v>0</v>
      </c>
      <c r="CI906" s="1330">
        <f t="shared" si="3651"/>
        <v>0</v>
      </c>
      <c r="CJ906" s="1330">
        <f t="shared" si="3651"/>
        <v>0</v>
      </c>
      <c r="CK906" s="1329">
        <f t="shared" si="3651"/>
        <v>0</v>
      </c>
      <c r="CL906" s="1329">
        <f t="shared" si="3651"/>
        <v>0</v>
      </c>
      <c r="CM906" s="1329">
        <f t="shared" si="3651"/>
        <v>0</v>
      </c>
      <c r="CN906" s="1329">
        <f t="shared" si="3651"/>
        <v>0</v>
      </c>
      <c r="CO906" s="1328">
        <f t="shared" si="3651"/>
        <v>0</v>
      </c>
      <c r="CP906" s="540" t="str">
        <f t="shared" si="3625"/>
        <v/>
      </c>
      <c r="CQ906" s="541" t="str">
        <f t="shared" si="3626"/>
        <v/>
      </c>
      <c r="CR906" s="542" t="str">
        <f t="shared" si="3627"/>
        <v/>
      </c>
      <c r="CS906" s="542">
        <f t="shared" si="3628"/>
        <v>0</v>
      </c>
      <c r="CT906" s="542">
        <f t="shared" si="3629"/>
        <v>0</v>
      </c>
      <c r="CU906" s="542">
        <f t="shared" si="3630"/>
        <v>0</v>
      </c>
      <c r="CV906" s="542">
        <f t="shared" si="3631"/>
        <v>0</v>
      </c>
      <c r="CW906" s="543">
        <f t="shared" si="3632"/>
        <v>0</v>
      </c>
      <c r="CX906" s="543">
        <f t="shared" si="3633"/>
        <v>0</v>
      </c>
      <c r="CY906" s="543">
        <f t="shared" si="3634"/>
        <v>0</v>
      </c>
      <c r="CZ906" s="542">
        <f t="shared" si="3635"/>
        <v>0</v>
      </c>
      <c r="DA906" s="542">
        <f t="shared" si="3636"/>
        <v>0</v>
      </c>
      <c r="DB906" s="542">
        <f t="shared" si="3637"/>
        <v>0</v>
      </c>
      <c r="DC906" s="542">
        <f t="shared" si="3638"/>
        <v>0</v>
      </c>
      <c r="DD906" s="542">
        <f t="shared" si="3639"/>
        <v>0</v>
      </c>
      <c r="DE906" s="541" t="str">
        <f t="shared" si="3640"/>
        <v/>
      </c>
      <c r="DF906" s="540" t="str">
        <f t="shared" si="3641"/>
        <v/>
      </c>
      <c r="DG906" s="645">
        <f t="shared" si="3642"/>
        <v>12</v>
      </c>
      <c r="DH906" s="98">
        <f t="shared" si="3643"/>
        <v>12</v>
      </c>
      <c r="DI906" s="98">
        <f t="shared" si="3644"/>
        <v>12</v>
      </c>
      <c r="DJ906" s="98">
        <f t="shared" si="364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397</v>
      </c>
      <c r="B907" s="789">
        <f t="shared" ref="B907:M907" si="3656">SUM(B99)</f>
        <v>0</v>
      </c>
      <c r="C907" s="789">
        <f t="shared" si="3656"/>
        <v>0</v>
      </c>
      <c r="D907" s="789">
        <f t="shared" si="3656"/>
        <v>0</v>
      </c>
      <c r="E907" s="789">
        <f t="shared" si="3656"/>
        <v>0</v>
      </c>
      <c r="F907" s="789">
        <f t="shared" si="3656"/>
        <v>0</v>
      </c>
      <c r="G907" s="789">
        <f t="shared" si="3656"/>
        <v>0</v>
      </c>
      <c r="H907" s="789">
        <f t="shared" si="3656"/>
        <v>0</v>
      </c>
      <c r="I907" s="789">
        <f t="shared" si="3656"/>
        <v>0</v>
      </c>
      <c r="J907" s="789">
        <f t="shared" si="3656"/>
        <v>0</v>
      </c>
      <c r="K907" s="789">
        <f t="shared" si="3656"/>
        <v>0</v>
      </c>
      <c r="L907" s="789">
        <f t="shared" si="3656"/>
        <v>0</v>
      </c>
      <c r="M907" s="789">
        <f t="shared" si="3656"/>
        <v>0</v>
      </c>
      <c r="N907" s="789"/>
      <c r="O907" s="789"/>
      <c r="P907" s="789"/>
      <c r="Q907" s="789"/>
      <c r="R907" s="789"/>
      <c r="S907" s="788"/>
      <c r="T907" s="789">
        <f t="shared" ref="T907:AE907" si="3657">SUM(T99)</f>
        <v>0</v>
      </c>
      <c r="U907" s="789">
        <f t="shared" si="3657"/>
        <v>0</v>
      </c>
      <c r="V907" s="789">
        <f t="shared" si="3657"/>
        <v>0</v>
      </c>
      <c r="W907" s="789">
        <f t="shared" si="3657"/>
        <v>0</v>
      </c>
      <c r="X907" s="789">
        <f t="shared" si="3657"/>
        <v>0</v>
      </c>
      <c r="Y907" s="789">
        <f t="shared" si="3657"/>
        <v>0</v>
      </c>
      <c r="Z907" s="789">
        <f t="shared" si="3657"/>
        <v>0</v>
      </c>
      <c r="AA907" s="789">
        <f t="shared" si="3657"/>
        <v>0</v>
      </c>
      <c r="AB907" s="789">
        <f t="shared" si="3657"/>
        <v>0</v>
      </c>
      <c r="AC907" s="789">
        <f t="shared" si="3657"/>
        <v>0</v>
      </c>
      <c r="AD907" s="789">
        <f t="shared" si="3657"/>
        <v>0</v>
      </c>
      <c r="AE907" s="789">
        <f t="shared" si="365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58">SUM(AL99)</f>
        <v>0</v>
      </c>
      <c r="AM907" s="789">
        <f t="shared" si="3658"/>
        <v>0</v>
      </c>
      <c r="AN907" s="789">
        <f t="shared" si="3658"/>
        <v>0</v>
      </c>
      <c r="AO907" s="789">
        <f t="shared" si="3658"/>
        <v>0</v>
      </c>
      <c r="AP907" s="789">
        <f t="shared" si="3658"/>
        <v>0</v>
      </c>
      <c r="AQ907" s="789">
        <f t="shared" si="3658"/>
        <v>0</v>
      </c>
      <c r="AR907" s="789">
        <f t="shared" si="3658"/>
        <v>0</v>
      </c>
      <c r="AS907" s="789">
        <f t="shared" si="3658"/>
        <v>0</v>
      </c>
      <c r="AT907" s="789">
        <f t="shared" si="3658"/>
        <v>0</v>
      </c>
      <c r="AU907" s="789">
        <f t="shared" si="3658"/>
        <v>0</v>
      </c>
      <c r="AV907" s="789">
        <f t="shared" si="3658"/>
        <v>0</v>
      </c>
      <c r="AW907" s="789">
        <f t="shared" si="365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59">SUM(BD99)</f>
        <v>0</v>
      </c>
      <c r="BE907" s="789">
        <f t="shared" si="3659"/>
        <v>0</v>
      </c>
      <c r="BF907" s="789">
        <f t="shared" si="3659"/>
        <v>0</v>
      </c>
      <c r="BG907" s="789">
        <f t="shared" si="3659"/>
        <v>0</v>
      </c>
      <c r="BH907" s="789">
        <f t="shared" si="3659"/>
        <v>0</v>
      </c>
      <c r="BI907" s="789">
        <f t="shared" si="3659"/>
        <v>0</v>
      </c>
      <c r="BJ907" s="789">
        <f t="shared" si="3659"/>
        <v>0</v>
      </c>
      <c r="BK907" s="789">
        <f t="shared" si="3659"/>
        <v>0</v>
      </c>
      <c r="BL907" s="789">
        <f t="shared" si="3659"/>
        <v>0</v>
      </c>
      <c r="BM907" s="789">
        <f t="shared" si="3659"/>
        <v>0</v>
      </c>
      <c r="BN907" s="789">
        <f t="shared" si="3659"/>
        <v>0</v>
      </c>
      <c r="BO907" s="789">
        <f t="shared" si="365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20"/>
        <v>0</v>
      </c>
      <c r="CA907" s="589">
        <f t="shared" si="3621"/>
        <v>0</v>
      </c>
      <c r="CB907" s="589">
        <f t="shared" si="3622"/>
        <v>0</v>
      </c>
      <c r="CC907" s="589">
        <f t="shared" si="3623"/>
        <v>0</v>
      </c>
      <c r="CD907" s="1328">
        <f t="shared" si="3650"/>
        <v>0</v>
      </c>
      <c r="CE907" s="1329">
        <f t="shared" si="3651"/>
        <v>0</v>
      </c>
      <c r="CF907" s="1329">
        <f t="shared" si="3651"/>
        <v>0</v>
      </c>
      <c r="CG907" s="1329">
        <f t="shared" si="3651"/>
        <v>0</v>
      </c>
      <c r="CH907" s="1329">
        <f t="shared" si="3651"/>
        <v>0</v>
      </c>
      <c r="CI907" s="1330">
        <f t="shared" si="3651"/>
        <v>0</v>
      </c>
      <c r="CJ907" s="1330">
        <f t="shared" si="3651"/>
        <v>0</v>
      </c>
      <c r="CK907" s="1329">
        <f t="shared" si="3651"/>
        <v>0</v>
      </c>
      <c r="CL907" s="1329">
        <f t="shared" si="3651"/>
        <v>0</v>
      </c>
      <c r="CM907" s="1329">
        <f t="shared" si="3651"/>
        <v>0</v>
      </c>
      <c r="CN907" s="1329">
        <f t="shared" si="3651"/>
        <v>0</v>
      </c>
      <c r="CO907" s="1328">
        <f t="shared" si="3651"/>
        <v>0</v>
      </c>
      <c r="CP907" s="540" t="str">
        <f t="shared" si="3625"/>
        <v/>
      </c>
      <c r="CQ907" s="541" t="str">
        <f t="shared" si="3626"/>
        <v/>
      </c>
      <c r="CR907" s="542" t="str">
        <f t="shared" si="3627"/>
        <v/>
      </c>
      <c r="CS907" s="542">
        <f t="shared" si="3628"/>
        <v>0</v>
      </c>
      <c r="CT907" s="542">
        <f t="shared" si="3629"/>
        <v>0</v>
      </c>
      <c r="CU907" s="542">
        <f t="shared" si="3630"/>
        <v>0</v>
      </c>
      <c r="CV907" s="542">
        <f t="shared" si="3631"/>
        <v>0</v>
      </c>
      <c r="CW907" s="543">
        <f t="shared" si="3632"/>
        <v>0</v>
      </c>
      <c r="CX907" s="543">
        <f t="shared" si="3633"/>
        <v>0</v>
      </c>
      <c r="CY907" s="543">
        <f t="shared" si="3634"/>
        <v>0</v>
      </c>
      <c r="CZ907" s="542">
        <f t="shared" si="3635"/>
        <v>0</v>
      </c>
      <c r="DA907" s="542">
        <f t="shared" si="3636"/>
        <v>0</v>
      </c>
      <c r="DB907" s="542">
        <f t="shared" si="3637"/>
        <v>0</v>
      </c>
      <c r="DC907" s="542">
        <f t="shared" si="3638"/>
        <v>0</v>
      </c>
      <c r="DD907" s="542">
        <f t="shared" si="3639"/>
        <v>0</v>
      </c>
      <c r="DE907" s="541" t="str">
        <f t="shared" si="3640"/>
        <v/>
      </c>
      <c r="DF907" s="540" t="str">
        <f t="shared" si="3641"/>
        <v/>
      </c>
      <c r="DG907" s="645">
        <f t="shared" si="3642"/>
        <v>12</v>
      </c>
      <c r="DH907" s="98">
        <f t="shared" si="3643"/>
        <v>12</v>
      </c>
      <c r="DI907" s="98">
        <f t="shared" si="3644"/>
        <v>12</v>
      </c>
      <c r="DJ907" s="98">
        <f t="shared" si="364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398</v>
      </c>
      <c r="B908" s="789">
        <f t="shared" ref="B908:M908" si="3660">SUM(B107)</f>
        <v>0</v>
      </c>
      <c r="C908" s="789">
        <f t="shared" si="3660"/>
        <v>0</v>
      </c>
      <c r="D908" s="789">
        <f t="shared" si="3660"/>
        <v>0</v>
      </c>
      <c r="E908" s="789">
        <f t="shared" si="3660"/>
        <v>0</v>
      </c>
      <c r="F908" s="789">
        <f t="shared" si="3660"/>
        <v>0</v>
      </c>
      <c r="G908" s="789">
        <f t="shared" si="3660"/>
        <v>0</v>
      </c>
      <c r="H908" s="789">
        <f t="shared" si="3660"/>
        <v>0</v>
      </c>
      <c r="I908" s="789">
        <f t="shared" si="3660"/>
        <v>0</v>
      </c>
      <c r="J908" s="789">
        <f t="shared" si="3660"/>
        <v>0</v>
      </c>
      <c r="K908" s="789">
        <f t="shared" si="3660"/>
        <v>0</v>
      </c>
      <c r="L908" s="789">
        <f t="shared" si="3660"/>
        <v>0</v>
      </c>
      <c r="M908" s="789">
        <f t="shared" si="3660"/>
        <v>0</v>
      </c>
      <c r="N908" s="789"/>
      <c r="O908" s="789"/>
      <c r="P908" s="789"/>
      <c r="Q908" s="789"/>
      <c r="R908" s="789"/>
      <c r="S908" s="788"/>
      <c r="T908" s="789">
        <f t="shared" ref="T908:AE908" si="3661">SUM(T107)</f>
        <v>0</v>
      </c>
      <c r="U908" s="789">
        <f t="shared" si="3661"/>
        <v>0</v>
      </c>
      <c r="V908" s="789">
        <f t="shared" si="3661"/>
        <v>0</v>
      </c>
      <c r="W908" s="789">
        <f t="shared" si="3661"/>
        <v>0</v>
      </c>
      <c r="X908" s="789">
        <f t="shared" si="3661"/>
        <v>0</v>
      </c>
      <c r="Y908" s="789">
        <f t="shared" si="3661"/>
        <v>0</v>
      </c>
      <c r="Z908" s="789">
        <f t="shared" si="3661"/>
        <v>0</v>
      </c>
      <c r="AA908" s="789">
        <f t="shared" si="3661"/>
        <v>0</v>
      </c>
      <c r="AB908" s="789">
        <f t="shared" si="3661"/>
        <v>0</v>
      </c>
      <c r="AC908" s="789">
        <f t="shared" si="3661"/>
        <v>0</v>
      </c>
      <c r="AD908" s="789">
        <f t="shared" si="3661"/>
        <v>0</v>
      </c>
      <c r="AE908" s="789">
        <f t="shared" si="366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62">SUM(AL107)</f>
        <v>0</v>
      </c>
      <c r="AM908" s="789">
        <f t="shared" si="3662"/>
        <v>0</v>
      </c>
      <c r="AN908" s="789">
        <f t="shared" si="3662"/>
        <v>0</v>
      </c>
      <c r="AO908" s="789">
        <f t="shared" si="3662"/>
        <v>0</v>
      </c>
      <c r="AP908" s="789">
        <f t="shared" si="3662"/>
        <v>0</v>
      </c>
      <c r="AQ908" s="789">
        <f t="shared" si="3662"/>
        <v>0</v>
      </c>
      <c r="AR908" s="789">
        <f t="shared" si="3662"/>
        <v>0</v>
      </c>
      <c r="AS908" s="789">
        <f t="shared" si="3662"/>
        <v>0</v>
      </c>
      <c r="AT908" s="789">
        <f t="shared" si="3662"/>
        <v>0</v>
      </c>
      <c r="AU908" s="789">
        <f t="shared" si="3662"/>
        <v>0</v>
      </c>
      <c r="AV908" s="789">
        <f t="shared" si="3662"/>
        <v>0</v>
      </c>
      <c r="AW908" s="789">
        <f t="shared" si="366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63">SUM(BD107)</f>
        <v>0</v>
      </c>
      <c r="BE908" s="789">
        <f t="shared" si="3663"/>
        <v>0</v>
      </c>
      <c r="BF908" s="789">
        <f t="shared" si="3663"/>
        <v>0</v>
      </c>
      <c r="BG908" s="789">
        <f t="shared" si="3663"/>
        <v>0</v>
      </c>
      <c r="BH908" s="789">
        <f t="shared" si="3663"/>
        <v>0</v>
      </c>
      <c r="BI908" s="789">
        <f t="shared" si="3663"/>
        <v>0</v>
      </c>
      <c r="BJ908" s="789">
        <f t="shared" si="3663"/>
        <v>0</v>
      </c>
      <c r="BK908" s="789">
        <f t="shared" si="3663"/>
        <v>0</v>
      </c>
      <c r="BL908" s="789">
        <f t="shared" si="3663"/>
        <v>0</v>
      </c>
      <c r="BM908" s="789">
        <f t="shared" si="3663"/>
        <v>0</v>
      </c>
      <c r="BN908" s="789">
        <f t="shared" si="3663"/>
        <v>0</v>
      </c>
      <c r="BO908" s="789">
        <f t="shared" si="366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20"/>
        <v>0</v>
      </c>
      <c r="CA908" s="589">
        <f t="shared" si="3621"/>
        <v>0</v>
      </c>
      <c r="CB908" s="589">
        <f t="shared" si="3622"/>
        <v>0</v>
      </c>
      <c r="CC908" s="589">
        <f t="shared" si="3623"/>
        <v>0</v>
      </c>
      <c r="CD908" s="1328">
        <f t="shared" si="3650"/>
        <v>0</v>
      </c>
      <c r="CE908" s="1329">
        <f t="shared" si="3651"/>
        <v>0</v>
      </c>
      <c r="CF908" s="1329">
        <f t="shared" si="3651"/>
        <v>0</v>
      </c>
      <c r="CG908" s="1329">
        <f t="shared" si="3651"/>
        <v>0</v>
      </c>
      <c r="CH908" s="1329">
        <f t="shared" si="3651"/>
        <v>0</v>
      </c>
      <c r="CI908" s="1330">
        <f t="shared" si="3651"/>
        <v>0</v>
      </c>
      <c r="CJ908" s="1330">
        <f t="shared" si="3651"/>
        <v>0</v>
      </c>
      <c r="CK908" s="1329">
        <f t="shared" si="3651"/>
        <v>0</v>
      </c>
      <c r="CL908" s="1329">
        <f t="shared" si="3651"/>
        <v>0</v>
      </c>
      <c r="CM908" s="1329">
        <f t="shared" si="3651"/>
        <v>0</v>
      </c>
      <c r="CN908" s="1329">
        <f t="shared" si="3651"/>
        <v>0</v>
      </c>
      <c r="CO908" s="1328">
        <f t="shared" si="3651"/>
        <v>0</v>
      </c>
      <c r="CP908" s="540" t="str">
        <f t="shared" si="3625"/>
        <v/>
      </c>
      <c r="CQ908" s="541" t="str">
        <f t="shared" si="3626"/>
        <v/>
      </c>
      <c r="CR908" s="542" t="str">
        <f t="shared" si="3627"/>
        <v/>
      </c>
      <c r="CS908" s="542">
        <f t="shared" si="3628"/>
        <v>0</v>
      </c>
      <c r="CT908" s="542">
        <f t="shared" si="3629"/>
        <v>0</v>
      </c>
      <c r="CU908" s="542">
        <f t="shared" si="3630"/>
        <v>0</v>
      </c>
      <c r="CV908" s="542">
        <f t="shared" si="3631"/>
        <v>0</v>
      </c>
      <c r="CW908" s="543">
        <f t="shared" si="3632"/>
        <v>0</v>
      </c>
      <c r="CX908" s="543">
        <f t="shared" si="3633"/>
        <v>0</v>
      </c>
      <c r="CY908" s="543">
        <f t="shared" si="3634"/>
        <v>0</v>
      </c>
      <c r="CZ908" s="542">
        <f t="shared" si="3635"/>
        <v>0</v>
      </c>
      <c r="DA908" s="542">
        <f t="shared" si="3636"/>
        <v>0</v>
      </c>
      <c r="DB908" s="542">
        <f t="shared" si="3637"/>
        <v>0</v>
      </c>
      <c r="DC908" s="542">
        <f t="shared" si="3638"/>
        <v>0</v>
      </c>
      <c r="DD908" s="542">
        <f t="shared" si="3639"/>
        <v>0</v>
      </c>
      <c r="DE908" s="541" t="str">
        <f t="shared" si="3640"/>
        <v/>
      </c>
      <c r="DF908" s="540" t="str">
        <f t="shared" si="3641"/>
        <v/>
      </c>
      <c r="DG908" s="645">
        <f t="shared" si="3642"/>
        <v>12</v>
      </c>
      <c r="DH908" s="98">
        <f t="shared" si="3643"/>
        <v>12</v>
      </c>
      <c r="DI908" s="98">
        <f t="shared" si="3644"/>
        <v>12</v>
      </c>
      <c r="DJ908" s="98">
        <f t="shared" si="364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399</v>
      </c>
      <c r="B909" s="789">
        <f t="shared" ref="B909:M909" si="3664">SUM(B115)</f>
        <v>0</v>
      </c>
      <c r="C909" s="789">
        <f t="shared" si="3664"/>
        <v>0</v>
      </c>
      <c r="D909" s="789">
        <f t="shared" si="3664"/>
        <v>0</v>
      </c>
      <c r="E909" s="789">
        <f t="shared" si="3664"/>
        <v>0</v>
      </c>
      <c r="F909" s="789">
        <f t="shared" si="3664"/>
        <v>0</v>
      </c>
      <c r="G909" s="789">
        <f t="shared" si="3664"/>
        <v>0</v>
      </c>
      <c r="H909" s="789">
        <f t="shared" si="3664"/>
        <v>0</v>
      </c>
      <c r="I909" s="789">
        <f t="shared" si="3664"/>
        <v>0</v>
      </c>
      <c r="J909" s="789">
        <f t="shared" si="3664"/>
        <v>0</v>
      </c>
      <c r="K909" s="789">
        <f t="shared" si="3664"/>
        <v>0</v>
      </c>
      <c r="L909" s="789">
        <f t="shared" si="3664"/>
        <v>0</v>
      </c>
      <c r="M909" s="789">
        <f t="shared" si="3664"/>
        <v>0</v>
      </c>
      <c r="N909" s="789"/>
      <c r="O909" s="789"/>
      <c r="P909" s="789"/>
      <c r="Q909" s="789"/>
      <c r="R909" s="789"/>
      <c r="S909" s="788"/>
      <c r="T909" s="789">
        <f t="shared" ref="T909:AE909" si="3665">SUM(T115)</f>
        <v>0</v>
      </c>
      <c r="U909" s="789">
        <f t="shared" si="3665"/>
        <v>0</v>
      </c>
      <c r="V909" s="789">
        <f t="shared" si="3665"/>
        <v>0</v>
      </c>
      <c r="W909" s="789">
        <f t="shared" si="3665"/>
        <v>0</v>
      </c>
      <c r="X909" s="789">
        <f t="shared" si="3665"/>
        <v>0</v>
      </c>
      <c r="Y909" s="789">
        <f t="shared" si="3665"/>
        <v>0</v>
      </c>
      <c r="Z909" s="789">
        <f t="shared" si="3665"/>
        <v>0</v>
      </c>
      <c r="AA909" s="789">
        <f t="shared" si="3665"/>
        <v>0</v>
      </c>
      <c r="AB909" s="789">
        <f t="shared" si="3665"/>
        <v>0</v>
      </c>
      <c r="AC909" s="789">
        <f t="shared" si="3665"/>
        <v>0</v>
      </c>
      <c r="AD909" s="789">
        <f t="shared" si="3665"/>
        <v>0</v>
      </c>
      <c r="AE909" s="789">
        <f t="shared" si="366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66">SUM(AL115)</f>
        <v>0</v>
      </c>
      <c r="AM909" s="789">
        <f t="shared" si="3666"/>
        <v>0</v>
      </c>
      <c r="AN909" s="789">
        <f t="shared" si="3666"/>
        <v>0</v>
      </c>
      <c r="AO909" s="789">
        <f t="shared" si="3666"/>
        <v>0</v>
      </c>
      <c r="AP909" s="789">
        <f t="shared" si="3666"/>
        <v>0</v>
      </c>
      <c r="AQ909" s="789">
        <f t="shared" si="3666"/>
        <v>0</v>
      </c>
      <c r="AR909" s="789">
        <f t="shared" si="3666"/>
        <v>0</v>
      </c>
      <c r="AS909" s="789">
        <f t="shared" si="3666"/>
        <v>0</v>
      </c>
      <c r="AT909" s="789">
        <f t="shared" si="3666"/>
        <v>0</v>
      </c>
      <c r="AU909" s="789">
        <f t="shared" si="3666"/>
        <v>0</v>
      </c>
      <c r="AV909" s="789">
        <f t="shared" si="3666"/>
        <v>0</v>
      </c>
      <c r="AW909" s="789">
        <f t="shared" si="366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67">SUM(BD115)</f>
        <v>0</v>
      </c>
      <c r="BE909" s="789">
        <f t="shared" si="3667"/>
        <v>0</v>
      </c>
      <c r="BF909" s="789">
        <f t="shared" si="3667"/>
        <v>0</v>
      </c>
      <c r="BG909" s="789">
        <f t="shared" si="3667"/>
        <v>0</v>
      </c>
      <c r="BH909" s="789">
        <f t="shared" si="3667"/>
        <v>0</v>
      </c>
      <c r="BI909" s="789">
        <f t="shared" si="3667"/>
        <v>0</v>
      </c>
      <c r="BJ909" s="789">
        <f t="shared" si="3667"/>
        <v>0</v>
      </c>
      <c r="BK909" s="789">
        <f t="shared" si="3667"/>
        <v>0</v>
      </c>
      <c r="BL909" s="789">
        <f t="shared" si="3667"/>
        <v>0</v>
      </c>
      <c r="BM909" s="789">
        <f t="shared" si="3667"/>
        <v>0</v>
      </c>
      <c r="BN909" s="789">
        <f t="shared" si="3667"/>
        <v>0</v>
      </c>
      <c r="BO909" s="789">
        <f t="shared" si="366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20"/>
        <v>0</v>
      </c>
      <c r="CA909" s="589">
        <f t="shared" si="3621"/>
        <v>0</v>
      </c>
      <c r="CB909" s="589">
        <f t="shared" si="3622"/>
        <v>0</v>
      </c>
      <c r="CC909" s="589">
        <f t="shared" si="3623"/>
        <v>0</v>
      </c>
      <c r="CD909" s="1328">
        <f t="shared" si="3650"/>
        <v>0</v>
      </c>
      <c r="CE909" s="1329">
        <f t="shared" si="3651"/>
        <v>0</v>
      </c>
      <c r="CF909" s="1329">
        <f t="shared" si="3651"/>
        <v>0</v>
      </c>
      <c r="CG909" s="1329">
        <f t="shared" si="3651"/>
        <v>0</v>
      </c>
      <c r="CH909" s="1329">
        <f t="shared" si="3651"/>
        <v>0</v>
      </c>
      <c r="CI909" s="1330">
        <f t="shared" si="3651"/>
        <v>0</v>
      </c>
      <c r="CJ909" s="1330">
        <f t="shared" si="3651"/>
        <v>0</v>
      </c>
      <c r="CK909" s="1329">
        <f t="shared" si="3651"/>
        <v>0</v>
      </c>
      <c r="CL909" s="1329">
        <f t="shared" si="3651"/>
        <v>0</v>
      </c>
      <c r="CM909" s="1329">
        <f t="shared" si="3651"/>
        <v>0</v>
      </c>
      <c r="CN909" s="1329">
        <f t="shared" si="3651"/>
        <v>0</v>
      </c>
      <c r="CO909" s="1328">
        <f t="shared" si="3651"/>
        <v>0</v>
      </c>
      <c r="CP909" s="540" t="str">
        <f t="shared" si="3625"/>
        <v/>
      </c>
      <c r="CQ909" s="541" t="str">
        <f t="shared" si="3626"/>
        <v/>
      </c>
      <c r="CR909" s="542" t="str">
        <f t="shared" si="3627"/>
        <v/>
      </c>
      <c r="CS909" s="542">
        <f t="shared" si="3628"/>
        <v>0</v>
      </c>
      <c r="CT909" s="542">
        <f t="shared" si="3629"/>
        <v>0</v>
      </c>
      <c r="CU909" s="542">
        <f t="shared" si="3630"/>
        <v>0</v>
      </c>
      <c r="CV909" s="542">
        <f t="shared" si="3631"/>
        <v>0</v>
      </c>
      <c r="CW909" s="543">
        <f t="shared" si="3632"/>
        <v>0</v>
      </c>
      <c r="CX909" s="543">
        <f t="shared" si="3633"/>
        <v>0</v>
      </c>
      <c r="CY909" s="543">
        <f t="shared" si="3634"/>
        <v>0</v>
      </c>
      <c r="CZ909" s="542">
        <f t="shared" si="3635"/>
        <v>0</v>
      </c>
      <c r="DA909" s="542">
        <f t="shared" si="3636"/>
        <v>0</v>
      </c>
      <c r="DB909" s="542">
        <f t="shared" si="3637"/>
        <v>0</v>
      </c>
      <c r="DC909" s="542">
        <f t="shared" si="3638"/>
        <v>0</v>
      </c>
      <c r="DD909" s="542">
        <f t="shared" si="3639"/>
        <v>0</v>
      </c>
      <c r="DE909" s="541" t="str">
        <f t="shared" si="3640"/>
        <v/>
      </c>
      <c r="DF909" s="540" t="str">
        <f t="shared" si="3641"/>
        <v/>
      </c>
      <c r="DG909" s="645">
        <f t="shared" si="3642"/>
        <v>12</v>
      </c>
      <c r="DH909" s="98">
        <f t="shared" si="3643"/>
        <v>12</v>
      </c>
      <c r="DI909" s="98">
        <f t="shared" si="3644"/>
        <v>12</v>
      </c>
      <c r="DJ909" s="98">
        <f t="shared" si="364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400</v>
      </c>
      <c r="B910" s="789">
        <f t="shared" ref="B910:M910" si="3668">SUM(B126)</f>
        <v>0</v>
      </c>
      <c r="C910" s="789">
        <f t="shared" si="3668"/>
        <v>0</v>
      </c>
      <c r="D910" s="789">
        <f t="shared" si="3668"/>
        <v>0</v>
      </c>
      <c r="E910" s="789">
        <f t="shared" si="3668"/>
        <v>0</v>
      </c>
      <c r="F910" s="789">
        <f t="shared" si="3668"/>
        <v>0</v>
      </c>
      <c r="G910" s="789">
        <f t="shared" si="3668"/>
        <v>0</v>
      </c>
      <c r="H910" s="789">
        <f t="shared" si="3668"/>
        <v>0</v>
      </c>
      <c r="I910" s="789">
        <f t="shared" si="3668"/>
        <v>0</v>
      </c>
      <c r="J910" s="789">
        <f t="shared" si="3668"/>
        <v>0</v>
      </c>
      <c r="K910" s="789">
        <f t="shared" si="3668"/>
        <v>0</v>
      </c>
      <c r="L910" s="789">
        <f t="shared" si="3668"/>
        <v>0</v>
      </c>
      <c r="M910" s="789">
        <f t="shared" si="3668"/>
        <v>0</v>
      </c>
      <c r="N910" s="789"/>
      <c r="O910" s="789"/>
      <c r="P910" s="789"/>
      <c r="Q910" s="789"/>
      <c r="R910" s="789"/>
      <c r="S910" s="788"/>
      <c r="T910" s="789">
        <f t="shared" ref="T910:AE910" si="3669">SUM(T126)</f>
        <v>0</v>
      </c>
      <c r="U910" s="789">
        <f t="shared" si="3669"/>
        <v>0</v>
      </c>
      <c r="V910" s="789">
        <f t="shared" si="3669"/>
        <v>0</v>
      </c>
      <c r="W910" s="789">
        <f t="shared" si="3669"/>
        <v>0</v>
      </c>
      <c r="X910" s="789">
        <f t="shared" si="3669"/>
        <v>0</v>
      </c>
      <c r="Y910" s="789">
        <f t="shared" si="3669"/>
        <v>0</v>
      </c>
      <c r="Z910" s="789">
        <f t="shared" si="3669"/>
        <v>0</v>
      </c>
      <c r="AA910" s="789">
        <f t="shared" si="3669"/>
        <v>0</v>
      </c>
      <c r="AB910" s="789">
        <f t="shared" si="3669"/>
        <v>0</v>
      </c>
      <c r="AC910" s="789">
        <f t="shared" si="3669"/>
        <v>0</v>
      </c>
      <c r="AD910" s="789">
        <f t="shared" si="3669"/>
        <v>0</v>
      </c>
      <c r="AE910" s="789">
        <f t="shared" si="366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70">SUM(AL126)</f>
        <v>0</v>
      </c>
      <c r="AM910" s="789">
        <f t="shared" si="3670"/>
        <v>0</v>
      </c>
      <c r="AN910" s="789">
        <f t="shared" si="3670"/>
        <v>0</v>
      </c>
      <c r="AO910" s="789">
        <f t="shared" si="3670"/>
        <v>0</v>
      </c>
      <c r="AP910" s="789">
        <f t="shared" si="3670"/>
        <v>0</v>
      </c>
      <c r="AQ910" s="789">
        <f t="shared" si="3670"/>
        <v>0</v>
      </c>
      <c r="AR910" s="789">
        <f t="shared" si="3670"/>
        <v>0</v>
      </c>
      <c r="AS910" s="789">
        <f t="shared" si="3670"/>
        <v>0</v>
      </c>
      <c r="AT910" s="789">
        <f t="shared" si="3670"/>
        <v>0</v>
      </c>
      <c r="AU910" s="789">
        <f t="shared" si="3670"/>
        <v>0</v>
      </c>
      <c r="AV910" s="789">
        <f t="shared" si="3670"/>
        <v>0</v>
      </c>
      <c r="AW910" s="789">
        <f t="shared" si="367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71">SUM(BD126)</f>
        <v>0</v>
      </c>
      <c r="BE910" s="789">
        <f t="shared" si="3671"/>
        <v>0</v>
      </c>
      <c r="BF910" s="789">
        <f t="shared" si="3671"/>
        <v>0</v>
      </c>
      <c r="BG910" s="789">
        <f t="shared" si="3671"/>
        <v>0</v>
      </c>
      <c r="BH910" s="789">
        <f t="shared" si="3671"/>
        <v>0</v>
      </c>
      <c r="BI910" s="789">
        <f t="shared" si="3671"/>
        <v>0</v>
      </c>
      <c r="BJ910" s="789">
        <f t="shared" si="3671"/>
        <v>0</v>
      </c>
      <c r="BK910" s="789">
        <f t="shared" si="3671"/>
        <v>0</v>
      </c>
      <c r="BL910" s="789">
        <f t="shared" si="3671"/>
        <v>0</v>
      </c>
      <c r="BM910" s="789">
        <f t="shared" si="3671"/>
        <v>0</v>
      </c>
      <c r="BN910" s="789">
        <f t="shared" si="3671"/>
        <v>0</v>
      </c>
      <c r="BO910" s="789">
        <f t="shared" si="367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20"/>
        <v>0</v>
      </c>
      <c r="CA910" s="589">
        <f t="shared" si="3621"/>
        <v>0</v>
      </c>
      <c r="CB910" s="589">
        <f t="shared" si="3622"/>
        <v>0</v>
      </c>
      <c r="CC910" s="589">
        <f t="shared" si="3623"/>
        <v>0</v>
      </c>
      <c r="CD910" s="1328">
        <f t="shared" si="3650"/>
        <v>0</v>
      </c>
      <c r="CE910" s="1329">
        <f t="shared" si="3651"/>
        <v>0</v>
      </c>
      <c r="CF910" s="1329">
        <f t="shared" si="3651"/>
        <v>0</v>
      </c>
      <c r="CG910" s="1329">
        <f t="shared" si="3651"/>
        <v>0</v>
      </c>
      <c r="CH910" s="1329">
        <f t="shared" si="3651"/>
        <v>0</v>
      </c>
      <c r="CI910" s="1330">
        <f t="shared" si="3651"/>
        <v>0</v>
      </c>
      <c r="CJ910" s="1330">
        <f t="shared" si="3651"/>
        <v>0</v>
      </c>
      <c r="CK910" s="1329">
        <f t="shared" si="3651"/>
        <v>0</v>
      </c>
      <c r="CL910" s="1329">
        <f t="shared" si="3651"/>
        <v>0</v>
      </c>
      <c r="CM910" s="1329">
        <f t="shared" si="3651"/>
        <v>0</v>
      </c>
      <c r="CN910" s="1329">
        <f t="shared" si="3651"/>
        <v>0</v>
      </c>
      <c r="CO910" s="1328">
        <f t="shared" si="3651"/>
        <v>0</v>
      </c>
      <c r="CP910" s="540" t="str">
        <f t="shared" si="3625"/>
        <v/>
      </c>
      <c r="CQ910" s="541" t="str">
        <f t="shared" si="3626"/>
        <v/>
      </c>
      <c r="CR910" s="542" t="str">
        <f t="shared" si="3627"/>
        <v/>
      </c>
      <c r="CS910" s="542">
        <f t="shared" si="3628"/>
        <v>0</v>
      </c>
      <c r="CT910" s="542">
        <f t="shared" si="3629"/>
        <v>0</v>
      </c>
      <c r="CU910" s="542">
        <f t="shared" si="3630"/>
        <v>0</v>
      </c>
      <c r="CV910" s="542">
        <f t="shared" si="3631"/>
        <v>0</v>
      </c>
      <c r="CW910" s="543">
        <f t="shared" si="3632"/>
        <v>0</v>
      </c>
      <c r="CX910" s="543">
        <f t="shared" si="3633"/>
        <v>0</v>
      </c>
      <c r="CY910" s="543">
        <f t="shared" si="3634"/>
        <v>0</v>
      </c>
      <c r="CZ910" s="542">
        <f t="shared" si="3635"/>
        <v>0</v>
      </c>
      <c r="DA910" s="542">
        <f t="shared" si="3636"/>
        <v>0</v>
      </c>
      <c r="DB910" s="542">
        <f t="shared" si="3637"/>
        <v>0</v>
      </c>
      <c r="DC910" s="542">
        <f t="shared" si="3638"/>
        <v>0</v>
      </c>
      <c r="DD910" s="542">
        <f t="shared" si="3639"/>
        <v>0</v>
      </c>
      <c r="DE910" s="541" t="str">
        <f t="shared" si="3640"/>
        <v/>
      </c>
      <c r="DF910" s="540" t="str">
        <f t="shared" si="3641"/>
        <v/>
      </c>
      <c r="DG910" s="645">
        <f t="shared" si="3642"/>
        <v>12</v>
      </c>
      <c r="DH910" s="98">
        <f t="shared" si="3643"/>
        <v>12</v>
      </c>
      <c r="DI910" s="98">
        <f t="shared" si="3644"/>
        <v>12</v>
      </c>
      <c r="DJ910" s="98">
        <f t="shared" si="364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401</v>
      </c>
      <c r="B911" s="789">
        <f t="shared" ref="B911:M911" si="3672">SUM(B135)</f>
        <v>0</v>
      </c>
      <c r="C911" s="789">
        <f t="shared" si="3672"/>
        <v>0</v>
      </c>
      <c r="D911" s="789">
        <f t="shared" si="3672"/>
        <v>0</v>
      </c>
      <c r="E911" s="789">
        <f t="shared" si="3672"/>
        <v>0</v>
      </c>
      <c r="F911" s="789">
        <f t="shared" si="3672"/>
        <v>0</v>
      </c>
      <c r="G911" s="789">
        <f t="shared" si="3672"/>
        <v>0</v>
      </c>
      <c r="H911" s="789">
        <f t="shared" si="3672"/>
        <v>0</v>
      </c>
      <c r="I911" s="789">
        <f t="shared" si="3672"/>
        <v>0</v>
      </c>
      <c r="J911" s="789">
        <f t="shared" si="3672"/>
        <v>0</v>
      </c>
      <c r="K911" s="789">
        <f t="shared" si="3672"/>
        <v>0</v>
      </c>
      <c r="L911" s="789">
        <f t="shared" si="3672"/>
        <v>0</v>
      </c>
      <c r="M911" s="789">
        <f t="shared" si="3672"/>
        <v>0</v>
      </c>
      <c r="N911" s="789"/>
      <c r="O911" s="789"/>
      <c r="P911" s="789"/>
      <c r="Q911" s="789"/>
      <c r="R911" s="789"/>
      <c r="S911" s="788"/>
      <c r="T911" s="789">
        <f t="shared" ref="T911:AE911" si="3673">SUM(T135)</f>
        <v>0</v>
      </c>
      <c r="U911" s="789">
        <f t="shared" si="3673"/>
        <v>0</v>
      </c>
      <c r="V911" s="789">
        <f t="shared" si="3673"/>
        <v>0</v>
      </c>
      <c r="W911" s="789">
        <f t="shared" si="3673"/>
        <v>0</v>
      </c>
      <c r="X911" s="789">
        <f t="shared" si="3673"/>
        <v>0</v>
      </c>
      <c r="Y911" s="789">
        <f t="shared" si="3673"/>
        <v>0</v>
      </c>
      <c r="Z911" s="789">
        <f t="shared" si="3673"/>
        <v>0</v>
      </c>
      <c r="AA911" s="789">
        <f t="shared" si="3673"/>
        <v>0</v>
      </c>
      <c r="AB911" s="789">
        <f t="shared" si="3673"/>
        <v>0</v>
      </c>
      <c r="AC911" s="789">
        <f t="shared" si="3673"/>
        <v>0</v>
      </c>
      <c r="AD911" s="789">
        <f t="shared" si="3673"/>
        <v>0</v>
      </c>
      <c r="AE911" s="789">
        <f t="shared" si="367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74">SUM(AL135)</f>
        <v>0</v>
      </c>
      <c r="AM911" s="789">
        <f t="shared" si="3674"/>
        <v>0</v>
      </c>
      <c r="AN911" s="789">
        <f t="shared" si="3674"/>
        <v>0</v>
      </c>
      <c r="AO911" s="789">
        <f t="shared" si="3674"/>
        <v>0</v>
      </c>
      <c r="AP911" s="789">
        <f t="shared" si="3674"/>
        <v>0</v>
      </c>
      <c r="AQ911" s="789">
        <f t="shared" si="3674"/>
        <v>0</v>
      </c>
      <c r="AR911" s="789">
        <f t="shared" si="3674"/>
        <v>0</v>
      </c>
      <c r="AS911" s="789">
        <f t="shared" si="3674"/>
        <v>0</v>
      </c>
      <c r="AT911" s="789">
        <f t="shared" si="3674"/>
        <v>0</v>
      </c>
      <c r="AU911" s="789">
        <f t="shared" si="3674"/>
        <v>0</v>
      </c>
      <c r="AV911" s="789">
        <f t="shared" si="3674"/>
        <v>0</v>
      </c>
      <c r="AW911" s="789">
        <f t="shared" si="367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75">SUM(BD135)</f>
        <v>0</v>
      </c>
      <c r="BE911" s="789">
        <f t="shared" si="3675"/>
        <v>0</v>
      </c>
      <c r="BF911" s="789">
        <f t="shared" si="3675"/>
        <v>0</v>
      </c>
      <c r="BG911" s="789">
        <f t="shared" si="3675"/>
        <v>0</v>
      </c>
      <c r="BH911" s="789">
        <f t="shared" si="3675"/>
        <v>0</v>
      </c>
      <c r="BI911" s="789">
        <f t="shared" si="3675"/>
        <v>0</v>
      </c>
      <c r="BJ911" s="789">
        <f t="shared" si="3675"/>
        <v>0</v>
      </c>
      <c r="BK911" s="789">
        <f t="shared" si="3675"/>
        <v>0</v>
      </c>
      <c r="BL911" s="789">
        <f t="shared" si="3675"/>
        <v>0</v>
      </c>
      <c r="BM911" s="789">
        <f t="shared" si="3675"/>
        <v>0</v>
      </c>
      <c r="BN911" s="789">
        <f t="shared" si="3675"/>
        <v>0</v>
      </c>
      <c r="BO911" s="789">
        <f t="shared" si="367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20"/>
        <v>0</v>
      </c>
      <c r="CA911" s="589">
        <f t="shared" si="3621"/>
        <v>0</v>
      </c>
      <c r="CB911" s="589">
        <f t="shared" si="3622"/>
        <v>0</v>
      </c>
      <c r="CC911" s="589">
        <f t="shared" si="3623"/>
        <v>0</v>
      </c>
      <c r="CD911" s="1328">
        <f t="shared" si="3650"/>
        <v>0</v>
      </c>
      <c r="CE911" s="1329">
        <f t="shared" si="3651"/>
        <v>0</v>
      </c>
      <c r="CF911" s="1329">
        <f t="shared" si="3651"/>
        <v>0</v>
      </c>
      <c r="CG911" s="1329">
        <f t="shared" si="3651"/>
        <v>0</v>
      </c>
      <c r="CH911" s="1329">
        <f t="shared" si="3651"/>
        <v>0</v>
      </c>
      <c r="CI911" s="1330">
        <f t="shared" si="3651"/>
        <v>0</v>
      </c>
      <c r="CJ911" s="1330">
        <f t="shared" si="3651"/>
        <v>0</v>
      </c>
      <c r="CK911" s="1329">
        <f t="shared" si="3651"/>
        <v>0</v>
      </c>
      <c r="CL911" s="1329">
        <f t="shared" si="3651"/>
        <v>0</v>
      </c>
      <c r="CM911" s="1329">
        <f t="shared" si="3651"/>
        <v>0</v>
      </c>
      <c r="CN911" s="1329">
        <f t="shared" si="3651"/>
        <v>0</v>
      </c>
      <c r="CO911" s="1328">
        <f t="shared" si="3651"/>
        <v>0</v>
      </c>
      <c r="CP911" s="540" t="str">
        <f t="shared" si="3625"/>
        <v/>
      </c>
      <c r="CQ911" s="541" t="str">
        <f t="shared" si="3626"/>
        <v/>
      </c>
      <c r="CR911" s="542" t="str">
        <f t="shared" si="3627"/>
        <v/>
      </c>
      <c r="CS911" s="542">
        <f t="shared" si="3628"/>
        <v>0</v>
      </c>
      <c r="CT911" s="542">
        <f t="shared" si="3629"/>
        <v>0</v>
      </c>
      <c r="CU911" s="542">
        <f t="shared" si="3630"/>
        <v>0</v>
      </c>
      <c r="CV911" s="542">
        <f t="shared" si="3631"/>
        <v>0</v>
      </c>
      <c r="CW911" s="543">
        <f t="shared" si="3632"/>
        <v>0</v>
      </c>
      <c r="CX911" s="543">
        <f t="shared" si="3633"/>
        <v>0</v>
      </c>
      <c r="CY911" s="543">
        <f t="shared" si="3634"/>
        <v>0</v>
      </c>
      <c r="CZ911" s="542">
        <f t="shared" si="3635"/>
        <v>0</v>
      </c>
      <c r="DA911" s="542">
        <f t="shared" si="3636"/>
        <v>0</v>
      </c>
      <c r="DB911" s="542">
        <f t="shared" si="3637"/>
        <v>0</v>
      </c>
      <c r="DC911" s="542">
        <f t="shared" si="3638"/>
        <v>0</v>
      </c>
      <c r="DD911" s="542">
        <f t="shared" si="3639"/>
        <v>0</v>
      </c>
      <c r="DE911" s="541" t="str">
        <f t="shared" si="3640"/>
        <v/>
      </c>
      <c r="DF911" s="540" t="str">
        <f t="shared" si="3641"/>
        <v/>
      </c>
      <c r="DG911" s="645">
        <f t="shared" si="3642"/>
        <v>12</v>
      </c>
      <c r="DH911" s="98">
        <f t="shared" si="3643"/>
        <v>12</v>
      </c>
      <c r="DI911" s="98">
        <f t="shared" si="3644"/>
        <v>12</v>
      </c>
      <c r="DJ911" s="98">
        <f t="shared" si="364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402</v>
      </c>
      <c r="B912" s="789">
        <f t="shared" ref="B912:M912" si="3676">SUM(B143)</f>
        <v>0</v>
      </c>
      <c r="C912" s="789">
        <f t="shared" si="3676"/>
        <v>0</v>
      </c>
      <c r="D912" s="789">
        <f t="shared" si="3676"/>
        <v>0</v>
      </c>
      <c r="E912" s="789">
        <f t="shared" si="3676"/>
        <v>0</v>
      </c>
      <c r="F912" s="789">
        <f t="shared" si="3676"/>
        <v>0</v>
      </c>
      <c r="G912" s="789">
        <f t="shared" si="3676"/>
        <v>0</v>
      </c>
      <c r="H912" s="789">
        <f t="shared" si="3676"/>
        <v>0</v>
      </c>
      <c r="I912" s="789">
        <f t="shared" si="3676"/>
        <v>0</v>
      </c>
      <c r="J912" s="789">
        <f t="shared" si="3676"/>
        <v>0</v>
      </c>
      <c r="K912" s="789">
        <f t="shared" si="3676"/>
        <v>0</v>
      </c>
      <c r="L912" s="789">
        <f t="shared" si="3676"/>
        <v>0</v>
      </c>
      <c r="M912" s="789">
        <f t="shared" si="3676"/>
        <v>0</v>
      </c>
      <c r="N912" s="789"/>
      <c r="O912" s="789"/>
      <c r="P912" s="789"/>
      <c r="Q912" s="789"/>
      <c r="R912" s="789"/>
      <c r="S912" s="788"/>
      <c r="T912" s="789">
        <f t="shared" ref="T912:AE912" si="3677">SUM(T143)</f>
        <v>0</v>
      </c>
      <c r="U912" s="789">
        <f t="shared" si="3677"/>
        <v>0</v>
      </c>
      <c r="V912" s="789">
        <f t="shared" si="3677"/>
        <v>0</v>
      </c>
      <c r="W912" s="789">
        <f t="shared" si="3677"/>
        <v>0</v>
      </c>
      <c r="X912" s="789">
        <f t="shared" si="3677"/>
        <v>0</v>
      </c>
      <c r="Y912" s="789">
        <f t="shared" si="3677"/>
        <v>0</v>
      </c>
      <c r="Z912" s="789">
        <f t="shared" si="3677"/>
        <v>0</v>
      </c>
      <c r="AA912" s="789">
        <f t="shared" si="3677"/>
        <v>0</v>
      </c>
      <c r="AB912" s="789">
        <f t="shared" si="3677"/>
        <v>0</v>
      </c>
      <c r="AC912" s="789">
        <f t="shared" si="3677"/>
        <v>0</v>
      </c>
      <c r="AD912" s="789">
        <f t="shared" si="3677"/>
        <v>0</v>
      </c>
      <c r="AE912" s="789">
        <f t="shared" si="367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78">SUM(AL143)</f>
        <v>0</v>
      </c>
      <c r="AM912" s="789">
        <f t="shared" si="3678"/>
        <v>0</v>
      </c>
      <c r="AN912" s="789">
        <f t="shared" si="3678"/>
        <v>0</v>
      </c>
      <c r="AO912" s="789">
        <f t="shared" si="3678"/>
        <v>0</v>
      </c>
      <c r="AP912" s="789">
        <f t="shared" si="3678"/>
        <v>0</v>
      </c>
      <c r="AQ912" s="789">
        <f t="shared" si="3678"/>
        <v>0</v>
      </c>
      <c r="AR912" s="789">
        <f t="shared" si="3678"/>
        <v>0</v>
      </c>
      <c r="AS912" s="789">
        <f t="shared" si="3678"/>
        <v>0</v>
      </c>
      <c r="AT912" s="789">
        <f t="shared" si="3678"/>
        <v>0</v>
      </c>
      <c r="AU912" s="789">
        <f t="shared" si="3678"/>
        <v>0</v>
      </c>
      <c r="AV912" s="789">
        <f t="shared" si="3678"/>
        <v>0</v>
      </c>
      <c r="AW912" s="789">
        <f t="shared" si="367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79">SUM(BD143)</f>
        <v>0</v>
      </c>
      <c r="BE912" s="789">
        <f t="shared" si="3679"/>
        <v>0</v>
      </c>
      <c r="BF912" s="789">
        <f t="shared" si="3679"/>
        <v>0</v>
      </c>
      <c r="BG912" s="789">
        <f t="shared" si="3679"/>
        <v>0</v>
      </c>
      <c r="BH912" s="789">
        <f t="shared" si="3679"/>
        <v>0</v>
      </c>
      <c r="BI912" s="789">
        <f t="shared" si="3679"/>
        <v>0</v>
      </c>
      <c r="BJ912" s="789">
        <f t="shared" si="3679"/>
        <v>0</v>
      </c>
      <c r="BK912" s="789">
        <f t="shared" si="3679"/>
        <v>0</v>
      </c>
      <c r="BL912" s="789">
        <f t="shared" si="3679"/>
        <v>0</v>
      </c>
      <c r="BM912" s="789">
        <f t="shared" si="3679"/>
        <v>0</v>
      </c>
      <c r="BN912" s="789">
        <f t="shared" si="3679"/>
        <v>0</v>
      </c>
      <c r="BO912" s="789">
        <f t="shared" si="367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20"/>
        <v>0</v>
      </c>
      <c r="CA912" s="589">
        <f t="shared" si="3621"/>
        <v>0</v>
      </c>
      <c r="CB912" s="589">
        <f t="shared" si="3622"/>
        <v>0</v>
      </c>
      <c r="CC912" s="589">
        <f t="shared" si="3623"/>
        <v>0</v>
      </c>
      <c r="CD912" s="1328">
        <f t="shared" si="3650"/>
        <v>0</v>
      </c>
      <c r="CE912" s="1329">
        <f t="shared" si="3651"/>
        <v>0</v>
      </c>
      <c r="CF912" s="1329">
        <f t="shared" si="3651"/>
        <v>0</v>
      </c>
      <c r="CG912" s="1329">
        <f t="shared" si="3651"/>
        <v>0</v>
      </c>
      <c r="CH912" s="1329">
        <f t="shared" si="3651"/>
        <v>0</v>
      </c>
      <c r="CI912" s="1330">
        <f t="shared" si="3651"/>
        <v>0</v>
      </c>
      <c r="CJ912" s="1330">
        <f t="shared" si="3651"/>
        <v>0</v>
      </c>
      <c r="CK912" s="1329">
        <f t="shared" si="3651"/>
        <v>0</v>
      </c>
      <c r="CL912" s="1329">
        <f t="shared" si="3651"/>
        <v>0</v>
      </c>
      <c r="CM912" s="1329">
        <f t="shared" si="3651"/>
        <v>0</v>
      </c>
      <c r="CN912" s="1329">
        <f t="shared" si="3651"/>
        <v>0</v>
      </c>
      <c r="CO912" s="1344">
        <f t="shared" si="3651"/>
        <v>0</v>
      </c>
      <c r="CP912" s="540" t="str">
        <f t="shared" si="3625"/>
        <v/>
      </c>
      <c r="CQ912" s="541" t="str">
        <f t="shared" si="3626"/>
        <v/>
      </c>
      <c r="CR912" s="542" t="str">
        <f t="shared" si="3627"/>
        <v/>
      </c>
      <c r="CS912" s="542">
        <f t="shared" si="3628"/>
        <v>0</v>
      </c>
      <c r="CT912" s="542">
        <f t="shared" si="3629"/>
        <v>0</v>
      </c>
      <c r="CU912" s="542">
        <f t="shared" si="3630"/>
        <v>0</v>
      </c>
      <c r="CV912" s="542">
        <f t="shared" si="3631"/>
        <v>0</v>
      </c>
      <c r="CW912" s="543">
        <f t="shared" si="3632"/>
        <v>0</v>
      </c>
      <c r="CX912" s="543">
        <f t="shared" si="3633"/>
        <v>0</v>
      </c>
      <c r="CY912" s="543">
        <f t="shared" si="3634"/>
        <v>0</v>
      </c>
      <c r="CZ912" s="542">
        <f t="shared" si="3635"/>
        <v>0</v>
      </c>
      <c r="DA912" s="542">
        <f t="shared" si="3636"/>
        <v>0</v>
      </c>
      <c r="DB912" s="542">
        <f t="shared" si="3637"/>
        <v>0</v>
      </c>
      <c r="DC912" s="542">
        <f t="shared" si="3638"/>
        <v>0</v>
      </c>
      <c r="DD912" s="542">
        <f t="shared" si="3639"/>
        <v>0</v>
      </c>
      <c r="DE912" s="541" t="str">
        <f t="shared" si="3640"/>
        <v/>
      </c>
      <c r="DF912" s="540" t="str">
        <f t="shared" si="3641"/>
        <v/>
      </c>
      <c r="DG912" s="645">
        <f t="shared" si="3642"/>
        <v>12</v>
      </c>
      <c r="DH912" s="98">
        <f t="shared" si="3643"/>
        <v>12</v>
      </c>
      <c r="DI912" s="98">
        <f t="shared" si="3644"/>
        <v>12</v>
      </c>
      <c r="DJ912" s="98">
        <f t="shared" si="364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403</v>
      </c>
      <c r="B913" s="789">
        <f t="shared" ref="B913:M913" si="3680">SUM(B154)</f>
        <v>0</v>
      </c>
      <c r="C913" s="789">
        <f t="shared" si="3680"/>
        <v>0</v>
      </c>
      <c r="D913" s="789">
        <f t="shared" si="3680"/>
        <v>0</v>
      </c>
      <c r="E913" s="789">
        <f t="shared" si="3680"/>
        <v>0</v>
      </c>
      <c r="F913" s="789">
        <f t="shared" si="3680"/>
        <v>0</v>
      </c>
      <c r="G913" s="789">
        <f t="shared" si="3680"/>
        <v>0</v>
      </c>
      <c r="H913" s="789">
        <f t="shared" si="3680"/>
        <v>0</v>
      </c>
      <c r="I913" s="789">
        <f t="shared" si="3680"/>
        <v>0</v>
      </c>
      <c r="J913" s="789">
        <f t="shared" si="3680"/>
        <v>0</v>
      </c>
      <c r="K913" s="789">
        <f t="shared" si="3680"/>
        <v>0</v>
      </c>
      <c r="L913" s="789">
        <f t="shared" si="3680"/>
        <v>0</v>
      </c>
      <c r="M913" s="789">
        <f t="shared" si="3680"/>
        <v>0</v>
      </c>
      <c r="N913" s="789"/>
      <c r="O913" s="789"/>
      <c r="P913" s="789"/>
      <c r="Q913" s="789"/>
      <c r="R913" s="789"/>
      <c r="S913" s="788"/>
      <c r="T913" s="789">
        <f t="shared" ref="T913:AE913" si="3681">SUM(T154)</f>
        <v>0</v>
      </c>
      <c r="U913" s="789">
        <f t="shared" si="3681"/>
        <v>0</v>
      </c>
      <c r="V913" s="789">
        <f t="shared" si="3681"/>
        <v>0</v>
      </c>
      <c r="W913" s="789">
        <f t="shared" si="3681"/>
        <v>0</v>
      </c>
      <c r="X913" s="789">
        <f t="shared" si="3681"/>
        <v>0</v>
      </c>
      <c r="Y913" s="789">
        <f t="shared" si="3681"/>
        <v>0</v>
      </c>
      <c r="Z913" s="789">
        <f t="shared" si="3681"/>
        <v>0</v>
      </c>
      <c r="AA913" s="789">
        <f t="shared" si="3681"/>
        <v>0</v>
      </c>
      <c r="AB913" s="789">
        <f t="shared" si="3681"/>
        <v>0</v>
      </c>
      <c r="AC913" s="789">
        <f t="shared" si="3681"/>
        <v>0</v>
      </c>
      <c r="AD913" s="789">
        <f t="shared" si="3681"/>
        <v>0</v>
      </c>
      <c r="AE913" s="789">
        <f t="shared" si="368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82">SUM(AL154)</f>
        <v>0</v>
      </c>
      <c r="AM913" s="789">
        <f t="shared" si="3682"/>
        <v>0</v>
      </c>
      <c r="AN913" s="789">
        <f t="shared" si="3682"/>
        <v>0</v>
      </c>
      <c r="AO913" s="789">
        <f t="shared" si="3682"/>
        <v>0</v>
      </c>
      <c r="AP913" s="789">
        <f t="shared" si="3682"/>
        <v>0</v>
      </c>
      <c r="AQ913" s="789">
        <f t="shared" si="3682"/>
        <v>0</v>
      </c>
      <c r="AR913" s="789">
        <f t="shared" si="3682"/>
        <v>0</v>
      </c>
      <c r="AS913" s="789">
        <f t="shared" si="3682"/>
        <v>0</v>
      </c>
      <c r="AT913" s="789">
        <f t="shared" si="3682"/>
        <v>0</v>
      </c>
      <c r="AU913" s="789">
        <f t="shared" si="3682"/>
        <v>0</v>
      </c>
      <c r="AV913" s="789">
        <f t="shared" si="3682"/>
        <v>0</v>
      </c>
      <c r="AW913" s="789">
        <f t="shared" si="368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83">SUM(BD154)</f>
        <v>0</v>
      </c>
      <c r="BE913" s="789">
        <f t="shared" si="3683"/>
        <v>0</v>
      </c>
      <c r="BF913" s="789">
        <f t="shared" si="3683"/>
        <v>0</v>
      </c>
      <c r="BG913" s="789">
        <f t="shared" si="3683"/>
        <v>0</v>
      </c>
      <c r="BH913" s="789">
        <f t="shared" si="3683"/>
        <v>0</v>
      </c>
      <c r="BI913" s="789">
        <f t="shared" si="3683"/>
        <v>0</v>
      </c>
      <c r="BJ913" s="789">
        <f t="shared" si="3683"/>
        <v>0</v>
      </c>
      <c r="BK913" s="789">
        <f t="shared" si="3683"/>
        <v>0</v>
      </c>
      <c r="BL913" s="789">
        <f t="shared" si="3683"/>
        <v>0</v>
      </c>
      <c r="BM913" s="789">
        <f t="shared" si="3683"/>
        <v>0</v>
      </c>
      <c r="BN913" s="789">
        <f t="shared" si="3683"/>
        <v>0</v>
      </c>
      <c r="BO913" s="789">
        <f t="shared" si="368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20"/>
        <v>0</v>
      </c>
      <c r="CA913" s="589">
        <f t="shared" si="3621"/>
        <v>0</v>
      </c>
      <c r="CB913" s="589">
        <f t="shared" si="3622"/>
        <v>0</v>
      </c>
      <c r="CC913" s="589">
        <f t="shared" si="3623"/>
        <v>0</v>
      </c>
      <c r="CD913" s="1328">
        <f t="shared" si="3650"/>
        <v>0</v>
      </c>
      <c r="CE913" s="1329">
        <f t="shared" si="3651"/>
        <v>0</v>
      </c>
      <c r="CF913" s="1329">
        <f t="shared" si="3651"/>
        <v>0</v>
      </c>
      <c r="CG913" s="1329">
        <f t="shared" si="3651"/>
        <v>0</v>
      </c>
      <c r="CH913" s="1329">
        <f t="shared" si="3651"/>
        <v>0</v>
      </c>
      <c r="CI913" s="1330">
        <f t="shared" si="3651"/>
        <v>0</v>
      </c>
      <c r="CJ913" s="1330">
        <f t="shared" si="3651"/>
        <v>0</v>
      </c>
      <c r="CK913" s="1329">
        <f t="shared" si="3651"/>
        <v>0</v>
      </c>
      <c r="CL913" s="1329">
        <f t="shared" si="3651"/>
        <v>0</v>
      </c>
      <c r="CM913" s="1329">
        <f t="shared" si="3651"/>
        <v>0</v>
      </c>
      <c r="CN913" s="1329">
        <f t="shared" si="3651"/>
        <v>0</v>
      </c>
      <c r="CO913" s="1328">
        <f t="shared" si="3651"/>
        <v>0</v>
      </c>
      <c r="CP913" s="540" t="str">
        <f t="shared" si="3625"/>
        <v/>
      </c>
      <c r="CQ913" s="541" t="str">
        <f t="shared" si="3626"/>
        <v/>
      </c>
      <c r="CR913" s="542" t="str">
        <f t="shared" si="3627"/>
        <v/>
      </c>
      <c r="CS913" s="542">
        <f t="shared" si="3628"/>
        <v>0</v>
      </c>
      <c r="CT913" s="542">
        <f t="shared" si="3629"/>
        <v>0</v>
      </c>
      <c r="CU913" s="542">
        <f t="shared" si="3630"/>
        <v>0</v>
      </c>
      <c r="CV913" s="542">
        <f t="shared" si="3631"/>
        <v>0</v>
      </c>
      <c r="CW913" s="543">
        <f t="shared" si="3632"/>
        <v>0</v>
      </c>
      <c r="CX913" s="543">
        <f t="shared" si="3633"/>
        <v>0</v>
      </c>
      <c r="CY913" s="543">
        <f t="shared" si="3634"/>
        <v>0</v>
      </c>
      <c r="CZ913" s="542">
        <f t="shared" si="3635"/>
        <v>0</v>
      </c>
      <c r="DA913" s="542">
        <f t="shared" si="3636"/>
        <v>0</v>
      </c>
      <c r="DB913" s="542">
        <f t="shared" si="3637"/>
        <v>0</v>
      </c>
      <c r="DC913" s="542">
        <f t="shared" si="3638"/>
        <v>0</v>
      </c>
      <c r="DD913" s="542">
        <f t="shared" si="3639"/>
        <v>0</v>
      </c>
      <c r="DE913" s="541" t="str">
        <f t="shared" si="3640"/>
        <v/>
      </c>
      <c r="DF913" s="540" t="str">
        <f t="shared" si="3641"/>
        <v/>
      </c>
      <c r="DG913" s="645">
        <f t="shared" si="3642"/>
        <v>12</v>
      </c>
      <c r="DH913" s="98">
        <f t="shared" si="3643"/>
        <v>12</v>
      </c>
      <c r="DI913" s="98">
        <f t="shared" si="3644"/>
        <v>12</v>
      </c>
      <c r="DJ913" s="98">
        <f t="shared" si="364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404</v>
      </c>
      <c r="B914" s="789">
        <f t="shared" ref="B914:M914" si="3684">SUM(B163)</f>
        <v>0</v>
      </c>
      <c r="C914" s="789">
        <f t="shared" si="3684"/>
        <v>0</v>
      </c>
      <c r="D914" s="789">
        <f t="shared" si="3684"/>
        <v>0</v>
      </c>
      <c r="E914" s="789">
        <f t="shared" si="3684"/>
        <v>0</v>
      </c>
      <c r="F914" s="789">
        <f t="shared" si="3684"/>
        <v>0</v>
      </c>
      <c r="G914" s="789">
        <f t="shared" si="3684"/>
        <v>0</v>
      </c>
      <c r="H914" s="789">
        <f t="shared" si="3684"/>
        <v>0</v>
      </c>
      <c r="I914" s="789">
        <f t="shared" si="3684"/>
        <v>0</v>
      </c>
      <c r="J914" s="789">
        <f t="shared" si="3684"/>
        <v>0</v>
      </c>
      <c r="K914" s="789">
        <f t="shared" si="3684"/>
        <v>0</v>
      </c>
      <c r="L914" s="789">
        <f t="shared" si="3684"/>
        <v>0</v>
      </c>
      <c r="M914" s="789">
        <f t="shared" si="3684"/>
        <v>0</v>
      </c>
      <c r="N914" s="789"/>
      <c r="O914" s="789"/>
      <c r="P914" s="789"/>
      <c r="Q914" s="789"/>
      <c r="R914" s="789"/>
      <c r="S914" s="788"/>
      <c r="T914" s="789">
        <f t="shared" ref="T914:AE914" si="3685">SUM(T163)</f>
        <v>0</v>
      </c>
      <c r="U914" s="789">
        <f t="shared" si="3685"/>
        <v>0</v>
      </c>
      <c r="V914" s="789">
        <f t="shared" si="3685"/>
        <v>0</v>
      </c>
      <c r="W914" s="789">
        <f t="shared" si="3685"/>
        <v>0</v>
      </c>
      <c r="X914" s="789">
        <f t="shared" si="3685"/>
        <v>0</v>
      </c>
      <c r="Y914" s="789">
        <f t="shared" si="3685"/>
        <v>0</v>
      </c>
      <c r="Z914" s="789">
        <f t="shared" si="3685"/>
        <v>0</v>
      </c>
      <c r="AA914" s="789">
        <f t="shared" si="3685"/>
        <v>0</v>
      </c>
      <c r="AB914" s="789">
        <f t="shared" si="3685"/>
        <v>0</v>
      </c>
      <c r="AC914" s="789">
        <f t="shared" si="3685"/>
        <v>0</v>
      </c>
      <c r="AD914" s="789">
        <f t="shared" si="3685"/>
        <v>0</v>
      </c>
      <c r="AE914" s="789">
        <f t="shared" si="368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86">SUM(AL163)</f>
        <v>0</v>
      </c>
      <c r="AM914" s="789">
        <f t="shared" si="3686"/>
        <v>0</v>
      </c>
      <c r="AN914" s="789">
        <f t="shared" si="3686"/>
        <v>0</v>
      </c>
      <c r="AO914" s="789">
        <f t="shared" si="3686"/>
        <v>0</v>
      </c>
      <c r="AP914" s="789">
        <f t="shared" si="3686"/>
        <v>0</v>
      </c>
      <c r="AQ914" s="789">
        <f t="shared" si="3686"/>
        <v>0</v>
      </c>
      <c r="AR914" s="789">
        <f t="shared" si="3686"/>
        <v>0</v>
      </c>
      <c r="AS914" s="789">
        <f t="shared" si="3686"/>
        <v>0</v>
      </c>
      <c r="AT914" s="789">
        <f t="shared" si="3686"/>
        <v>0</v>
      </c>
      <c r="AU914" s="789">
        <f t="shared" si="3686"/>
        <v>0</v>
      </c>
      <c r="AV914" s="789">
        <f t="shared" si="3686"/>
        <v>0</v>
      </c>
      <c r="AW914" s="789">
        <f t="shared" si="368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87">SUM(BD163)</f>
        <v>0</v>
      </c>
      <c r="BE914" s="789">
        <f t="shared" si="3687"/>
        <v>0</v>
      </c>
      <c r="BF914" s="789">
        <f t="shared" si="3687"/>
        <v>0</v>
      </c>
      <c r="BG914" s="789">
        <f t="shared" si="3687"/>
        <v>0</v>
      </c>
      <c r="BH914" s="789">
        <f t="shared" si="3687"/>
        <v>0</v>
      </c>
      <c r="BI914" s="789">
        <f t="shared" si="3687"/>
        <v>0</v>
      </c>
      <c r="BJ914" s="789">
        <f t="shared" si="3687"/>
        <v>0</v>
      </c>
      <c r="BK914" s="789">
        <f t="shared" si="3687"/>
        <v>0</v>
      </c>
      <c r="BL914" s="789">
        <f t="shared" si="3687"/>
        <v>0</v>
      </c>
      <c r="BM914" s="789">
        <f t="shared" si="3687"/>
        <v>0</v>
      </c>
      <c r="BN914" s="789">
        <f t="shared" si="3687"/>
        <v>0</v>
      </c>
      <c r="BO914" s="789">
        <f t="shared" si="368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20"/>
        <v>0</v>
      </c>
      <c r="CA914" s="589">
        <f t="shared" si="3621"/>
        <v>0</v>
      </c>
      <c r="CB914" s="589">
        <f t="shared" si="3622"/>
        <v>0</v>
      </c>
      <c r="CC914" s="589">
        <f t="shared" si="3623"/>
        <v>0</v>
      </c>
      <c r="CD914" s="1328">
        <f t="shared" si="3650"/>
        <v>0</v>
      </c>
      <c r="CE914" s="1329">
        <f t="shared" si="3651"/>
        <v>0</v>
      </c>
      <c r="CF914" s="1329">
        <f t="shared" si="3651"/>
        <v>0</v>
      </c>
      <c r="CG914" s="1329">
        <f t="shared" si="3651"/>
        <v>0</v>
      </c>
      <c r="CH914" s="1329">
        <f t="shared" si="3651"/>
        <v>0</v>
      </c>
      <c r="CI914" s="1330">
        <f t="shared" si="3651"/>
        <v>0</v>
      </c>
      <c r="CJ914" s="1330">
        <f t="shared" si="3651"/>
        <v>0</v>
      </c>
      <c r="CK914" s="1329">
        <f t="shared" si="3651"/>
        <v>0</v>
      </c>
      <c r="CL914" s="1329">
        <f t="shared" si="3651"/>
        <v>0</v>
      </c>
      <c r="CM914" s="1329">
        <f t="shared" si="3651"/>
        <v>0</v>
      </c>
      <c r="CN914" s="1329">
        <f t="shared" si="3651"/>
        <v>0</v>
      </c>
      <c r="CO914" s="1328">
        <f t="shared" si="3651"/>
        <v>0</v>
      </c>
      <c r="CP914" s="540" t="str">
        <f t="shared" si="3625"/>
        <v/>
      </c>
      <c r="CQ914" s="541" t="str">
        <f t="shared" si="3626"/>
        <v/>
      </c>
      <c r="CR914" s="542" t="str">
        <f t="shared" si="3627"/>
        <v/>
      </c>
      <c r="CS914" s="542">
        <f t="shared" si="3628"/>
        <v>0</v>
      </c>
      <c r="CT914" s="542">
        <f t="shared" si="3629"/>
        <v>0</v>
      </c>
      <c r="CU914" s="542">
        <f t="shared" si="3630"/>
        <v>0</v>
      </c>
      <c r="CV914" s="542">
        <f t="shared" si="3631"/>
        <v>0</v>
      </c>
      <c r="CW914" s="543">
        <f t="shared" si="3632"/>
        <v>0</v>
      </c>
      <c r="CX914" s="543">
        <f t="shared" si="3633"/>
        <v>0</v>
      </c>
      <c r="CY914" s="543">
        <f t="shared" si="3634"/>
        <v>0</v>
      </c>
      <c r="CZ914" s="542">
        <f t="shared" si="3635"/>
        <v>0</v>
      </c>
      <c r="DA914" s="542">
        <f t="shared" si="3636"/>
        <v>0</v>
      </c>
      <c r="DB914" s="542">
        <f t="shared" si="3637"/>
        <v>0</v>
      </c>
      <c r="DC914" s="542">
        <f t="shared" si="3638"/>
        <v>0</v>
      </c>
      <c r="DD914" s="542">
        <f t="shared" si="3639"/>
        <v>0</v>
      </c>
      <c r="DE914" s="541" t="str">
        <f t="shared" si="3640"/>
        <v/>
      </c>
      <c r="DF914" s="540" t="str">
        <f t="shared" si="3641"/>
        <v/>
      </c>
      <c r="DG914" s="645">
        <f t="shared" si="3642"/>
        <v>12</v>
      </c>
      <c r="DH914" s="98">
        <f t="shared" si="3643"/>
        <v>12</v>
      </c>
      <c r="DI914" s="98">
        <f t="shared" si="3644"/>
        <v>12</v>
      </c>
      <c r="DJ914" s="98">
        <f t="shared" si="364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405</v>
      </c>
      <c r="B915" s="789">
        <f t="shared" ref="B915:M915" si="3688">SUM(B171)</f>
        <v>0</v>
      </c>
      <c r="C915" s="789">
        <f t="shared" si="3688"/>
        <v>0</v>
      </c>
      <c r="D915" s="789">
        <f t="shared" si="3688"/>
        <v>0</v>
      </c>
      <c r="E915" s="789">
        <f t="shared" si="3688"/>
        <v>0</v>
      </c>
      <c r="F915" s="789">
        <f t="shared" si="3688"/>
        <v>0</v>
      </c>
      <c r="G915" s="789">
        <f t="shared" si="3688"/>
        <v>0</v>
      </c>
      <c r="H915" s="789">
        <f t="shared" si="3688"/>
        <v>0</v>
      </c>
      <c r="I915" s="789">
        <f t="shared" si="3688"/>
        <v>0</v>
      </c>
      <c r="J915" s="789">
        <f t="shared" si="3688"/>
        <v>0</v>
      </c>
      <c r="K915" s="789">
        <f t="shared" si="3688"/>
        <v>0</v>
      </c>
      <c r="L915" s="789">
        <f t="shared" si="3688"/>
        <v>0</v>
      </c>
      <c r="M915" s="789">
        <f t="shared" si="3688"/>
        <v>0</v>
      </c>
      <c r="N915" s="789"/>
      <c r="O915" s="789"/>
      <c r="P915" s="789"/>
      <c r="Q915" s="789"/>
      <c r="R915" s="789"/>
      <c r="S915" s="788"/>
      <c r="T915" s="789">
        <f t="shared" ref="T915:AE915" si="3689">SUM(T171)</f>
        <v>0</v>
      </c>
      <c r="U915" s="789">
        <f t="shared" si="3689"/>
        <v>0</v>
      </c>
      <c r="V915" s="789">
        <f t="shared" si="3689"/>
        <v>0</v>
      </c>
      <c r="W915" s="789">
        <f t="shared" si="3689"/>
        <v>0</v>
      </c>
      <c r="X915" s="789">
        <f t="shared" si="3689"/>
        <v>0</v>
      </c>
      <c r="Y915" s="789">
        <f t="shared" si="3689"/>
        <v>0</v>
      </c>
      <c r="Z915" s="789">
        <f t="shared" si="3689"/>
        <v>0</v>
      </c>
      <c r="AA915" s="789">
        <f t="shared" si="3689"/>
        <v>0</v>
      </c>
      <c r="AB915" s="789">
        <f t="shared" si="3689"/>
        <v>0</v>
      </c>
      <c r="AC915" s="789">
        <f t="shared" si="3689"/>
        <v>0</v>
      </c>
      <c r="AD915" s="789">
        <f t="shared" si="3689"/>
        <v>0</v>
      </c>
      <c r="AE915" s="789">
        <f t="shared" si="368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90">SUM(AL171)</f>
        <v>0</v>
      </c>
      <c r="AM915" s="789">
        <f t="shared" si="3690"/>
        <v>0</v>
      </c>
      <c r="AN915" s="789">
        <f t="shared" si="3690"/>
        <v>0</v>
      </c>
      <c r="AO915" s="789">
        <f t="shared" si="3690"/>
        <v>0</v>
      </c>
      <c r="AP915" s="789">
        <f t="shared" si="3690"/>
        <v>0</v>
      </c>
      <c r="AQ915" s="789">
        <f t="shared" si="3690"/>
        <v>0</v>
      </c>
      <c r="AR915" s="789">
        <f t="shared" si="3690"/>
        <v>0</v>
      </c>
      <c r="AS915" s="789">
        <f t="shared" si="3690"/>
        <v>0</v>
      </c>
      <c r="AT915" s="789">
        <f t="shared" si="3690"/>
        <v>0</v>
      </c>
      <c r="AU915" s="789">
        <f t="shared" si="3690"/>
        <v>0</v>
      </c>
      <c r="AV915" s="789">
        <f t="shared" si="3690"/>
        <v>0</v>
      </c>
      <c r="AW915" s="789">
        <f t="shared" si="369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91">SUM(BD171)</f>
        <v>0</v>
      </c>
      <c r="BE915" s="789">
        <f t="shared" si="3691"/>
        <v>0</v>
      </c>
      <c r="BF915" s="789">
        <f t="shared" si="3691"/>
        <v>0</v>
      </c>
      <c r="BG915" s="789">
        <f t="shared" si="3691"/>
        <v>0</v>
      </c>
      <c r="BH915" s="789">
        <f t="shared" si="3691"/>
        <v>0</v>
      </c>
      <c r="BI915" s="789">
        <f t="shared" si="3691"/>
        <v>0</v>
      </c>
      <c r="BJ915" s="789">
        <f t="shared" si="3691"/>
        <v>0</v>
      </c>
      <c r="BK915" s="789">
        <f t="shared" si="3691"/>
        <v>0</v>
      </c>
      <c r="BL915" s="789">
        <f t="shared" si="3691"/>
        <v>0</v>
      </c>
      <c r="BM915" s="789">
        <f t="shared" si="3691"/>
        <v>0</v>
      </c>
      <c r="BN915" s="789">
        <f t="shared" si="3691"/>
        <v>0</v>
      </c>
      <c r="BO915" s="789">
        <f t="shared" si="369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20"/>
        <v>0</v>
      </c>
      <c r="CA915" s="589">
        <f t="shared" si="3621"/>
        <v>0</v>
      </c>
      <c r="CB915" s="589">
        <f t="shared" si="3622"/>
        <v>0</v>
      </c>
      <c r="CC915" s="589">
        <f t="shared" si="3623"/>
        <v>0</v>
      </c>
      <c r="CD915" s="1328">
        <f t="shared" si="3650"/>
        <v>0</v>
      </c>
      <c r="CE915" s="1329">
        <f t="shared" si="3651"/>
        <v>0</v>
      </c>
      <c r="CF915" s="1329">
        <f t="shared" si="3651"/>
        <v>0</v>
      </c>
      <c r="CG915" s="1329">
        <f t="shared" si="3651"/>
        <v>0</v>
      </c>
      <c r="CH915" s="1329">
        <f t="shared" si="3651"/>
        <v>0</v>
      </c>
      <c r="CI915" s="1330">
        <f t="shared" si="3651"/>
        <v>0</v>
      </c>
      <c r="CJ915" s="1330">
        <f t="shared" si="3651"/>
        <v>0</v>
      </c>
      <c r="CK915" s="1329">
        <f t="shared" si="3651"/>
        <v>0</v>
      </c>
      <c r="CL915" s="1329">
        <f t="shared" si="3651"/>
        <v>0</v>
      </c>
      <c r="CM915" s="1329">
        <f t="shared" si="3651"/>
        <v>0</v>
      </c>
      <c r="CN915" s="1329">
        <f t="shared" si="3651"/>
        <v>0</v>
      </c>
      <c r="CO915" s="1334">
        <f t="shared" si="3651"/>
        <v>0</v>
      </c>
      <c r="CP915" s="540" t="str">
        <f t="shared" si="3625"/>
        <v/>
      </c>
      <c r="CQ915" s="541" t="str">
        <f t="shared" si="3626"/>
        <v/>
      </c>
      <c r="CR915" s="542" t="str">
        <f t="shared" si="3627"/>
        <v/>
      </c>
      <c r="CS915" s="542">
        <f t="shared" si="3628"/>
        <v>0</v>
      </c>
      <c r="CT915" s="542">
        <f t="shared" si="3629"/>
        <v>0</v>
      </c>
      <c r="CU915" s="542">
        <f t="shared" si="3630"/>
        <v>0</v>
      </c>
      <c r="CV915" s="542">
        <f t="shared" si="3631"/>
        <v>0</v>
      </c>
      <c r="CW915" s="543">
        <f t="shared" si="3632"/>
        <v>0</v>
      </c>
      <c r="CX915" s="543">
        <f t="shared" si="3633"/>
        <v>0</v>
      </c>
      <c r="CY915" s="543">
        <f t="shared" si="3634"/>
        <v>0</v>
      </c>
      <c r="CZ915" s="542">
        <f t="shared" si="3635"/>
        <v>0</v>
      </c>
      <c r="DA915" s="542">
        <f t="shared" si="3636"/>
        <v>0</v>
      </c>
      <c r="DB915" s="542">
        <f t="shared" si="3637"/>
        <v>0</v>
      </c>
      <c r="DC915" s="542">
        <f t="shared" si="3638"/>
        <v>0</v>
      </c>
      <c r="DD915" s="542">
        <f t="shared" si="3639"/>
        <v>0</v>
      </c>
      <c r="DE915" s="541" t="str">
        <f t="shared" si="3640"/>
        <v/>
      </c>
      <c r="DF915" s="540" t="str">
        <f t="shared" si="3641"/>
        <v/>
      </c>
      <c r="DG915" s="645">
        <f t="shared" si="3642"/>
        <v>12</v>
      </c>
      <c r="DH915" s="98">
        <f t="shared" si="3643"/>
        <v>12</v>
      </c>
      <c r="DI915" s="98">
        <f t="shared" si="3644"/>
        <v>12</v>
      </c>
      <c r="DJ915" s="98">
        <f t="shared" si="364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92">SUM(B220)</f>
        <v>0</v>
      </c>
      <c r="C916" s="789">
        <f t="shared" si="3692"/>
        <v>0</v>
      </c>
      <c r="D916" s="789">
        <f t="shared" si="3692"/>
        <v>0</v>
      </c>
      <c r="E916" s="789">
        <f t="shared" si="3692"/>
        <v>0</v>
      </c>
      <c r="F916" s="789">
        <f t="shared" si="3692"/>
        <v>0</v>
      </c>
      <c r="G916" s="789">
        <f t="shared" si="3692"/>
        <v>0</v>
      </c>
      <c r="H916" s="789">
        <f t="shared" si="3692"/>
        <v>0</v>
      </c>
      <c r="I916" s="789">
        <f t="shared" si="3692"/>
        <v>0</v>
      </c>
      <c r="J916" s="789">
        <f t="shared" si="3692"/>
        <v>0</v>
      </c>
      <c r="K916" s="789">
        <f t="shared" si="3692"/>
        <v>0</v>
      </c>
      <c r="L916" s="789">
        <f t="shared" si="3692"/>
        <v>0</v>
      </c>
      <c r="M916" s="789">
        <f t="shared" si="3692"/>
        <v>0</v>
      </c>
      <c r="N916" s="789"/>
      <c r="O916" s="789"/>
      <c r="P916" s="789"/>
      <c r="Q916" s="789"/>
      <c r="R916" s="789"/>
      <c r="S916" s="788"/>
      <c r="T916" s="789">
        <f t="shared" ref="T916:AE916" si="3693">SUM(T220)</f>
        <v>0</v>
      </c>
      <c r="U916" s="789">
        <f t="shared" si="3693"/>
        <v>0</v>
      </c>
      <c r="V916" s="789">
        <f t="shared" si="3693"/>
        <v>0</v>
      </c>
      <c r="W916" s="789">
        <f t="shared" si="3693"/>
        <v>0</v>
      </c>
      <c r="X916" s="789">
        <f t="shared" si="3693"/>
        <v>0</v>
      </c>
      <c r="Y916" s="789">
        <f t="shared" si="3693"/>
        <v>0</v>
      </c>
      <c r="Z916" s="789">
        <f t="shared" si="3693"/>
        <v>0</v>
      </c>
      <c r="AA916" s="789">
        <f t="shared" si="3693"/>
        <v>0</v>
      </c>
      <c r="AB916" s="789">
        <f t="shared" si="3693"/>
        <v>0</v>
      </c>
      <c r="AC916" s="789">
        <f t="shared" si="3693"/>
        <v>0</v>
      </c>
      <c r="AD916" s="789">
        <f t="shared" si="3693"/>
        <v>0</v>
      </c>
      <c r="AE916" s="789">
        <f t="shared" si="369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94">SUM(AL220)</f>
        <v>0</v>
      </c>
      <c r="AM916" s="789">
        <f t="shared" si="3694"/>
        <v>0</v>
      </c>
      <c r="AN916" s="789">
        <f t="shared" si="3694"/>
        <v>0</v>
      </c>
      <c r="AO916" s="789">
        <f t="shared" si="3694"/>
        <v>0</v>
      </c>
      <c r="AP916" s="789">
        <f t="shared" si="3694"/>
        <v>0</v>
      </c>
      <c r="AQ916" s="789">
        <f t="shared" si="3694"/>
        <v>0</v>
      </c>
      <c r="AR916" s="789">
        <f t="shared" si="3694"/>
        <v>0</v>
      </c>
      <c r="AS916" s="789">
        <f t="shared" si="3694"/>
        <v>0</v>
      </c>
      <c r="AT916" s="789">
        <f t="shared" si="3694"/>
        <v>0</v>
      </c>
      <c r="AU916" s="789">
        <f t="shared" si="3694"/>
        <v>0</v>
      </c>
      <c r="AV916" s="789">
        <f t="shared" si="3694"/>
        <v>0</v>
      </c>
      <c r="AW916" s="789">
        <f t="shared" si="369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95">SUM(BD220)</f>
        <v>0</v>
      </c>
      <c r="BE916" s="789">
        <f t="shared" si="3695"/>
        <v>0</v>
      </c>
      <c r="BF916" s="789">
        <f t="shared" si="3695"/>
        <v>0</v>
      </c>
      <c r="BG916" s="789">
        <f t="shared" si="3695"/>
        <v>0</v>
      </c>
      <c r="BH916" s="789">
        <f t="shared" si="3695"/>
        <v>0</v>
      </c>
      <c r="BI916" s="789">
        <f t="shared" si="3695"/>
        <v>0</v>
      </c>
      <c r="BJ916" s="789">
        <f t="shared" si="3695"/>
        <v>0</v>
      </c>
      <c r="BK916" s="789">
        <f t="shared" si="3695"/>
        <v>0</v>
      </c>
      <c r="BL916" s="789">
        <f t="shared" si="3695"/>
        <v>0</v>
      </c>
      <c r="BM916" s="789">
        <f t="shared" si="3695"/>
        <v>0</v>
      </c>
      <c r="BN916" s="789">
        <f t="shared" si="3695"/>
        <v>0</v>
      </c>
      <c r="BO916" s="789">
        <f t="shared" si="369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20"/>
        <v>0</v>
      </c>
      <c r="CA916" s="589">
        <f t="shared" si="3621"/>
        <v>0</v>
      </c>
      <c r="CB916" s="589">
        <f t="shared" si="3622"/>
        <v>0</v>
      </c>
      <c r="CC916" s="589">
        <f t="shared" si="3623"/>
        <v>0</v>
      </c>
      <c r="CD916" s="1328">
        <f t="shared" si="3650"/>
        <v>0</v>
      </c>
      <c r="CE916" s="1329">
        <f t="shared" si="3651"/>
        <v>0</v>
      </c>
      <c r="CF916" s="1329">
        <f t="shared" si="3651"/>
        <v>0</v>
      </c>
      <c r="CG916" s="1329">
        <f t="shared" si="3651"/>
        <v>0</v>
      </c>
      <c r="CH916" s="1329">
        <f t="shared" si="3651"/>
        <v>0</v>
      </c>
      <c r="CI916" s="1330">
        <f t="shared" si="3651"/>
        <v>0</v>
      </c>
      <c r="CJ916" s="1330">
        <f t="shared" si="3651"/>
        <v>0</v>
      </c>
      <c r="CK916" s="1329">
        <f t="shared" si="3651"/>
        <v>0</v>
      </c>
      <c r="CL916" s="1329">
        <f t="shared" si="3651"/>
        <v>0</v>
      </c>
      <c r="CM916" s="1329">
        <f t="shared" si="3651"/>
        <v>0</v>
      </c>
      <c r="CN916" s="1329">
        <f t="shared" si="3651"/>
        <v>0</v>
      </c>
      <c r="CO916" s="1328">
        <f t="shared" si="3651"/>
        <v>0</v>
      </c>
      <c r="CP916" s="540" t="str">
        <f t="shared" si="3625"/>
        <v/>
      </c>
      <c r="CQ916" s="541" t="str">
        <f t="shared" si="3626"/>
        <v/>
      </c>
      <c r="CR916" s="542" t="str">
        <f t="shared" si="3627"/>
        <v/>
      </c>
      <c r="CS916" s="542">
        <f t="shared" si="3628"/>
        <v>0</v>
      </c>
      <c r="CT916" s="542">
        <f t="shared" si="3629"/>
        <v>0</v>
      </c>
      <c r="CU916" s="542">
        <f t="shared" si="3630"/>
        <v>0</v>
      </c>
      <c r="CV916" s="542">
        <f t="shared" si="3631"/>
        <v>0</v>
      </c>
      <c r="CW916" s="543">
        <f t="shared" si="3632"/>
        <v>0</v>
      </c>
      <c r="CX916" s="543">
        <f t="shared" si="3633"/>
        <v>0</v>
      </c>
      <c r="CY916" s="543">
        <f t="shared" si="3634"/>
        <v>0</v>
      </c>
      <c r="CZ916" s="542">
        <f t="shared" si="3635"/>
        <v>0</v>
      </c>
      <c r="DA916" s="542">
        <f t="shared" si="3636"/>
        <v>0</v>
      </c>
      <c r="DB916" s="542">
        <f t="shared" si="3637"/>
        <v>0</v>
      </c>
      <c r="DC916" s="542">
        <f t="shared" si="3638"/>
        <v>0</v>
      </c>
      <c r="DD916" s="542">
        <f t="shared" si="3639"/>
        <v>0</v>
      </c>
      <c r="DE916" s="541" t="str">
        <f t="shared" si="3640"/>
        <v/>
      </c>
      <c r="DF916" s="540" t="str">
        <f t="shared" si="3641"/>
        <v/>
      </c>
      <c r="DG916" s="645">
        <f t="shared" si="3642"/>
        <v>12</v>
      </c>
      <c r="DH916" s="98">
        <f t="shared" si="3643"/>
        <v>12</v>
      </c>
      <c r="DI916" s="98">
        <f t="shared" si="3644"/>
        <v>12</v>
      </c>
      <c r="DJ916" s="98">
        <f t="shared" si="364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96">SUM(B223)</f>
        <v>0</v>
      </c>
      <c r="C917" s="789">
        <f t="shared" si="3696"/>
        <v>0</v>
      </c>
      <c r="D917" s="789">
        <f t="shared" si="3696"/>
        <v>0</v>
      </c>
      <c r="E917" s="789">
        <f t="shared" si="3696"/>
        <v>0</v>
      </c>
      <c r="F917" s="789">
        <f t="shared" si="3696"/>
        <v>0</v>
      </c>
      <c r="G917" s="789">
        <f t="shared" si="3696"/>
        <v>0</v>
      </c>
      <c r="H917" s="789">
        <f t="shared" si="3696"/>
        <v>0</v>
      </c>
      <c r="I917" s="789">
        <f t="shared" si="3696"/>
        <v>0</v>
      </c>
      <c r="J917" s="789">
        <f t="shared" si="3696"/>
        <v>0</v>
      </c>
      <c r="K917" s="789">
        <f t="shared" si="3696"/>
        <v>0</v>
      </c>
      <c r="L917" s="789">
        <f t="shared" si="3696"/>
        <v>0</v>
      </c>
      <c r="M917" s="789">
        <f t="shared" si="3696"/>
        <v>0</v>
      </c>
      <c r="N917" s="789"/>
      <c r="O917" s="789"/>
      <c r="P917" s="789"/>
      <c r="Q917" s="789"/>
      <c r="R917" s="789"/>
      <c r="S917" s="788"/>
      <c r="T917" s="789">
        <f t="shared" ref="T917:AE917" si="3697">SUM(T223)</f>
        <v>0</v>
      </c>
      <c r="U917" s="789">
        <f t="shared" si="3697"/>
        <v>0</v>
      </c>
      <c r="V917" s="789">
        <f t="shared" si="3697"/>
        <v>0</v>
      </c>
      <c r="W917" s="789">
        <f t="shared" si="3697"/>
        <v>0</v>
      </c>
      <c r="X917" s="789">
        <f t="shared" si="3697"/>
        <v>0</v>
      </c>
      <c r="Y917" s="789">
        <f t="shared" si="3697"/>
        <v>0</v>
      </c>
      <c r="Z917" s="789">
        <f t="shared" si="3697"/>
        <v>0</v>
      </c>
      <c r="AA917" s="789">
        <f t="shared" si="3697"/>
        <v>0</v>
      </c>
      <c r="AB917" s="789">
        <f t="shared" si="3697"/>
        <v>0</v>
      </c>
      <c r="AC917" s="789">
        <f t="shared" si="3697"/>
        <v>0</v>
      </c>
      <c r="AD917" s="789">
        <f t="shared" si="3697"/>
        <v>0</v>
      </c>
      <c r="AE917" s="789">
        <f t="shared" si="369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98">SUM(AL223)</f>
        <v>0</v>
      </c>
      <c r="AM917" s="789">
        <f t="shared" si="3698"/>
        <v>0</v>
      </c>
      <c r="AN917" s="789">
        <f t="shared" si="3698"/>
        <v>0</v>
      </c>
      <c r="AO917" s="789">
        <f t="shared" si="3698"/>
        <v>0</v>
      </c>
      <c r="AP917" s="789">
        <f t="shared" si="3698"/>
        <v>0</v>
      </c>
      <c r="AQ917" s="789">
        <f t="shared" si="3698"/>
        <v>0</v>
      </c>
      <c r="AR917" s="789">
        <f t="shared" si="3698"/>
        <v>0</v>
      </c>
      <c r="AS917" s="789">
        <f t="shared" si="3698"/>
        <v>0</v>
      </c>
      <c r="AT917" s="789">
        <f t="shared" si="3698"/>
        <v>0</v>
      </c>
      <c r="AU917" s="789">
        <f t="shared" si="3698"/>
        <v>0</v>
      </c>
      <c r="AV917" s="789">
        <f t="shared" si="3698"/>
        <v>0</v>
      </c>
      <c r="AW917" s="789">
        <f t="shared" si="369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99">SUM(BD223)</f>
        <v>0</v>
      </c>
      <c r="BE917" s="789">
        <f t="shared" si="3699"/>
        <v>0</v>
      </c>
      <c r="BF917" s="789">
        <f t="shared" si="3699"/>
        <v>0</v>
      </c>
      <c r="BG917" s="789">
        <f t="shared" si="3699"/>
        <v>0</v>
      </c>
      <c r="BH917" s="789">
        <f t="shared" si="3699"/>
        <v>0</v>
      </c>
      <c r="BI917" s="789">
        <f t="shared" si="3699"/>
        <v>0</v>
      </c>
      <c r="BJ917" s="789">
        <f t="shared" si="3699"/>
        <v>0</v>
      </c>
      <c r="BK917" s="789">
        <f t="shared" si="3699"/>
        <v>0</v>
      </c>
      <c r="BL917" s="789">
        <f t="shared" si="3699"/>
        <v>0</v>
      </c>
      <c r="BM917" s="789">
        <f t="shared" si="3699"/>
        <v>0</v>
      </c>
      <c r="BN917" s="789">
        <f t="shared" si="3699"/>
        <v>0</v>
      </c>
      <c r="BO917" s="789">
        <f t="shared" si="369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20"/>
        <v>0</v>
      </c>
      <c r="CA917" s="589">
        <f t="shared" si="3621"/>
        <v>0</v>
      </c>
      <c r="CB917" s="589">
        <f t="shared" si="3622"/>
        <v>0</v>
      </c>
      <c r="CC917" s="589">
        <f t="shared" si="3623"/>
        <v>0</v>
      </c>
      <c r="CD917" s="1328">
        <f t="shared" si="3650"/>
        <v>0</v>
      </c>
      <c r="CE917" s="1329">
        <f t="shared" si="3651"/>
        <v>0</v>
      </c>
      <c r="CF917" s="1329">
        <f t="shared" si="3651"/>
        <v>0</v>
      </c>
      <c r="CG917" s="1329">
        <f t="shared" si="3651"/>
        <v>0</v>
      </c>
      <c r="CH917" s="1329">
        <f t="shared" si="3651"/>
        <v>0</v>
      </c>
      <c r="CI917" s="1330">
        <f t="shared" si="3651"/>
        <v>0</v>
      </c>
      <c r="CJ917" s="1330">
        <f t="shared" si="3651"/>
        <v>0</v>
      </c>
      <c r="CK917" s="1329">
        <f t="shared" si="3651"/>
        <v>0</v>
      </c>
      <c r="CL917" s="1329">
        <f t="shared" si="3651"/>
        <v>0</v>
      </c>
      <c r="CM917" s="1329">
        <f t="shared" si="3651"/>
        <v>0</v>
      </c>
      <c r="CN917" s="1329">
        <f t="shared" si="3651"/>
        <v>0</v>
      </c>
      <c r="CO917" s="1328">
        <f t="shared" si="3651"/>
        <v>0</v>
      </c>
      <c r="CP917" s="540" t="str">
        <f t="shared" si="3625"/>
        <v/>
      </c>
      <c r="CQ917" s="541" t="str">
        <f t="shared" si="3626"/>
        <v/>
      </c>
      <c r="CR917" s="542" t="str">
        <f t="shared" si="3627"/>
        <v/>
      </c>
      <c r="CS917" s="542">
        <f t="shared" si="3628"/>
        <v>0</v>
      </c>
      <c r="CT917" s="542">
        <f t="shared" si="3629"/>
        <v>0</v>
      </c>
      <c r="CU917" s="542">
        <f t="shared" si="3630"/>
        <v>0</v>
      </c>
      <c r="CV917" s="542">
        <f t="shared" si="3631"/>
        <v>0</v>
      </c>
      <c r="CW917" s="543">
        <f t="shared" si="3632"/>
        <v>0</v>
      </c>
      <c r="CX917" s="543">
        <f t="shared" si="3633"/>
        <v>0</v>
      </c>
      <c r="CY917" s="543">
        <f t="shared" si="3634"/>
        <v>0</v>
      </c>
      <c r="CZ917" s="542">
        <f t="shared" si="3635"/>
        <v>0</v>
      </c>
      <c r="DA917" s="542">
        <f t="shared" si="3636"/>
        <v>0</v>
      </c>
      <c r="DB917" s="542">
        <f t="shared" si="3637"/>
        <v>0</v>
      </c>
      <c r="DC917" s="542">
        <f t="shared" si="3638"/>
        <v>0</v>
      </c>
      <c r="DD917" s="542">
        <f t="shared" si="3639"/>
        <v>0</v>
      </c>
      <c r="DE917" s="541" t="str">
        <f t="shared" si="3640"/>
        <v/>
      </c>
      <c r="DF917" s="540" t="str">
        <f t="shared" si="3641"/>
        <v/>
      </c>
      <c r="DG917" s="645">
        <f t="shared" si="3642"/>
        <v>12</v>
      </c>
      <c r="DH917" s="98">
        <f t="shared" si="3643"/>
        <v>12</v>
      </c>
      <c r="DI917" s="98">
        <f t="shared" si="3644"/>
        <v>12</v>
      </c>
      <c r="DJ917" s="98">
        <f t="shared" si="364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700">SUM(B226)</f>
        <v>0</v>
      </c>
      <c r="C918" s="789">
        <f t="shared" si="3700"/>
        <v>0</v>
      </c>
      <c r="D918" s="789">
        <f t="shared" si="3700"/>
        <v>0</v>
      </c>
      <c r="E918" s="789">
        <f t="shared" si="3700"/>
        <v>0</v>
      </c>
      <c r="F918" s="789">
        <f t="shared" si="3700"/>
        <v>0</v>
      </c>
      <c r="G918" s="789">
        <f t="shared" si="3700"/>
        <v>0</v>
      </c>
      <c r="H918" s="789">
        <f t="shared" si="3700"/>
        <v>0</v>
      </c>
      <c r="I918" s="789">
        <f t="shared" si="3700"/>
        <v>0</v>
      </c>
      <c r="J918" s="789">
        <f t="shared" si="3700"/>
        <v>0</v>
      </c>
      <c r="K918" s="789">
        <f t="shared" si="3700"/>
        <v>0</v>
      </c>
      <c r="L918" s="789">
        <f t="shared" si="3700"/>
        <v>0</v>
      </c>
      <c r="M918" s="789">
        <f t="shared" si="3700"/>
        <v>0</v>
      </c>
      <c r="N918" s="789"/>
      <c r="O918" s="789"/>
      <c r="P918" s="789"/>
      <c r="Q918" s="789"/>
      <c r="R918" s="789"/>
      <c r="S918" s="788"/>
      <c r="T918" s="789">
        <f t="shared" ref="T918:AE918" si="3701">SUM(T226)</f>
        <v>0</v>
      </c>
      <c r="U918" s="789">
        <f t="shared" si="3701"/>
        <v>0</v>
      </c>
      <c r="V918" s="789">
        <f t="shared" si="3701"/>
        <v>0</v>
      </c>
      <c r="W918" s="789">
        <f t="shared" si="3701"/>
        <v>0</v>
      </c>
      <c r="X918" s="789">
        <f t="shared" si="3701"/>
        <v>0</v>
      </c>
      <c r="Y918" s="789">
        <f t="shared" si="3701"/>
        <v>0</v>
      </c>
      <c r="Z918" s="789">
        <f t="shared" si="3701"/>
        <v>0</v>
      </c>
      <c r="AA918" s="789">
        <f t="shared" si="3701"/>
        <v>0</v>
      </c>
      <c r="AB918" s="789">
        <f t="shared" si="3701"/>
        <v>0</v>
      </c>
      <c r="AC918" s="789">
        <f t="shared" si="3701"/>
        <v>0</v>
      </c>
      <c r="AD918" s="789">
        <f t="shared" si="3701"/>
        <v>0</v>
      </c>
      <c r="AE918" s="789">
        <f t="shared" si="370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02">SUM(AL226)</f>
        <v>0</v>
      </c>
      <c r="AM918" s="789">
        <f t="shared" si="3702"/>
        <v>0</v>
      </c>
      <c r="AN918" s="789">
        <f t="shared" si="3702"/>
        <v>0</v>
      </c>
      <c r="AO918" s="789">
        <f t="shared" si="3702"/>
        <v>0</v>
      </c>
      <c r="AP918" s="789">
        <f t="shared" si="3702"/>
        <v>0</v>
      </c>
      <c r="AQ918" s="789">
        <f t="shared" si="3702"/>
        <v>0</v>
      </c>
      <c r="AR918" s="789">
        <f t="shared" si="3702"/>
        <v>0</v>
      </c>
      <c r="AS918" s="789">
        <f t="shared" si="3702"/>
        <v>0</v>
      </c>
      <c r="AT918" s="789">
        <f t="shared" si="3702"/>
        <v>0</v>
      </c>
      <c r="AU918" s="789">
        <f t="shared" si="3702"/>
        <v>0</v>
      </c>
      <c r="AV918" s="789">
        <f t="shared" si="3702"/>
        <v>0</v>
      </c>
      <c r="AW918" s="789">
        <f t="shared" si="370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03">SUM(BD226)</f>
        <v>0</v>
      </c>
      <c r="BE918" s="789">
        <f t="shared" si="3703"/>
        <v>0</v>
      </c>
      <c r="BF918" s="789">
        <f t="shared" si="3703"/>
        <v>0</v>
      </c>
      <c r="BG918" s="789">
        <f t="shared" si="3703"/>
        <v>0</v>
      </c>
      <c r="BH918" s="789">
        <f t="shared" si="3703"/>
        <v>0</v>
      </c>
      <c r="BI918" s="789">
        <f t="shared" si="3703"/>
        <v>0</v>
      </c>
      <c r="BJ918" s="789">
        <f t="shared" si="3703"/>
        <v>0</v>
      </c>
      <c r="BK918" s="789">
        <f t="shared" si="3703"/>
        <v>0</v>
      </c>
      <c r="BL918" s="789">
        <f t="shared" si="3703"/>
        <v>0</v>
      </c>
      <c r="BM918" s="789">
        <f t="shared" si="3703"/>
        <v>0</v>
      </c>
      <c r="BN918" s="789">
        <f t="shared" si="3703"/>
        <v>0</v>
      </c>
      <c r="BO918" s="789">
        <f t="shared" si="370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20"/>
        <v>0</v>
      </c>
      <c r="CA918" s="589">
        <f t="shared" si="3621"/>
        <v>0</v>
      </c>
      <c r="CB918" s="589">
        <f t="shared" si="3622"/>
        <v>0</v>
      </c>
      <c r="CC918" s="589">
        <f t="shared" si="3623"/>
        <v>0</v>
      </c>
      <c r="CD918" s="1328">
        <f t="shared" si="3650"/>
        <v>0</v>
      </c>
      <c r="CE918" s="1329">
        <f t="shared" si="3651"/>
        <v>0</v>
      </c>
      <c r="CF918" s="1329">
        <f t="shared" si="3651"/>
        <v>0</v>
      </c>
      <c r="CG918" s="1329">
        <f t="shared" si="3651"/>
        <v>0</v>
      </c>
      <c r="CH918" s="1329">
        <f t="shared" si="3651"/>
        <v>0</v>
      </c>
      <c r="CI918" s="1330">
        <f t="shared" si="3651"/>
        <v>0</v>
      </c>
      <c r="CJ918" s="1330">
        <f t="shared" si="3651"/>
        <v>0</v>
      </c>
      <c r="CK918" s="1329">
        <f t="shared" si="3651"/>
        <v>0</v>
      </c>
      <c r="CL918" s="1329">
        <f t="shared" si="3651"/>
        <v>0</v>
      </c>
      <c r="CM918" s="1329">
        <f t="shared" si="3651"/>
        <v>0</v>
      </c>
      <c r="CN918" s="1329">
        <f t="shared" si="3651"/>
        <v>0</v>
      </c>
      <c r="CO918" s="1328">
        <f t="shared" si="3651"/>
        <v>0</v>
      </c>
      <c r="CP918" s="540" t="str">
        <f t="shared" si="3625"/>
        <v/>
      </c>
      <c r="CQ918" s="541" t="str">
        <f t="shared" si="3626"/>
        <v/>
      </c>
      <c r="CR918" s="542" t="str">
        <f t="shared" si="3627"/>
        <v/>
      </c>
      <c r="CS918" s="542">
        <f t="shared" si="3628"/>
        <v>0</v>
      </c>
      <c r="CT918" s="542">
        <f t="shared" si="3629"/>
        <v>0</v>
      </c>
      <c r="CU918" s="542">
        <f t="shared" si="3630"/>
        <v>0</v>
      </c>
      <c r="CV918" s="542">
        <f t="shared" si="3631"/>
        <v>0</v>
      </c>
      <c r="CW918" s="543">
        <f t="shared" si="3632"/>
        <v>0</v>
      </c>
      <c r="CX918" s="543">
        <f t="shared" si="3633"/>
        <v>0</v>
      </c>
      <c r="CY918" s="543">
        <f t="shared" si="3634"/>
        <v>0</v>
      </c>
      <c r="CZ918" s="542">
        <f t="shared" si="3635"/>
        <v>0</v>
      </c>
      <c r="DA918" s="542">
        <f t="shared" si="3636"/>
        <v>0</v>
      </c>
      <c r="DB918" s="542">
        <f t="shared" si="3637"/>
        <v>0</v>
      </c>
      <c r="DC918" s="542">
        <f t="shared" si="3638"/>
        <v>0</v>
      </c>
      <c r="DD918" s="542">
        <f t="shared" si="3639"/>
        <v>0</v>
      </c>
      <c r="DE918" s="541" t="str">
        <f t="shared" si="3640"/>
        <v/>
      </c>
      <c r="DF918" s="540" t="str">
        <f t="shared" si="3641"/>
        <v/>
      </c>
      <c r="DG918" s="645">
        <f t="shared" si="3642"/>
        <v>12</v>
      </c>
      <c r="DH918" s="98">
        <f t="shared" si="3643"/>
        <v>12</v>
      </c>
      <c r="DI918" s="98">
        <f t="shared" si="3644"/>
        <v>12</v>
      </c>
      <c r="DJ918" s="98">
        <f t="shared" si="364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44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704">SUM(B186)</f>
        <v>0</v>
      </c>
      <c r="C920" s="789">
        <f t="shared" si="3704"/>
        <v>0</v>
      </c>
      <c r="D920" s="789">
        <f t="shared" si="3704"/>
        <v>0</v>
      </c>
      <c r="E920" s="789">
        <f t="shared" si="3704"/>
        <v>0</v>
      </c>
      <c r="F920" s="789">
        <f t="shared" si="3704"/>
        <v>0</v>
      </c>
      <c r="G920" s="789">
        <f t="shared" si="3704"/>
        <v>0</v>
      </c>
      <c r="H920" s="789">
        <f t="shared" si="3704"/>
        <v>0</v>
      </c>
      <c r="I920" s="789">
        <f t="shared" si="3704"/>
        <v>0</v>
      </c>
      <c r="J920" s="789">
        <f t="shared" si="3704"/>
        <v>0</v>
      </c>
      <c r="K920" s="789">
        <f t="shared" si="3704"/>
        <v>0</v>
      </c>
      <c r="L920" s="789">
        <f t="shared" si="3704"/>
        <v>0</v>
      </c>
      <c r="M920" s="789">
        <f t="shared" si="3704"/>
        <v>0</v>
      </c>
      <c r="N920" s="789"/>
      <c r="O920" s="789"/>
      <c r="P920" s="789"/>
      <c r="Q920" s="789"/>
      <c r="R920" s="789"/>
      <c r="S920" s="788"/>
      <c r="T920" s="789">
        <f t="shared" ref="T920:AE920" si="3705">SUM(T186)</f>
        <v>0</v>
      </c>
      <c r="U920" s="789">
        <f t="shared" si="3705"/>
        <v>0</v>
      </c>
      <c r="V920" s="789">
        <f t="shared" si="3705"/>
        <v>0</v>
      </c>
      <c r="W920" s="789">
        <f t="shared" si="3705"/>
        <v>0</v>
      </c>
      <c r="X920" s="789">
        <f t="shared" si="3705"/>
        <v>0</v>
      </c>
      <c r="Y920" s="789">
        <f t="shared" si="3705"/>
        <v>0</v>
      </c>
      <c r="Z920" s="789">
        <f t="shared" si="3705"/>
        <v>0</v>
      </c>
      <c r="AA920" s="789">
        <f t="shared" si="3705"/>
        <v>0</v>
      </c>
      <c r="AB920" s="789">
        <f t="shared" si="3705"/>
        <v>0</v>
      </c>
      <c r="AC920" s="789">
        <f t="shared" si="3705"/>
        <v>0</v>
      </c>
      <c r="AD920" s="789">
        <f t="shared" si="3705"/>
        <v>0</v>
      </c>
      <c r="AE920" s="789">
        <f t="shared" si="370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06">SUM(AL186)</f>
        <v>0</v>
      </c>
      <c r="AM920" s="789">
        <f t="shared" si="3706"/>
        <v>0</v>
      </c>
      <c r="AN920" s="789">
        <f t="shared" si="3706"/>
        <v>0</v>
      </c>
      <c r="AO920" s="789">
        <f t="shared" si="3706"/>
        <v>0</v>
      </c>
      <c r="AP920" s="789">
        <f t="shared" si="3706"/>
        <v>0</v>
      </c>
      <c r="AQ920" s="789">
        <f t="shared" si="3706"/>
        <v>0</v>
      </c>
      <c r="AR920" s="789">
        <f t="shared" si="3706"/>
        <v>0</v>
      </c>
      <c r="AS920" s="789">
        <f t="shared" si="3706"/>
        <v>0</v>
      </c>
      <c r="AT920" s="789">
        <f t="shared" si="3706"/>
        <v>0</v>
      </c>
      <c r="AU920" s="789">
        <f t="shared" si="3706"/>
        <v>0</v>
      </c>
      <c r="AV920" s="789">
        <f t="shared" si="3706"/>
        <v>0</v>
      </c>
      <c r="AW920" s="789">
        <f t="shared" si="370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07">SUM(BD186)</f>
        <v>0</v>
      </c>
      <c r="BE920" s="789">
        <f t="shared" si="3707"/>
        <v>0</v>
      </c>
      <c r="BF920" s="789">
        <f t="shared" si="3707"/>
        <v>0</v>
      </c>
      <c r="BG920" s="789">
        <f t="shared" si="3707"/>
        <v>0</v>
      </c>
      <c r="BH920" s="789">
        <f t="shared" si="3707"/>
        <v>0</v>
      </c>
      <c r="BI920" s="789">
        <f t="shared" si="3707"/>
        <v>0</v>
      </c>
      <c r="BJ920" s="789">
        <f t="shared" si="3707"/>
        <v>0</v>
      </c>
      <c r="BK920" s="789">
        <f t="shared" si="3707"/>
        <v>0</v>
      </c>
      <c r="BL920" s="789">
        <f t="shared" si="3707"/>
        <v>0</v>
      </c>
      <c r="BM920" s="789">
        <f t="shared" si="3707"/>
        <v>0</v>
      </c>
      <c r="BN920" s="789">
        <f t="shared" si="3707"/>
        <v>0</v>
      </c>
      <c r="BO920" s="789">
        <f t="shared" si="370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708">IF(DG920&lt;3,"",(SUM(B920:R920)-MIN(B920:R920)-MAX(B920:R920))/(DG920-2))</f>
        <v>0</v>
      </c>
      <c r="CA920" s="589">
        <f t="shared" ref="CA920:CA929" si="3709">IF(DH920&lt;3,"",(SUM(T920:AJ920)-MIN(T920:AJ920)-MAX(T920:AJ920))/(DH920-2))</f>
        <v>0</v>
      </c>
      <c r="CB920" s="589">
        <f t="shared" ref="CB920:CB929" si="3710">IF(DI920&lt;3,"",(SUM(AL920:BB920)-MIN(AL920:BB920)-MAX(AL920:BB920))/(DI920-2))</f>
        <v>0</v>
      </c>
      <c r="CC920" s="589">
        <f t="shared" ref="CC920:CC929" si="3711">IF(DJ920&lt;3,"",(SUM(BD920:BT920)-MIN(BD920:BT920)-MAX(BD920:BT920))/(DJ920-2))</f>
        <v>0</v>
      </c>
      <c r="CD920" s="1328">
        <f t="shared" ref="CD920:CO920" si="37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12"/>
        <v>0</v>
      </c>
      <c r="CF920" s="1329">
        <f t="shared" si="3712"/>
        <v>0</v>
      </c>
      <c r="CG920" s="1329">
        <f t="shared" si="3712"/>
        <v>0</v>
      </c>
      <c r="CH920" s="1329">
        <f t="shared" si="3712"/>
        <v>0</v>
      </c>
      <c r="CI920" s="1330">
        <f t="shared" si="3712"/>
        <v>0</v>
      </c>
      <c r="CJ920" s="1330">
        <f t="shared" si="3712"/>
        <v>0</v>
      </c>
      <c r="CK920" s="1329">
        <f t="shared" si="3712"/>
        <v>0</v>
      </c>
      <c r="CL920" s="1329">
        <f t="shared" si="3712"/>
        <v>0</v>
      </c>
      <c r="CM920" s="1329">
        <f t="shared" si="3712"/>
        <v>0</v>
      </c>
      <c r="CN920" s="1329">
        <f t="shared" si="3712"/>
        <v>0</v>
      </c>
      <c r="CO920" s="1328">
        <f t="shared" si="3712"/>
        <v>0</v>
      </c>
      <c r="CP920" s="540" t="str">
        <f t="shared" ref="CP920:CP929" si="371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1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1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1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1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2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30">COUNT(B920:R920)</f>
        <v>12</v>
      </c>
      <c r="DH920" s="98">
        <f t="shared" ref="DH920:DH929" si="3731">COUNT(T920:AJ920)</f>
        <v>12</v>
      </c>
      <c r="DI920" s="98">
        <f t="shared" ref="DI920:DI929" si="3732">COUNT(AL920:BB920)</f>
        <v>12</v>
      </c>
      <c r="DJ920" s="98">
        <f t="shared" ref="DJ920:DJ929" si="373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34">SUM(B189)</f>
        <v>0</v>
      </c>
      <c r="C921" s="789">
        <f t="shared" si="3734"/>
        <v>0</v>
      </c>
      <c r="D921" s="789">
        <f t="shared" si="3734"/>
        <v>0</v>
      </c>
      <c r="E921" s="789">
        <f t="shared" si="3734"/>
        <v>0</v>
      </c>
      <c r="F921" s="789">
        <f t="shared" si="3734"/>
        <v>0</v>
      </c>
      <c r="G921" s="789">
        <f t="shared" si="3734"/>
        <v>0</v>
      </c>
      <c r="H921" s="789">
        <f t="shared" si="3734"/>
        <v>0</v>
      </c>
      <c r="I921" s="789">
        <f t="shared" si="3734"/>
        <v>0</v>
      </c>
      <c r="J921" s="789">
        <f t="shared" si="3734"/>
        <v>0</v>
      </c>
      <c r="K921" s="789">
        <f t="shared" si="3734"/>
        <v>0</v>
      </c>
      <c r="L921" s="789">
        <f t="shared" si="3734"/>
        <v>0</v>
      </c>
      <c r="M921" s="789">
        <f t="shared" si="3734"/>
        <v>0</v>
      </c>
      <c r="N921" s="789"/>
      <c r="O921" s="789"/>
      <c r="P921" s="789"/>
      <c r="Q921" s="789"/>
      <c r="R921" s="789"/>
      <c r="S921" s="788"/>
      <c r="T921" s="789">
        <f t="shared" ref="T921:AE921" si="3735">SUM(T189)</f>
        <v>0</v>
      </c>
      <c r="U921" s="789">
        <f t="shared" si="3735"/>
        <v>0</v>
      </c>
      <c r="V921" s="789">
        <f t="shared" si="3735"/>
        <v>0</v>
      </c>
      <c r="W921" s="789">
        <f t="shared" si="3735"/>
        <v>0</v>
      </c>
      <c r="X921" s="789">
        <f t="shared" si="3735"/>
        <v>0</v>
      </c>
      <c r="Y921" s="789">
        <f t="shared" si="3735"/>
        <v>0</v>
      </c>
      <c r="Z921" s="789">
        <f t="shared" si="3735"/>
        <v>0</v>
      </c>
      <c r="AA921" s="789">
        <f t="shared" si="3735"/>
        <v>0</v>
      </c>
      <c r="AB921" s="789">
        <f t="shared" si="3735"/>
        <v>0</v>
      </c>
      <c r="AC921" s="789">
        <f t="shared" si="3735"/>
        <v>0</v>
      </c>
      <c r="AD921" s="789">
        <f t="shared" si="3735"/>
        <v>0</v>
      </c>
      <c r="AE921" s="789">
        <f t="shared" si="373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36">SUM(AL189)</f>
        <v>0</v>
      </c>
      <c r="AM921" s="789">
        <f t="shared" si="3736"/>
        <v>0</v>
      </c>
      <c r="AN921" s="789">
        <f t="shared" si="3736"/>
        <v>0</v>
      </c>
      <c r="AO921" s="789">
        <f t="shared" si="3736"/>
        <v>0</v>
      </c>
      <c r="AP921" s="789">
        <f t="shared" si="3736"/>
        <v>0</v>
      </c>
      <c r="AQ921" s="789">
        <f t="shared" si="3736"/>
        <v>0</v>
      </c>
      <c r="AR921" s="789">
        <f t="shared" si="3736"/>
        <v>0</v>
      </c>
      <c r="AS921" s="789">
        <f t="shared" si="3736"/>
        <v>0</v>
      </c>
      <c r="AT921" s="789">
        <f t="shared" si="3736"/>
        <v>0</v>
      </c>
      <c r="AU921" s="789">
        <f t="shared" si="3736"/>
        <v>0</v>
      </c>
      <c r="AV921" s="789">
        <f t="shared" si="3736"/>
        <v>0</v>
      </c>
      <c r="AW921" s="789">
        <f t="shared" si="373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37">SUM(BD189)</f>
        <v>0</v>
      </c>
      <c r="BE921" s="789">
        <f t="shared" si="3737"/>
        <v>0</v>
      </c>
      <c r="BF921" s="789">
        <f t="shared" si="3737"/>
        <v>0</v>
      </c>
      <c r="BG921" s="789">
        <f t="shared" si="3737"/>
        <v>0</v>
      </c>
      <c r="BH921" s="789">
        <f t="shared" si="3737"/>
        <v>0</v>
      </c>
      <c r="BI921" s="789">
        <f t="shared" si="3737"/>
        <v>0</v>
      </c>
      <c r="BJ921" s="789">
        <f t="shared" si="3737"/>
        <v>0</v>
      </c>
      <c r="BK921" s="789">
        <f t="shared" si="3737"/>
        <v>0</v>
      </c>
      <c r="BL921" s="789">
        <f t="shared" si="3737"/>
        <v>0</v>
      </c>
      <c r="BM921" s="789">
        <f t="shared" si="3737"/>
        <v>0</v>
      </c>
      <c r="BN921" s="789">
        <f t="shared" si="3737"/>
        <v>0</v>
      </c>
      <c r="BO921" s="789">
        <f t="shared" si="373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708"/>
        <v>0</v>
      </c>
      <c r="CA921" s="589">
        <f t="shared" si="3709"/>
        <v>0</v>
      </c>
      <c r="CB921" s="589">
        <f t="shared" si="3710"/>
        <v>0</v>
      </c>
      <c r="CC921" s="589">
        <f t="shared" si="3711"/>
        <v>0</v>
      </c>
      <c r="CD921" s="1328">
        <f t="shared" ref="CD921:CD929" si="37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3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39"/>
        <v>0</v>
      </c>
      <c r="CG921" s="1329">
        <f t="shared" si="3739"/>
        <v>0</v>
      </c>
      <c r="CH921" s="1329">
        <f t="shared" si="3739"/>
        <v>0</v>
      </c>
      <c r="CI921" s="1330">
        <f t="shared" si="3739"/>
        <v>0</v>
      </c>
      <c r="CJ921" s="1330">
        <f t="shared" si="3739"/>
        <v>0</v>
      </c>
      <c r="CK921" s="1329">
        <f t="shared" si="3739"/>
        <v>0</v>
      </c>
      <c r="CL921" s="1329">
        <f t="shared" si="3739"/>
        <v>0</v>
      </c>
      <c r="CM921" s="1329">
        <f t="shared" si="3739"/>
        <v>0</v>
      </c>
      <c r="CN921" s="1329">
        <f t="shared" si="3739"/>
        <v>0</v>
      </c>
      <c r="CO921" s="1328">
        <f t="shared" si="3739"/>
        <v>0</v>
      </c>
      <c r="CP921" s="540" t="str">
        <f t="shared" si="3713"/>
        <v/>
      </c>
      <c r="CQ921" s="541" t="str">
        <f t="shared" si="3714"/>
        <v/>
      </c>
      <c r="CR921" s="542" t="str">
        <f t="shared" si="3715"/>
        <v/>
      </c>
      <c r="CS921" s="542">
        <f t="shared" si="3716"/>
        <v>0</v>
      </c>
      <c r="CT921" s="542">
        <f t="shared" si="3717"/>
        <v>0</v>
      </c>
      <c r="CU921" s="542">
        <f t="shared" si="3718"/>
        <v>0</v>
      </c>
      <c r="CV921" s="542">
        <f t="shared" si="3719"/>
        <v>0</v>
      </c>
      <c r="CW921" s="543">
        <f t="shared" si="3720"/>
        <v>0</v>
      </c>
      <c r="CX921" s="543">
        <f t="shared" si="3721"/>
        <v>0</v>
      </c>
      <c r="CY921" s="543">
        <f t="shared" si="3722"/>
        <v>0</v>
      </c>
      <c r="CZ921" s="542">
        <f t="shared" si="3723"/>
        <v>0</v>
      </c>
      <c r="DA921" s="542">
        <f t="shared" si="3724"/>
        <v>0</v>
      </c>
      <c r="DB921" s="542">
        <f t="shared" si="3725"/>
        <v>0</v>
      </c>
      <c r="DC921" s="542">
        <f t="shared" si="3726"/>
        <v>0</v>
      </c>
      <c r="DD921" s="542">
        <f t="shared" si="3727"/>
        <v>0</v>
      </c>
      <c r="DE921" s="541" t="str">
        <f t="shared" si="3728"/>
        <v/>
      </c>
      <c r="DF921" s="540" t="str">
        <f t="shared" si="3729"/>
        <v/>
      </c>
      <c r="DG921" s="645">
        <f t="shared" si="3730"/>
        <v>12</v>
      </c>
      <c r="DH921" s="98">
        <f t="shared" si="3731"/>
        <v>12</v>
      </c>
      <c r="DI921" s="98">
        <f t="shared" si="3732"/>
        <v>12</v>
      </c>
      <c r="DJ921" s="98">
        <f t="shared" si="373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40">SUM(B194)</f>
        <v>0</v>
      </c>
      <c r="C922" s="789">
        <f t="shared" si="3740"/>
        <v>0</v>
      </c>
      <c r="D922" s="789">
        <f t="shared" si="3740"/>
        <v>0</v>
      </c>
      <c r="E922" s="789">
        <f t="shared" si="3740"/>
        <v>0</v>
      </c>
      <c r="F922" s="789">
        <f t="shared" si="3740"/>
        <v>0</v>
      </c>
      <c r="G922" s="789">
        <f t="shared" si="3740"/>
        <v>0</v>
      </c>
      <c r="H922" s="789">
        <f t="shared" si="3740"/>
        <v>0</v>
      </c>
      <c r="I922" s="789">
        <f t="shared" si="3740"/>
        <v>0</v>
      </c>
      <c r="J922" s="789">
        <f t="shared" si="3740"/>
        <v>0</v>
      </c>
      <c r="K922" s="789">
        <f t="shared" si="3740"/>
        <v>0</v>
      </c>
      <c r="L922" s="789">
        <f t="shared" si="3740"/>
        <v>0</v>
      </c>
      <c r="M922" s="789">
        <f t="shared" si="3740"/>
        <v>0</v>
      </c>
      <c r="N922" s="789"/>
      <c r="O922" s="789"/>
      <c r="P922" s="789"/>
      <c r="Q922" s="789"/>
      <c r="R922" s="789"/>
      <c r="S922" s="788"/>
      <c r="T922" s="789">
        <f t="shared" ref="T922:AE922" si="3741">SUM(T194)</f>
        <v>0</v>
      </c>
      <c r="U922" s="789">
        <f t="shared" si="3741"/>
        <v>0</v>
      </c>
      <c r="V922" s="789">
        <f t="shared" si="3741"/>
        <v>0</v>
      </c>
      <c r="W922" s="789">
        <f t="shared" si="3741"/>
        <v>0</v>
      </c>
      <c r="X922" s="789">
        <f t="shared" si="3741"/>
        <v>0</v>
      </c>
      <c r="Y922" s="789">
        <f t="shared" si="3741"/>
        <v>0</v>
      </c>
      <c r="Z922" s="789">
        <f t="shared" si="3741"/>
        <v>0</v>
      </c>
      <c r="AA922" s="789">
        <f t="shared" si="3741"/>
        <v>0</v>
      </c>
      <c r="AB922" s="789">
        <f t="shared" si="3741"/>
        <v>0</v>
      </c>
      <c r="AC922" s="789">
        <f t="shared" si="3741"/>
        <v>0</v>
      </c>
      <c r="AD922" s="789">
        <f t="shared" si="3741"/>
        <v>0</v>
      </c>
      <c r="AE922" s="789">
        <f t="shared" si="374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42">SUM(AL194)</f>
        <v>0</v>
      </c>
      <c r="AM922" s="789">
        <f t="shared" si="3742"/>
        <v>0</v>
      </c>
      <c r="AN922" s="789">
        <f t="shared" si="3742"/>
        <v>0</v>
      </c>
      <c r="AO922" s="789">
        <f t="shared" si="3742"/>
        <v>0</v>
      </c>
      <c r="AP922" s="789">
        <f t="shared" si="3742"/>
        <v>0</v>
      </c>
      <c r="AQ922" s="789">
        <f t="shared" si="3742"/>
        <v>0</v>
      </c>
      <c r="AR922" s="789">
        <f t="shared" si="3742"/>
        <v>0</v>
      </c>
      <c r="AS922" s="789">
        <f t="shared" si="3742"/>
        <v>0</v>
      </c>
      <c r="AT922" s="789">
        <f t="shared" si="3742"/>
        <v>0</v>
      </c>
      <c r="AU922" s="789">
        <f t="shared" si="3742"/>
        <v>0</v>
      </c>
      <c r="AV922" s="789">
        <f t="shared" si="3742"/>
        <v>0</v>
      </c>
      <c r="AW922" s="789">
        <f t="shared" si="374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43">SUM(BD194)</f>
        <v>0</v>
      </c>
      <c r="BE922" s="789">
        <f t="shared" si="3743"/>
        <v>0</v>
      </c>
      <c r="BF922" s="789">
        <f t="shared" si="3743"/>
        <v>0</v>
      </c>
      <c r="BG922" s="789">
        <f t="shared" si="3743"/>
        <v>0</v>
      </c>
      <c r="BH922" s="789">
        <f t="shared" si="3743"/>
        <v>0</v>
      </c>
      <c r="BI922" s="789">
        <f t="shared" si="3743"/>
        <v>0</v>
      </c>
      <c r="BJ922" s="789">
        <f t="shared" si="3743"/>
        <v>0</v>
      </c>
      <c r="BK922" s="789">
        <f t="shared" si="3743"/>
        <v>0</v>
      </c>
      <c r="BL922" s="789">
        <f t="shared" si="3743"/>
        <v>0</v>
      </c>
      <c r="BM922" s="789">
        <f t="shared" si="3743"/>
        <v>0</v>
      </c>
      <c r="BN922" s="789">
        <f t="shared" si="3743"/>
        <v>0</v>
      </c>
      <c r="BO922" s="789">
        <f t="shared" si="374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708"/>
        <v>0</v>
      </c>
      <c r="CA922" s="589">
        <f t="shared" si="3709"/>
        <v>0</v>
      </c>
      <c r="CB922" s="589">
        <f t="shared" si="3710"/>
        <v>0</v>
      </c>
      <c r="CC922" s="589">
        <f t="shared" si="3711"/>
        <v>0</v>
      </c>
      <c r="CD922" s="1328">
        <f t="shared" si="3738"/>
        <v>0</v>
      </c>
      <c r="CE922" s="1329">
        <f t="shared" si="3739"/>
        <v>0</v>
      </c>
      <c r="CF922" s="1329">
        <f t="shared" si="3739"/>
        <v>0</v>
      </c>
      <c r="CG922" s="1329">
        <f t="shared" si="3739"/>
        <v>0</v>
      </c>
      <c r="CH922" s="1329">
        <f t="shared" si="3739"/>
        <v>0</v>
      </c>
      <c r="CI922" s="1330">
        <f t="shared" si="3739"/>
        <v>0</v>
      </c>
      <c r="CJ922" s="1330">
        <f t="shared" si="3739"/>
        <v>0</v>
      </c>
      <c r="CK922" s="1329">
        <f t="shared" si="3739"/>
        <v>0</v>
      </c>
      <c r="CL922" s="1329">
        <f t="shared" si="3739"/>
        <v>0</v>
      </c>
      <c r="CM922" s="1329">
        <f t="shared" si="3739"/>
        <v>0</v>
      </c>
      <c r="CN922" s="1329">
        <f t="shared" si="3739"/>
        <v>0</v>
      </c>
      <c r="CO922" s="1334">
        <f t="shared" si="3739"/>
        <v>0</v>
      </c>
      <c r="CP922" s="540" t="str">
        <f t="shared" si="3713"/>
        <v/>
      </c>
      <c r="CQ922" s="541" t="str">
        <f t="shared" si="3714"/>
        <v/>
      </c>
      <c r="CR922" s="542" t="str">
        <f t="shared" si="3715"/>
        <v/>
      </c>
      <c r="CS922" s="542">
        <f t="shared" si="3716"/>
        <v>0</v>
      </c>
      <c r="CT922" s="542">
        <f t="shared" si="3717"/>
        <v>0</v>
      </c>
      <c r="CU922" s="542">
        <f t="shared" si="3718"/>
        <v>0</v>
      </c>
      <c r="CV922" s="542">
        <f t="shared" si="3719"/>
        <v>0</v>
      </c>
      <c r="CW922" s="543">
        <f t="shared" si="3720"/>
        <v>0</v>
      </c>
      <c r="CX922" s="543">
        <f t="shared" si="3721"/>
        <v>0</v>
      </c>
      <c r="CY922" s="543">
        <f t="shared" si="3722"/>
        <v>0</v>
      </c>
      <c r="CZ922" s="542">
        <f t="shared" si="3723"/>
        <v>0</v>
      </c>
      <c r="DA922" s="542">
        <f t="shared" si="3724"/>
        <v>0</v>
      </c>
      <c r="DB922" s="542">
        <f t="shared" si="3725"/>
        <v>0</v>
      </c>
      <c r="DC922" s="542">
        <f t="shared" si="3726"/>
        <v>0</v>
      </c>
      <c r="DD922" s="542">
        <f t="shared" si="3727"/>
        <v>0</v>
      </c>
      <c r="DE922" s="541" t="str">
        <f t="shared" si="3728"/>
        <v/>
      </c>
      <c r="DF922" s="540" t="str">
        <f t="shared" si="3729"/>
        <v/>
      </c>
      <c r="DG922" s="645">
        <f t="shared" si="3730"/>
        <v>12</v>
      </c>
      <c r="DH922" s="98">
        <f t="shared" si="3731"/>
        <v>12</v>
      </c>
      <c r="DI922" s="98">
        <f t="shared" si="3732"/>
        <v>12</v>
      </c>
      <c r="DJ922" s="98">
        <f t="shared" si="373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44">SUM(B197)</f>
        <v>0</v>
      </c>
      <c r="C923" s="789">
        <f t="shared" si="3744"/>
        <v>0</v>
      </c>
      <c r="D923" s="789">
        <f t="shared" si="3744"/>
        <v>0</v>
      </c>
      <c r="E923" s="789">
        <f t="shared" si="3744"/>
        <v>0</v>
      </c>
      <c r="F923" s="789">
        <f t="shared" si="3744"/>
        <v>0</v>
      </c>
      <c r="G923" s="789">
        <f t="shared" si="3744"/>
        <v>0</v>
      </c>
      <c r="H923" s="789">
        <f t="shared" si="3744"/>
        <v>0</v>
      </c>
      <c r="I923" s="789">
        <f t="shared" si="3744"/>
        <v>0</v>
      </c>
      <c r="J923" s="789">
        <f t="shared" si="3744"/>
        <v>0</v>
      </c>
      <c r="K923" s="789">
        <f t="shared" si="3744"/>
        <v>0</v>
      </c>
      <c r="L923" s="789">
        <f t="shared" si="3744"/>
        <v>0</v>
      </c>
      <c r="M923" s="789">
        <f t="shared" si="3744"/>
        <v>0</v>
      </c>
      <c r="N923" s="789"/>
      <c r="O923" s="789"/>
      <c r="P923" s="789"/>
      <c r="Q923" s="789"/>
      <c r="R923" s="789"/>
      <c r="S923" s="788"/>
      <c r="T923" s="789">
        <f t="shared" ref="T923:AE923" si="3745">SUM(T197)</f>
        <v>0</v>
      </c>
      <c r="U923" s="789">
        <f t="shared" si="3745"/>
        <v>0</v>
      </c>
      <c r="V923" s="789">
        <f t="shared" si="3745"/>
        <v>0</v>
      </c>
      <c r="W923" s="789">
        <f t="shared" si="3745"/>
        <v>0</v>
      </c>
      <c r="X923" s="789">
        <f t="shared" si="3745"/>
        <v>0</v>
      </c>
      <c r="Y923" s="789">
        <f t="shared" si="3745"/>
        <v>0</v>
      </c>
      <c r="Z923" s="789">
        <f t="shared" si="3745"/>
        <v>0</v>
      </c>
      <c r="AA923" s="789">
        <f t="shared" si="3745"/>
        <v>0</v>
      </c>
      <c r="AB923" s="789">
        <f t="shared" si="3745"/>
        <v>0</v>
      </c>
      <c r="AC923" s="789">
        <f t="shared" si="3745"/>
        <v>0</v>
      </c>
      <c r="AD923" s="789">
        <f t="shared" si="3745"/>
        <v>0</v>
      </c>
      <c r="AE923" s="789">
        <f t="shared" si="374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46">SUM(AL197)</f>
        <v>0</v>
      </c>
      <c r="AM923" s="789">
        <f t="shared" si="3746"/>
        <v>0</v>
      </c>
      <c r="AN923" s="789">
        <f t="shared" si="3746"/>
        <v>0</v>
      </c>
      <c r="AO923" s="789">
        <f t="shared" si="3746"/>
        <v>0</v>
      </c>
      <c r="AP923" s="789">
        <f t="shared" si="3746"/>
        <v>0</v>
      </c>
      <c r="AQ923" s="789">
        <f t="shared" si="3746"/>
        <v>0</v>
      </c>
      <c r="AR923" s="789">
        <f t="shared" si="3746"/>
        <v>0</v>
      </c>
      <c r="AS923" s="789">
        <f t="shared" si="3746"/>
        <v>0</v>
      </c>
      <c r="AT923" s="789">
        <f t="shared" si="3746"/>
        <v>0</v>
      </c>
      <c r="AU923" s="789">
        <f t="shared" si="3746"/>
        <v>0</v>
      </c>
      <c r="AV923" s="789">
        <f t="shared" si="3746"/>
        <v>0</v>
      </c>
      <c r="AW923" s="789">
        <f t="shared" si="374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47">SUM(BD197)</f>
        <v>0</v>
      </c>
      <c r="BE923" s="789">
        <f t="shared" si="3747"/>
        <v>0</v>
      </c>
      <c r="BF923" s="789">
        <f t="shared" si="3747"/>
        <v>0</v>
      </c>
      <c r="BG923" s="789">
        <f t="shared" si="3747"/>
        <v>0</v>
      </c>
      <c r="BH923" s="789">
        <f t="shared" si="3747"/>
        <v>0</v>
      </c>
      <c r="BI923" s="789">
        <f t="shared" si="3747"/>
        <v>0</v>
      </c>
      <c r="BJ923" s="789">
        <f t="shared" si="3747"/>
        <v>0</v>
      </c>
      <c r="BK923" s="789">
        <f t="shared" si="3747"/>
        <v>0</v>
      </c>
      <c r="BL923" s="789">
        <f t="shared" si="3747"/>
        <v>0</v>
      </c>
      <c r="BM923" s="789">
        <f t="shared" si="3747"/>
        <v>0</v>
      </c>
      <c r="BN923" s="789">
        <f t="shared" si="3747"/>
        <v>0</v>
      </c>
      <c r="BO923" s="789">
        <f t="shared" si="374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708"/>
        <v>0</v>
      </c>
      <c r="CA923" s="589">
        <f t="shared" si="3709"/>
        <v>0</v>
      </c>
      <c r="CB923" s="589">
        <f t="shared" si="3710"/>
        <v>0</v>
      </c>
      <c r="CC923" s="589">
        <f t="shared" si="3711"/>
        <v>0</v>
      </c>
      <c r="CD923" s="1328">
        <f t="shared" si="3738"/>
        <v>0</v>
      </c>
      <c r="CE923" s="1329">
        <f t="shared" si="3739"/>
        <v>0</v>
      </c>
      <c r="CF923" s="1329">
        <f t="shared" si="3739"/>
        <v>0</v>
      </c>
      <c r="CG923" s="1329">
        <f t="shared" si="3739"/>
        <v>0</v>
      </c>
      <c r="CH923" s="1329">
        <f t="shared" si="3739"/>
        <v>0</v>
      </c>
      <c r="CI923" s="1330">
        <f t="shared" si="3739"/>
        <v>0</v>
      </c>
      <c r="CJ923" s="1330">
        <f t="shared" si="3739"/>
        <v>0</v>
      </c>
      <c r="CK923" s="1329">
        <f t="shared" si="3739"/>
        <v>0</v>
      </c>
      <c r="CL923" s="1329">
        <f t="shared" si="3739"/>
        <v>0</v>
      </c>
      <c r="CM923" s="1329">
        <f t="shared" si="3739"/>
        <v>0</v>
      </c>
      <c r="CN923" s="1329">
        <f t="shared" si="3739"/>
        <v>0</v>
      </c>
      <c r="CO923" s="1328">
        <f t="shared" si="3739"/>
        <v>0</v>
      </c>
      <c r="CP923" s="540" t="str">
        <f t="shared" si="3713"/>
        <v/>
      </c>
      <c r="CQ923" s="541" t="str">
        <f t="shared" si="3714"/>
        <v/>
      </c>
      <c r="CR923" s="542" t="str">
        <f t="shared" si="3715"/>
        <v/>
      </c>
      <c r="CS923" s="542">
        <f t="shared" si="3716"/>
        <v>0</v>
      </c>
      <c r="CT923" s="542">
        <f t="shared" si="3717"/>
        <v>0</v>
      </c>
      <c r="CU923" s="542">
        <f t="shared" si="3718"/>
        <v>0</v>
      </c>
      <c r="CV923" s="542">
        <f t="shared" si="3719"/>
        <v>0</v>
      </c>
      <c r="CW923" s="543">
        <f t="shared" si="3720"/>
        <v>0</v>
      </c>
      <c r="CX923" s="543">
        <f t="shared" si="3721"/>
        <v>0</v>
      </c>
      <c r="CY923" s="543">
        <f t="shared" si="3722"/>
        <v>0</v>
      </c>
      <c r="CZ923" s="542">
        <f t="shared" si="3723"/>
        <v>0</v>
      </c>
      <c r="DA923" s="542">
        <f t="shared" si="3724"/>
        <v>0</v>
      </c>
      <c r="DB923" s="542">
        <f t="shared" si="3725"/>
        <v>0</v>
      </c>
      <c r="DC923" s="542">
        <f t="shared" si="3726"/>
        <v>0</v>
      </c>
      <c r="DD923" s="542">
        <f t="shared" si="3727"/>
        <v>0</v>
      </c>
      <c r="DE923" s="541" t="str">
        <f t="shared" si="3728"/>
        <v/>
      </c>
      <c r="DF923" s="540" t="str">
        <f t="shared" si="3729"/>
        <v/>
      </c>
      <c r="DG923" s="645">
        <f t="shared" si="3730"/>
        <v>12</v>
      </c>
      <c r="DH923" s="98">
        <f t="shared" si="3731"/>
        <v>12</v>
      </c>
      <c r="DI923" s="98">
        <f t="shared" si="3732"/>
        <v>12</v>
      </c>
      <c r="DJ923" s="98">
        <f t="shared" si="373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48">SUM(B200)</f>
        <v>0</v>
      </c>
      <c r="C924" s="789">
        <f t="shared" si="3748"/>
        <v>0</v>
      </c>
      <c r="D924" s="789">
        <f t="shared" si="3748"/>
        <v>0</v>
      </c>
      <c r="E924" s="789">
        <f t="shared" si="3748"/>
        <v>0</v>
      </c>
      <c r="F924" s="789">
        <f t="shared" si="3748"/>
        <v>0</v>
      </c>
      <c r="G924" s="789">
        <f t="shared" si="3748"/>
        <v>0</v>
      </c>
      <c r="H924" s="789">
        <f t="shared" si="3748"/>
        <v>0</v>
      </c>
      <c r="I924" s="789">
        <f t="shared" si="3748"/>
        <v>0</v>
      </c>
      <c r="J924" s="789">
        <f t="shared" si="3748"/>
        <v>0</v>
      </c>
      <c r="K924" s="789">
        <f t="shared" si="3748"/>
        <v>0</v>
      </c>
      <c r="L924" s="789">
        <f t="shared" si="3748"/>
        <v>0</v>
      </c>
      <c r="M924" s="789">
        <f t="shared" si="3748"/>
        <v>0</v>
      </c>
      <c r="N924" s="789"/>
      <c r="O924" s="789"/>
      <c r="P924" s="789"/>
      <c r="Q924" s="789"/>
      <c r="R924" s="789"/>
      <c r="S924" s="788"/>
      <c r="T924" s="789">
        <f t="shared" ref="T924:AE924" si="3749">SUM(T200)</f>
        <v>0</v>
      </c>
      <c r="U924" s="789">
        <f t="shared" si="3749"/>
        <v>0</v>
      </c>
      <c r="V924" s="789">
        <f t="shared" si="3749"/>
        <v>6000</v>
      </c>
      <c r="W924" s="789">
        <f t="shared" si="3749"/>
        <v>10000</v>
      </c>
      <c r="X924" s="789">
        <f t="shared" si="3749"/>
        <v>0</v>
      </c>
      <c r="Y924" s="789">
        <f t="shared" si="3749"/>
        <v>0</v>
      </c>
      <c r="Z924" s="789">
        <f t="shared" si="3749"/>
        <v>0</v>
      </c>
      <c r="AA924" s="789">
        <f t="shared" si="3749"/>
        <v>0</v>
      </c>
      <c r="AB924" s="789">
        <f t="shared" si="3749"/>
        <v>8000</v>
      </c>
      <c r="AC924" s="789">
        <f t="shared" si="3749"/>
        <v>8000</v>
      </c>
      <c r="AD924" s="789">
        <f t="shared" si="3749"/>
        <v>0</v>
      </c>
      <c r="AE924" s="789">
        <f t="shared" si="374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50">SUM(AL200)</f>
        <v>6000</v>
      </c>
      <c r="AM924" s="789">
        <f t="shared" si="3750"/>
        <v>6000</v>
      </c>
      <c r="AN924" s="789">
        <f t="shared" si="3750"/>
        <v>6000</v>
      </c>
      <c r="AO924" s="789">
        <f t="shared" si="3750"/>
        <v>24000</v>
      </c>
      <c r="AP924" s="789">
        <f t="shared" si="3750"/>
        <v>0</v>
      </c>
      <c r="AQ924" s="789">
        <f t="shared" si="3750"/>
        <v>6000</v>
      </c>
      <c r="AR924" s="789">
        <f t="shared" si="3750"/>
        <v>0</v>
      </c>
      <c r="AS924" s="789">
        <f t="shared" si="3750"/>
        <v>5500</v>
      </c>
      <c r="AT924" s="789">
        <f t="shared" si="3750"/>
        <v>0</v>
      </c>
      <c r="AU924" s="789">
        <f t="shared" si="3750"/>
        <v>16000</v>
      </c>
      <c r="AV924" s="789">
        <f t="shared" si="3750"/>
        <v>0</v>
      </c>
      <c r="AW924" s="789">
        <f t="shared" si="375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51">SUM(BD200)</f>
        <v>36000</v>
      </c>
      <c r="BE924" s="789">
        <f t="shared" si="3751"/>
        <v>16500</v>
      </c>
      <c r="BF924" s="789">
        <f t="shared" si="3751"/>
        <v>18000</v>
      </c>
      <c r="BG924" s="789">
        <f t="shared" si="3751"/>
        <v>56000</v>
      </c>
      <c r="BH924" s="789">
        <f t="shared" si="3751"/>
        <v>18000</v>
      </c>
      <c r="BI924" s="789">
        <f t="shared" si="3751"/>
        <v>0</v>
      </c>
      <c r="BJ924" s="789">
        <f t="shared" si="3751"/>
        <v>0</v>
      </c>
      <c r="BK924" s="789">
        <f t="shared" si="3751"/>
        <v>0</v>
      </c>
      <c r="BL924" s="789">
        <f t="shared" si="3751"/>
        <v>0</v>
      </c>
      <c r="BM924" s="789">
        <f t="shared" si="3751"/>
        <v>15000</v>
      </c>
      <c r="BN924" s="789">
        <f t="shared" si="3751"/>
        <v>0</v>
      </c>
      <c r="BO924" s="789">
        <f t="shared" si="375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708"/>
        <v>0</v>
      </c>
      <c r="CA924" s="589">
        <f t="shared" si="3709"/>
        <v>2200</v>
      </c>
      <c r="CB924" s="589">
        <f t="shared" si="3710"/>
        <v>5350</v>
      </c>
      <c r="CC924" s="589">
        <f t="shared" si="3711"/>
        <v>11550</v>
      </c>
      <c r="CD924" s="1328">
        <f t="shared" si="3738"/>
        <v>0</v>
      </c>
      <c r="CE924" s="1329">
        <f t="shared" si="3739"/>
        <v>0</v>
      </c>
      <c r="CF924" s="1329">
        <f t="shared" si="3739"/>
        <v>0</v>
      </c>
      <c r="CG924" s="1329">
        <f t="shared" si="3739"/>
        <v>0</v>
      </c>
      <c r="CH924" s="1329">
        <f t="shared" si="3739"/>
        <v>0</v>
      </c>
      <c r="CI924" s="1330">
        <f t="shared" si="3739"/>
        <v>0</v>
      </c>
      <c r="CJ924" s="1330">
        <f t="shared" si="3739"/>
        <v>0</v>
      </c>
      <c r="CK924" s="1329">
        <f t="shared" si="3739"/>
        <v>0</v>
      </c>
      <c r="CL924" s="1329">
        <f t="shared" si="3739"/>
        <v>6000</v>
      </c>
      <c r="CM924" s="1329">
        <f t="shared" si="3739"/>
        <v>8000</v>
      </c>
      <c r="CN924" s="1329">
        <f t="shared" si="3739"/>
        <v>8000</v>
      </c>
      <c r="CO924" s="1328">
        <f t="shared" si="3739"/>
        <v>10000</v>
      </c>
      <c r="CP924" s="540" t="str">
        <f t="shared" si="3713"/>
        <v/>
      </c>
      <c r="CQ924" s="541" t="str">
        <f t="shared" si="3714"/>
        <v/>
      </c>
      <c r="CR924" s="542" t="str">
        <f t="shared" si="3715"/>
        <v/>
      </c>
      <c r="CS924" s="542">
        <f t="shared" si="3716"/>
        <v>0</v>
      </c>
      <c r="CT924" s="542">
        <f t="shared" si="3717"/>
        <v>0</v>
      </c>
      <c r="CU924" s="542">
        <f t="shared" si="3718"/>
        <v>0</v>
      </c>
      <c r="CV924" s="542">
        <f t="shared" si="3719"/>
        <v>0</v>
      </c>
      <c r="CW924" s="543">
        <f t="shared" si="3720"/>
        <v>0</v>
      </c>
      <c r="CX924" s="543">
        <f t="shared" si="3721"/>
        <v>12000</v>
      </c>
      <c r="CY924" s="543">
        <f t="shared" si="3722"/>
        <v>15000</v>
      </c>
      <c r="CZ924" s="542">
        <f t="shared" si="3723"/>
        <v>16500</v>
      </c>
      <c r="DA924" s="542">
        <f t="shared" si="3724"/>
        <v>18000</v>
      </c>
      <c r="DB924" s="542">
        <f t="shared" si="3725"/>
        <v>18000</v>
      </c>
      <c r="DC924" s="542">
        <f t="shared" si="3726"/>
        <v>36000</v>
      </c>
      <c r="DD924" s="542">
        <f t="shared" si="3727"/>
        <v>56000</v>
      </c>
      <c r="DE924" s="541" t="str">
        <f t="shared" si="3728"/>
        <v/>
      </c>
      <c r="DF924" s="540" t="str">
        <f t="shared" si="3729"/>
        <v/>
      </c>
      <c r="DG924" s="645">
        <f t="shared" si="3730"/>
        <v>12</v>
      </c>
      <c r="DH924" s="98">
        <f t="shared" si="3731"/>
        <v>12</v>
      </c>
      <c r="DI924" s="98">
        <f t="shared" si="3732"/>
        <v>12</v>
      </c>
      <c r="DJ924" s="98">
        <f t="shared" si="373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52">SUM(B204)</f>
        <v>0</v>
      </c>
      <c r="C925" s="789">
        <f t="shared" si="3752"/>
        <v>0</v>
      </c>
      <c r="D925" s="789">
        <f t="shared" si="3752"/>
        <v>0</v>
      </c>
      <c r="E925" s="789">
        <f t="shared" si="3752"/>
        <v>0</v>
      </c>
      <c r="F925" s="789">
        <f t="shared" si="3752"/>
        <v>0</v>
      </c>
      <c r="G925" s="789">
        <f t="shared" si="3752"/>
        <v>0</v>
      </c>
      <c r="H925" s="789">
        <f t="shared" si="3752"/>
        <v>0</v>
      </c>
      <c r="I925" s="789">
        <f t="shared" si="3752"/>
        <v>0</v>
      </c>
      <c r="J925" s="789">
        <f t="shared" si="3752"/>
        <v>0</v>
      </c>
      <c r="K925" s="789">
        <f t="shared" si="3752"/>
        <v>0</v>
      </c>
      <c r="L925" s="789">
        <f t="shared" si="3752"/>
        <v>0</v>
      </c>
      <c r="M925" s="789">
        <f t="shared" si="3752"/>
        <v>0</v>
      </c>
      <c r="N925" s="789"/>
      <c r="O925" s="789"/>
      <c r="P925" s="789"/>
      <c r="Q925" s="789"/>
      <c r="R925" s="789"/>
      <c r="S925" s="788"/>
      <c r="T925" s="789">
        <f t="shared" ref="T925:AE925" si="3753">SUM(T204)</f>
        <v>0</v>
      </c>
      <c r="U925" s="789">
        <f t="shared" si="3753"/>
        <v>0</v>
      </c>
      <c r="V925" s="789">
        <f t="shared" si="3753"/>
        <v>0</v>
      </c>
      <c r="W925" s="789">
        <f t="shared" si="3753"/>
        <v>0</v>
      </c>
      <c r="X925" s="789">
        <f t="shared" si="3753"/>
        <v>0</v>
      </c>
      <c r="Y925" s="789">
        <f t="shared" si="3753"/>
        <v>0</v>
      </c>
      <c r="Z925" s="789">
        <f t="shared" si="3753"/>
        <v>0</v>
      </c>
      <c r="AA925" s="789">
        <f t="shared" si="3753"/>
        <v>0</v>
      </c>
      <c r="AB925" s="789">
        <f t="shared" si="3753"/>
        <v>0</v>
      </c>
      <c r="AC925" s="789">
        <f t="shared" si="3753"/>
        <v>0</v>
      </c>
      <c r="AD925" s="789">
        <f t="shared" si="3753"/>
        <v>0</v>
      </c>
      <c r="AE925" s="789">
        <f t="shared" si="375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54">SUM(AL204)</f>
        <v>0</v>
      </c>
      <c r="AM925" s="789">
        <f t="shared" si="3754"/>
        <v>0</v>
      </c>
      <c r="AN925" s="789">
        <f t="shared" si="3754"/>
        <v>0</v>
      </c>
      <c r="AO925" s="789">
        <f t="shared" si="3754"/>
        <v>0</v>
      </c>
      <c r="AP925" s="789">
        <f t="shared" si="3754"/>
        <v>0</v>
      </c>
      <c r="AQ925" s="789">
        <f t="shared" si="3754"/>
        <v>0</v>
      </c>
      <c r="AR925" s="789">
        <f t="shared" si="3754"/>
        <v>0</v>
      </c>
      <c r="AS925" s="789">
        <f t="shared" si="3754"/>
        <v>0</v>
      </c>
      <c r="AT925" s="789">
        <f t="shared" si="3754"/>
        <v>0</v>
      </c>
      <c r="AU925" s="789">
        <f t="shared" si="3754"/>
        <v>0</v>
      </c>
      <c r="AV925" s="789">
        <f t="shared" si="3754"/>
        <v>0</v>
      </c>
      <c r="AW925" s="789">
        <f t="shared" si="375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55">SUM(BD204)</f>
        <v>0</v>
      </c>
      <c r="BE925" s="789">
        <f t="shared" si="3755"/>
        <v>0</v>
      </c>
      <c r="BF925" s="789">
        <f t="shared" si="3755"/>
        <v>0</v>
      </c>
      <c r="BG925" s="789">
        <f t="shared" si="3755"/>
        <v>0</v>
      </c>
      <c r="BH925" s="789">
        <f t="shared" si="3755"/>
        <v>0</v>
      </c>
      <c r="BI925" s="789">
        <f t="shared" si="3755"/>
        <v>0</v>
      </c>
      <c r="BJ925" s="789">
        <f t="shared" si="3755"/>
        <v>0</v>
      </c>
      <c r="BK925" s="789">
        <f t="shared" si="3755"/>
        <v>0</v>
      </c>
      <c r="BL925" s="789">
        <f t="shared" si="3755"/>
        <v>0</v>
      </c>
      <c r="BM925" s="789">
        <f t="shared" si="3755"/>
        <v>0</v>
      </c>
      <c r="BN925" s="789">
        <f t="shared" si="3755"/>
        <v>0</v>
      </c>
      <c r="BO925" s="789">
        <f t="shared" si="375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708"/>
        <v>0</v>
      </c>
      <c r="CA925" s="589">
        <f t="shared" si="3709"/>
        <v>0</v>
      </c>
      <c r="CB925" s="589">
        <f t="shared" si="3710"/>
        <v>0</v>
      </c>
      <c r="CC925" s="589">
        <f t="shared" si="3711"/>
        <v>0</v>
      </c>
      <c r="CD925" s="1328">
        <f t="shared" si="3738"/>
        <v>0</v>
      </c>
      <c r="CE925" s="1329">
        <f t="shared" si="3739"/>
        <v>0</v>
      </c>
      <c r="CF925" s="1329">
        <f t="shared" si="3739"/>
        <v>0</v>
      </c>
      <c r="CG925" s="1329">
        <f t="shared" si="3739"/>
        <v>0</v>
      </c>
      <c r="CH925" s="1329">
        <f t="shared" si="3739"/>
        <v>0</v>
      </c>
      <c r="CI925" s="1330">
        <f t="shared" si="3739"/>
        <v>0</v>
      </c>
      <c r="CJ925" s="1330">
        <f t="shared" si="3739"/>
        <v>0</v>
      </c>
      <c r="CK925" s="1329">
        <f t="shared" si="3739"/>
        <v>0</v>
      </c>
      <c r="CL925" s="1329">
        <f t="shared" si="3739"/>
        <v>0</v>
      </c>
      <c r="CM925" s="1329">
        <f t="shared" si="3739"/>
        <v>0</v>
      </c>
      <c r="CN925" s="1329">
        <f t="shared" si="3739"/>
        <v>0</v>
      </c>
      <c r="CO925" s="1334">
        <f t="shared" si="3739"/>
        <v>0</v>
      </c>
      <c r="CP925" s="540" t="str">
        <f t="shared" si="3713"/>
        <v/>
      </c>
      <c r="CQ925" s="541" t="str">
        <f t="shared" si="3714"/>
        <v/>
      </c>
      <c r="CR925" s="542" t="str">
        <f t="shared" si="3715"/>
        <v/>
      </c>
      <c r="CS925" s="542">
        <f t="shared" si="3716"/>
        <v>0</v>
      </c>
      <c r="CT925" s="542">
        <f t="shared" si="3717"/>
        <v>0</v>
      </c>
      <c r="CU925" s="542">
        <f t="shared" si="3718"/>
        <v>0</v>
      </c>
      <c r="CV925" s="542">
        <f t="shared" si="3719"/>
        <v>0</v>
      </c>
      <c r="CW925" s="543">
        <f t="shared" si="3720"/>
        <v>0</v>
      </c>
      <c r="CX925" s="543">
        <f t="shared" si="3721"/>
        <v>0</v>
      </c>
      <c r="CY925" s="543">
        <f t="shared" si="3722"/>
        <v>0</v>
      </c>
      <c r="CZ925" s="542">
        <f t="shared" si="3723"/>
        <v>0</v>
      </c>
      <c r="DA925" s="542">
        <f t="shared" si="3724"/>
        <v>0</v>
      </c>
      <c r="DB925" s="542">
        <f t="shared" si="3725"/>
        <v>0</v>
      </c>
      <c r="DC925" s="542">
        <f t="shared" si="3726"/>
        <v>0</v>
      </c>
      <c r="DD925" s="542">
        <f t="shared" si="3727"/>
        <v>0</v>
      </c>
      <c r="DE925" s="541" t="str">
        <f t="shared" si="3728"/>
        <v/>
      </c>
      <c r="DF925" s="540" t="str">
        <f t="shared" si="3729"/>
        <v/>
      </c>
      <c r="DG925" s="645">
        <f t="shared" si="3730"/>
        <v>12</v>
      </c>
      <c r="DH925" s="98">
        <f t="shared" si="3731"/>
        <v>12</v>
      </c>
      <c r="DI925" s="98">
        <f t="shared" si="3732"/>
        <v>12</v>
      </c>
      <c r="DJ925" s="98">
        <f t="shared" si="373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56">SUM(B207)</f>
        <v>0</v>
      </c>
      <c r="C926" s="789">
        <f t="shared" si="3756"/>
        <v>0</v>
      </c>
      <c r="D926" s="789">
        <f t="shared" si="3756"/>
        <v>0</v>
      </c>
      <c r="E926" s="789">
        <f t="shared" si="3756"/>
        <v>0</v>
      </c>
      <c r="F926" s="789">
        <f t="shared" si="3756"/>
        <v>0</v>
      </c>
      <c r="G926" s="789">
        <f t="shared" si="3756"/>
        <v>0</v>
      </c>
      <c r="H926" s="789">
        <f t="shared" si="3756"/>
        <v>0</v>
      </c>
      <c r="I926" s="789">
        <f t="shared" si="3756"/>
        <v>0</v>
      </c>
      <c r="J926" s="789">
        <f t="shared" si="3756"/>
        <v>0</v>
      </c>
      <c r="K926" s="789">
        <f t="shared" si="3756"/>
        <v>0</v>
      </c>
      <c r="L926" s="789">
        <f t="shared" si="3756"/>
        <v>0</v>
      </c>
      <c r="M926" s="789">
        <f t="shared" si="3756"/>
        <v>0</v>
      </c>
      <c r="N926" s="789"/>
      <c r="O926" s="789"/>
      <c r="P926" s="789"/>
      <c r="Q926" s="789"/>
      <c r="R926" s="789"/>
      <c r="S926" s="788"/>
      <c r="T926" s="789">
        <f t="shared" ref="T926:AE926" si="3757">SUM(T207)</f>
        <v>0</v>
      </c>
      <c r="U926" s="789">
        <f t="shared" si="3757"/>
        <v>0</v>
      </c>
      <c r="V926" s="789">
        <f t="shared" si="3757"/>
        <v>1700</v>
      </c>
      <c r="W926" s="789">
        <f t="shared" si="3757"/>
        <v>3200</v>
      </c>
      <c r="X926" s="789">
        <f t="shared" si="3757"/>
        <v>0</v>
      </c>
      <c r="Y926" s="789">
        <f t="shared" si="3757"/>
        <v>0</v>
      </c>
      <c r="Z926" s="789">
        <f t="shared" si="3757"/>
        <v>0</v>
      </c>
      <c r="AA926" s="789">
        <f t="shared" si="3757"/>
        <v>1900</v>
      </c>
      <c r="AB926" s="789">
        <f t="shared" si="3757"/>
        <v>0</v>
      </c>
      <c r="AC926" s="789">
        <f t="shared" si="3757"/>
        <v>5600</v>
      </c>
      <c r="AD926" s="789">
        <f t="shared" si="3757"/>
        <v>0</v>
      </c>
      <c r="AE926" s="789">
        <f t="shared" si="375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58">SUM(AL207)</f>
        <v>0</v>
      </c>
      <c r="AM926" s="789">
        <f t="shared" si="3758"/>
        <v>0</v>
      </c>
      <c r="AN926" s="789">
        <f t="shared" si="3758"/>
        <v>0</v>
      </c>
      <c r="AO926" s="789">
        <f t="shared" si="3758"/>
        <v>0</v>
      </c>
      <c r="AP926" s="789">
        <f t="shared" si="3758"/>
        <v>2700</v>
      </c>
      <c r="AQ926" s="789">
        <f t="shared" si="3758"/>
        <v>5400</v>
      </c>
      <c r="AR926" s="789">
        <f t="shared" si="3758"/>
        <v>0</v>
      </c>
      <c r="AS926" s="789">
        <f t="shared" si="3758"/>
        <v>900</v>
      </c>
      <c r="AT926" s="789">
        <f t="shared" si="3758"/>
        <v>2700</v>
      </c>
      <c r="AU926" s="789">
        <f t="shared" si="3758"/>
        <v>0</v>
      </c>
      <c r="AV926" s="789">
        <f t="shared" si="3758"/>
        <v>0</v>
      </c>
      <c r="AW926" s="789">
        <f t="shared" si="375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59">SUM(BD207)</f>
        <v>4000</v>
      </c>
      <c r="BE926" s="789">
        <f t="shared" si="3759"/>
        <v>2400</v>
      </c>
      <c r="BF926" s="789">
        <f t="shared" si="3759"/>
        <v>0</v>
      </c>
      <c r="BG926" s="789">
        <f t="shared" si="3759"/>
        <v>5500</v>
      </c>
      <c r="BH926" s="789">
        <f t="shared" si="3759"/>
        <v>7000</v>
      </c>
      <c r="BI926" s="789">
        <f t="shared" si="3759"/>
        <v>9000</v>
      </c>
      <c r="BJ926" s="789">
        <f t="shared" si="3759"/>
        <v>0</v>
      </c>
      <c r="BK926" s="789">
        <f t="shared" si="3759"/>
        <v>0</v>
      </c>
      <c r="BL926" s="789">
        <f t="shared" si="3759"/>
        <v>5000</v>
      </c>
      <c r="BM926" s="789">
        <f t="shared" si="3759"/>
        <v>3600</v>
      </c>
      <c r="BN926" s="789">
        <f t="shared" si="3759"/>
        <v>0</v>
      </c>
      <c r="BO926" s="789">
        <f t="shared" si="375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708"/>
        <v>0</v>
      </c>
      <c r="CA926" s="589">
        <f t="shared" si="3709"/>
        <v>680</v>
      </c>
      <c r="CB926" s="589">
        <f t="shared" si="3710"/>
        <v>810</v>
      </c>
      <c r="CC926" s="589">
        <f t="shared" si="3711"/>
        <v>3230</v>
      </c>
      <c r="CD926" s="1328">
        <f t="shared" si="3738"/>
        <v>0</v>
      </c>
      <c r="CE926" s="1329">
        <f t="shared" si="3739"/>
        <v>0</v>
      </c>
      <c r="CF926" s="1329">
        <f t="shared" si="3739"/>
        <v>0</v>
      </c>
      <c r="CG926" s="1329">
        <f t="shared" si="3739"/>
        <v>0</v>
      </c>
      <c r="CH926" s="1329">
        <f t="shared" si="3739"/>
        <v>0</v>
      </c>
      <c r="CI926" s="1330">
        <f t="shared" si="3739"/>
        <v>0</v>
      </c>
      <c r="CJ926" s="1330">
        <f t="shared" si="3739"/>
        <v>0</v>
      </c>
      <c r="CK926" s="1329">
        <f t="shared" si="3739"/>
        <v>0</v>
      </c>
      <c r="CL926" s="1329">
        <f t="shared" si="3739"/>
        <v>1700</v>
      </c>
      <c r="CM926" s="1329">
        <f t="shared" si="3739"/>
        <v>1900</v>
      </c>
      <c r="CN926" s="1329">
        <f t="shared" si="3739"/>
        <v>3200</v>
      </c>
      <c r="CO926" s="1328">
        <f t="shared" si="3739"/>
        <v>5600</v>
      </c>
      <c r="CP926" s="540" t="str">
        <f t="shared" si="3713"/>
        <v/>
      </c>
      <c r="CQ926" s="541" t="str">
        <f t="shared" si="3714"/>
        <v/>
      </c>
      <c r="CR926" s="542" t="str">
        <f t="shared" si="3715"/>
        <v/>
      </c>
      <c r="CS926" s="542">
        <f t="shared" si="3716"/>
        <v>0</v>
      </c>
      <c r="CT926" s="542">
        <f t="shared" si="3717"/>
        <v>0</v>
      </c>
      <c r="CU926" s="542">
        <f t="shared" si="3718"/>
        <v>0</v>
      </c>
      <c r="CV926" s="542">
        <f t="shared" si="3719"/>
        <v>0</v>
      </c>
      <c r="CW926" s="543">
        <f t="shared" si="3720"/>
        <v>2400</v>
      </c>
      <c r="CX926" s="543">
        <f t="shared" si="3721"/>
        <v>3600</v>
      </c>
      <c r="CY926" s="543">
        <f t="shared" si="3722"/>
        <v>4000</v>
      </c>
      <c r="CZ926" s="542">
        <f t="shared" si="3723"/>
        <v>4800</v>
      </c>
      <c r="DA926" s="542">
        <f t="shared" si="3724"/>
        <v>5000</v>
      </c>
      <c r="DB926" s="542">
        <f t="shared" si="3725"/>
        <v>5500</v>
      </c>
      <c r="DC926" s="542">
        <f t="shared" si="3726"/>
        <v>7000</v>
      </c>
      <c r="DD926" s="542">
        <f t="shared" si="3727"/>
        <v>9000</v>
      </c>
      <c r="DE926" s="541" t="str">
        <f t="shared" si="3728"/>
        <v/>
      </c>
      <c r="DF926" s="540" t="str">
        <f t="shared" si="3729"/>
        <v/>
      </c>
      <c r="DG926" s="645">
        <f t="shared" si="3730"/>
        <v>12</v>
      </c>
      <c r="DH926" s="98">
        <f t="shared" si="3731"/>
        <v>12</v>
      </c>
      <c r="DI926" s="98">
        <f t="shared" si="3732"/>
        <v>12</v>
      </c>
      <c r="DJ926" s="98">
        <f t="shared" si="373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60">SUM(B210)</f>
        <v>0</v>
      </c>
      <c r="C927" s="789">
        <f t="shared" si="3760"/>
        <v>0</v>
      </c>
      <c r="D927" s="789">
        <f t="shared" si="3760"/>
        <v>0</v>
      </c>
      <c r="E927" s="789">
        <f t="shared" si="3760"/>
        <v>0</v>
      </c>
      <c r="F927" s="789">
        <f t="shared" si="3760"/>
        <v>0</v>
      </c>
      <c r="G927" s="789">
        <f t="shared" si="3760"/>
        <v>0</v>
      </c>
      <c r="H927" s="789">
        <f t="shared" si="3760"/>
        <v>0</v>
      </c>
      <c r="I927" s="789">
        <f t="shared" si="3760"/>
        <v>0</v>
      </c>
      <c r="J927" s="789">
        <f t="shared" si="3760"/>
        <v>0</v>
      </c>
      <c r="K927" s="789">
        <f t="shared" si="3760"/>
        <v>0</v>
      </c>
      <c r="L927" s="789">
        <f t="shared" si="3760"/>
        <v>0</v>
      </c>
      <c r="M927" s="789">
        <f t="shared" si="3760"/>
        <v>0</v>
      </c>
      <c r="N927" s="789"/>
      <c r="O927" s="789"/>
      <c r="P927" s="789"/>
      <c r="Q927" s="789"/>
      <c r="R927" s="789"/>
      <c r="S927" s="788"/>
      <c r="T927" s="789">
        <f t="shared" ref="T927:AE927" si="3761">SUM(T210)</f>
        <v>0</v>
      </c>
      <c r="U927" s="789">
        <f t="shared" si="3761"/>
        <v>0</v>
      </c>
      <c r="V927" s="789">
        <f t="shared" si="3761"/>
        <v>0</v>
      </c>
      <c r="W927" s="789">
        <f t="shared" si="3761"/>
        <v>0</v>
      </c>
      <c r="X927" s="789">
        <f t="shared" si="3761"/>
        <v>0</v>
      </c>
      <c r="Y927" s="789">
        <f t="shared" si="3761"/>
        <v>0</v>
      </c>
      <c r="Z927" s="789">
        <f t="shared" si="3761"/>
        <v>0</v>
      </c>
      <c r="AA927" s="789">
        <f t="shared" si="3761"/>
        <v>0</v>
      </c>
      <c r="AB927" s="789">
        <f t="shared" si="3761"/>
        <v>0</v>
      </c>
      <c r="AC927" s="789">
        <f t="shared" si="3761"/>
        <v>0</v>
      </c>
      <c r="AD927" s="789">
        <f t="shared" si="3761"/>
        <v>0</v>
      </c>
      <c r="AE927" s="789">
        <f t="shared" si="376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62">SUM(AL210)</f>
        <v>0</v>
      </c>
      <c r="AM927" s="789">
        <f t="shared" si="3762"/>
        <v>0</v>
      </c>
      <c r="AN927" s="789">
        <f t="shared" si="3762"/>
        <v>0</v>
      </c>
      <c r="AO927" s="789">
        <f t="shared" si="3762"/>
        <v>0</v>
      </c>
      <c r="AP927" s="789">
        <f t="shared" si="3762"/>
        <v>0</v>
      </c>
      <c r="AQ927" s="789">
        <f t="shared" si="3762"/>
        <v>0</v>
      </c>
      <c r="AR927" s="789">
        <f t="shared" si="3762"/>
        <v>0</v>
      </c>
      <c r="AS927" s="789">
        <f t="shared" si="3762"/>
        <v>0</v>
      </c>
      <c r="AT927" s="789">
        <f t="shared" si="3762"/>
        <v>0</v>
      </c>
      <c r="AU927" s="789">
        <f t="shared" si="3762"/>
        <v>0</v>
      </c>
      <c r="AV927" s="789">
        <f t="shared" si="3762"/>
        <v>0</v>
      </c>
      <c r="AW927" s="789">
        <f t="shared" si="376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63">SUM(BD210)</f>
        <v>0</v>
      </c>
      <c r="BE927" s="789">
        <f t="shared" si="3763"/>
        <v>0</v>
      </c>
      <c r="BF927" s="789">
        <f t="shared" si="3763"/>
        <v>0</v>
      </c>
      <c r="BG927" s="789">
        <f t="shared" si="3763"/>
        <v>0</v>
      </c>
      <c r="BH927" s="789">
        <f t="shared" si="3763"/>
        <v>0</v>
      </c>
      <c r="BI927" s="789">
        <f t="shared" si="3763"/>
        <v>0</v>
      </c>
      <c r="BJ927" s="789">
        <f t="shared" si="3763"/>
        <v>0</v>
      </c>
      <c r="BK927" s="789">
        <f t="shared" si="3763"/>
        <v>0</v>
      </c>
      <c r="BL927" s="789">
        <f t="shared" si="3763"/>
        <v>0</v>
      </c>
      <c r="BM927" s="789">
        <f t="shared" si="3763"/>
        <v>0</v>
      </c>
      <c r="BN927" s="789">
        <f t="shared" si="3763"/>
        <v>0</v>
      </c>
      <c r="BO927" s="789">
        <f t="shared" si="376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708"/>
        <v>0</v>
      </c>
      <c r="CA927" s="589">
        <f t="shared" si="3709"/>
        <v>0</v>
      </c>
      <c r="CB927" s="589">
        <f t="shared" si="3710"/>
        <v>0</v>
      </c>
      <c r="CC927" s="589">
        <f t="shared" si="3711"/>
        <v>0</v>
      </c>
      <c r="CD927" s="1328">
        <f t="shared" si="3738"/>
        <v>0</v>
      </c>
      <c r="CE927" s="1329">
        <f t="shared" si="3739"/>
        <v>0</v>
      </c>
      <c r="CF927" s="1329">
        <f t="shared" si="3739"/>
        <v>0</v>
      </c>
      <c r="CG927" s="1329">
        <f t="shared" si="3739"/>
        <v>0</v>
      </c>
      <c r="CH927" s="1329">
        <f t="shared" si="3739"/>
        <v>0</v>
      </c>
      <c r="CI927" s="1330">
        <f t="shared" si="3739"/>
        <v>0</v>
      </c>
      <c r="CJ927" s="1330">
        <f t="shared" si="3739"/>
        <v>0</v>
      </c>
      <c r="CK927" s="1329">
        <f t="shared" si="3739"/>
        <v>0</v>
      </c>
      <c r="CL927" s="1329">
        <f t="shared" si="3739"/>
        <v>0</v>
      </c>
      <c r="CM927" s="1329">
        <f t="shared" si="3739"/>
        <v>0</v>
      </c>
      <c r="CN927" s="1329">
        <f t="shared" si="3739"/>
        <v>0</v>
      </c>
      <c r="CO927" s="1344">
        <f t="shared" si="3739"/>
        <v>0</v>
      </c>
      <c r="CP927" s="540" t="str">
        <f t="shared" si="3713"/>
        <v/>
      </c>
      <c r="CQ927" s="541" t="str">
        <f t="shared" si="3714"/>
        <v/>
      </c>
      <c r="CR927" s="542" t="str">
        <f t="shared" si="3715"/>
        <v/>
      </c>
      <c r="CS927" s="542">
        <f t="shared" si="3716"/>
        <v>0</v>
      </c>
      <c r="CT927" s="542">
        <f t="shared" si="3717"/>
        <v>0</v>
      </c>
      <c r="CU927" s="542">
        <f t="shared" si="3718"/>
        <v>0</v>
      </c>
      <c r="CV927" s="542">
        <f t="shared" si="3719"/>
        <v>0</v>
      </c>
      <c r="CW927" s="543">
        <f t="shared" si="3720"/>
        <v>0</v>
      </c>
      <c r="CX927" s="543">
        <f t="shared" si="3721"/>
        <v>0</v>
      </c>
      <c r="CY927" s="543">
        <f t="shared" si="3722"/>
        <v>0</v>
      </c>
      <c r="CZ927" s="542">
        <f t="shared" si="3723"/>
        <v>0</v>
      </c>
      <c r="DA927" s="542">
        <f t="shared" si="3724"/>
        <v>0</v>
      </c>
      <c r="DB927" s="542">
        <f t="shared" si="3725"/>
        <v>0</v>
      </c>
      <c r="DC927" s="542">
        <f t="shared" si="3726"/>
        <v>0</v>
      </c>
      <c r="DD927" s="542">
        <f t="shared" si="3727"/>
        <v>0</v>
      </c>
      <c r="DE927" s="541" t="str">
        <f t="shared" si="3728"/>
        <v/>
      </c>
      <c r="DF927" s="540" t="str">
        <f t="shared" si="3729"/>
        <v/>
      </c>
      <c r="DG927" s="645">
        <f t="shared" si="3730"/>
        <v>12</v>
      </c>
      <c r="DH927" s="98">
        <f t="shared" si="3731"/>
        <v>12</v>
      </c>
      <c r="DI927" s="98">
        <f t="shared" si="3732"/>
        <v>12</v>
      </c>
      <c r="DJ927" s="98">
        <f t="shared" si="373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64">SUM(B213)</f>
        <v>0</v>
      </c>
      <c r="C928" s="789">
        <f t="shared" si="3764"/>
        <v>0</v>
      </c>
      <c r="D928" s="789">
        <f t="shared" si="3764"/>
        <v>0</v>
      </c>
      <c r="E928" s="789">
        <f t="shared" si="3764"/>
        <v>0</v>
      </c>
      <c r="F928" s="789">
        <f t="shared" si="3764"/>
        <v>0</v>
      </c>
      <c r="G928" s="789">
        <f t="shared" si="3764"/>
        <v>0</v>
      </c>
      <c r="H928" s="789">
        <f t="shared" si="3764"/>
        <v>0</v>
      </c>
      <c r="I928" s="789">
        <f t="shared" si="3764"/>
        <v>0</v>
      </c>
      <c r="J928" s="789">
        <f t="shared" si="3764"/>
        <v>0</v>
      </c>
      <c r="K928" s="789">
        <f t="shared" si="3764"/>
        <v>0</v>
      </c>
      <c r="L928" s="789">
        <f t="shared" si="3764"/>
        <v>0</v>
      </c>
      <c r="M928" s="789">
        <f t="shared" si="3764"/>
        <v>0</v>
      </c>
      <c r="N928" s="789"/>
      <c r="O928" s="789"/>
      <c r="P928" s="789"/>
      <c r="Q928" s="789"/>
      <c r="R928" s="789"/>
      <c r="S928" s="788"/>
      <c r="T928" s="789">
        <f t="shared" ref="T928:AE928" si="3765">SUM(T213)</f>
        <v>0</v>
      </c>
      <c r="U928" s="789">
        <f t="shared" si="3765"/>
        <v>0</v>
      </c>
      <c r="V928" s="789">
        <f t="shared" si="3765"/>
        <v>0</v>
      </c>
      <c r="W928" s="789">
        <f t="shared" si="3765"/>
        <v>0</v>
      </c>
      <c r="X928" s="789">
        <f t="shared" si="3765"/>
        <v>0</v>
      </c>
      <c r="Y928" s="789">
        <f t="shared" si="3765"/>
        <v>0</v>
      </c>
      <c r="Z928" s="789">
        <f t="shared" si="3765"/>
        <v>0</v>
      </c>
      <c r="AA928" s="789">
        <f t="shared" si="3765"/>
        <v>0</v>
      </c>
      <c r="AB928" s="789">
        <f t="shared" si="3765"/>
        <v>0</v>
      </c>
      <c r="AC928" s="789">
        <f t="shared" si="3765"/>
        <v>0</v>
      </c>
      <c r="AD928" s="789">
        <f t="shared" si="3765"/>
        <v>0</v>
      </c>
      <c r="AE928" s="789">
        <f t="shared" si="376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66">SUM(AL213)</f>
        <v>0</v>
      </c>
      <c r="AM928" s="789">
        <f t="shared" si="3766"/>
        <v>0</v>
      </c>
      <c r="AN928" s="789">
        <f t="shared" si="3766"/>
        <v>0</v>
      </c>
      <c r="AO928" s="789">
        <f t="shared" si="3766"/>
        <v>0</v>
      </c>
      <c r="AP928" s="789">
        <f t="shared" si="3766"/>
        <v>0</v>
      </c>
      <c r="AQ928" s="789">
        <f t="shared" si="3766"/>
        <v>0</v>
      </c>
      <c r="AR928" s="789">
        <f t="shared" si="3766"/>
        <v>0</v>
      </c>
      <c r="AS928" s="789">
        <f t="shared" si="3766"/>
        <v>0</v>
      </c>
      <c r="AT928" s="789">
        <f t="shared" si="3766"/>
        <v>0</v>
      </c>
      <c r="AU928" s="789">
        <f t="shared" si="3766"/>
        <v>0</v>
      </c>
      <c r="AV928" s="789">
        <f t="shared" si="3766"/>
        <v>0</v>
      </c>
      <c r="AW928" s="789">
        <f t="shared" si="376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67">SUM(BD213)</f>
        <v>0</v>
      </c>
      <c r="BE928" s="789">
        <f t="shared" si="3767"/>
        <v>0</v>
      </c>
      <c r="BF928" s="789">
        <f t="shared" si="3767"/>
        <v>0</v>
      </c>
      <c r="BG928" s="789">
        <f t="shared" si="3767"/>
        <v>3800</v>
      </c>
      <c r="BH928" s="789">
        <f t="shared" si="3767"/>
        <v>0</v>
      </c>
      <c r="BI928" s="789">
        <f t="shared" si="3767"/>
        <v>0</v>
      </c>
      <c r="BJ928" s="789">
        <f t="shared" si="3767"/>
        <v>0</v>
      </c>
      <c r="BK928" s="789">
        <f t="shared" si="3767"/>
        <v>0</v>
      </c>
      <c r="BL928" s="789">
        <f t="shared" si="3767"/>
        <v>14400</v>
      </c>
      <c r="BM928" s="789">
        <f t="shared" si="3767"/>
        <v>0</v>
      </c>
      <c r="BN928" s="789">
        <f t="shared" si="3767"/>
        <v>0</v>
      </c>
      <c r="BO928" s="789">
        <f t="shared" si="376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708"/>
        <v>0</v>
      </c>
      <c r="CA928" s="589">
        <f t="shared" si="3709"/>
        <v>0</v>
      </c>
      <c r="CB928" s="589">
        <f t="shared" si="3710"/>
        <v>0</v>
      </c>
      <c r="CC928" s="589">
        <f t="shared" si="3711"/>
        <v>380</v>
      </c>
      <c r="CD928" s="1328">
        <f t="shared" si="3738"/>
        <v>0</v>
      </c>
      <c r="CE928" s="1329">
        <f t="shared" si="3739"/>
        <v>0</v>
      </c>
      <c r="CF928" s="1329">
        <f t="shared" si="3739"/>
        <v>0</v>
      </c>
      <c r="CG928" s="1329">
        <f t="shared" si="3739"/>
        <v>0</v>
      </c>
      <c r="CH928" s="1329">
        <f t="shared" si="3739"/>
        <v>0</v>
      </c>
      <c r="CI928" s="1330">
        <f t="shared" si="3739"/>
        <v>0</v>
      </c>
      <c r="CJ928" s="1330">
        <f t="shared" si="3739"/>
        <v>0</v>
      </c>
      <c r="CK928" s="1329">
        <f t="shared" si="3739"/>
        <v>0</v>
      </c>
      <c r="CL928" s="1329">
        <f t="shared" si="3739"/>
        <v>0</v>
      </c>
      <c r="CM928" s="1329">
        <f t="shared" si="3739"/>
        <v>0</v>
      </c>
      <c r="CN928" s="1329">
        <f t="shared" si="3739"/>
        <v>0</v>
      </c>
      <c r="CO928" s="1328">
        <f t="shared" si="3739"/>
        <v>0</v>
      </c>
      <c r="CP928" s="540" t="str">
        <f t="shared" si="3713"/>
        <v/>
      </c>
      <c r="CQ928" s="541" t="str">
        <f t="shared" si="3714"/>
        <v/>
      </c>
      <c r="CR928" s="542" t="str">
        <f t="shared" si="3715"/>
        <v/>
      </c>
      <c r="CS928" s="542">
        <f t="shared" si="3716"/>
        <v>0</v>
      </c>
      <c r="CT928" s="542">
        <f t="shared" si="3717"/>
        <v>0</v>
      </c>
      <c r="CU928" s="542">
        <f t="shared" si="3718"/>
        <v>0</v>
      </c>
      <c r="CV928" s="542">
        <f t="shared" si="3719"/>
        <v>0</v>
      </c>
      <c r="CW928" s="543">
        <f t="shared" si="3720"/>
        <v>0</v>
      </c>
      <c r="CX928" s="543">
        <f t="shared" si="3721"/>
        <v>0</v>
      </c>
      <c r="CY928" s="543">
        <f t="shared" si="3722"/>
        <v>0</v>
      </c>
      <c r="CZ928" s="542">
        <f t="shared" si="3723"/>
        <v>0</v>
      </c>
      <c r="DA928" s="542">
        <f t="shared" si="3724"/>
        <v>0</v>
      </c>
      <c r="DB928" s="542">
        <f t="shared" si="3725"/>
        <v>0</v>
      </c>
      <c r="DC928" s="542">
        <f t="shared" si="3726"/>
        <v>3800</v>
      </c>
      <c r="DD928" s="542">
        <f t="shared" si="3727"/>
        <v>14400</v>
      </c>
      <c r="DE928" s="541" t="str">
        <f t="shared" si="3728"/>
        <v/>
      </c>
      <c r="DF928" s="540" t="str">
        <f t="shared" si="3729"/>
        <v/>
      </c>
      <c r="DG928" s="645">
        <f t="shared" si="3730"/>
        <v>12</v>
      </c>
      <c r="DH928" s="98">
        <f t="shared" si="3731"/>
        <v>12</v>
      </c>
      <c r="DI928" s="98">
        <f t="shared" si="3732"/>
        <v>12</v>
      </c>
      <c r="DJ928" s="98">
        <f t="shared" si="373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68">SUM(B217)</f>
        <v>0</v>
      </c>
      <c r="C929" s="789">
        <f t="shared" si="3768"/>
        <v>0</v>
      </c>
      <c r="D929" s="789">
        <f t="shared" si="3768"/>
        <v>0</v>
      </c>
      <c r="E929" s="789">
        <f t="shared" si="3768"/>
        <v>0</v>
      </c>
      <c r="F929" s="789">
        <f t="shared" si="3768"/>
        <v>0</v>
      </c>
      <c r="G929" s="789">
        <f t="shared" si="3768"/>
        <v>0</v>
      </c>
      <c r="H929" s="789">
        <f t="shared" si="3768"/>
        <v>0</v>
      </c>
      <c r="I929" s="789">
        <f t="shared" si="3768"/>
        <v>0</v>
      </c>
      <c r="J929" s="789">
        <f t="shared" si="3768"/>
        <v>0</v>
      </c>
      <c r="K929" s="789">
        <f t="shared" si="3768"/>
        <v>800</v>
      </c>
      <c r="L929" s="789">
        <f t="shared" si="3768"/>
        <v>800</v>
      </c>
      <c r="M929" s="789">
        <f t="shared" si="3768"/>
        <v>0</v>
      </c>
      <c r="N929" s="789"/>
      <c r="O929" s="789"/>
      <c r="P929" s="789"/>
      <c r="Q929" s="789"/>
      <c r="R929" s="789"/>
      <c r="S929" s="788"/>
      <c r="T929" s="789">
        <f t="shared" ref="T929:AE929" si="3769">SUM(T217)</f>
        <v>0</v>
      </c>
      <c r="U929" s="789">
        <f t="shared" si="3769"/>
        <v>0</v>
      </c>
      <c r="V929" s="789">
        <f t="shared" si="3769"/>
        <v>0</v>
      </c>
      <c r="W929" s="789">
        <f t="shared" si="3769"/>
        <v>0</v>
      </c>
      <c r="X929" s="789">
        <f t="shared" si="3769"/>
        <v>0</v>
      </c>
      <c r="Y929" s="789">
        <f t="shared" si="3769"/>
        <v>0</v>
      </c>
      <c r="Z929" s="789">
        <f t="shared" si="3769"/>
        <v>0</v>
      </c>
      <c r="AA929" s="789">
        <f t="shared" si="3769"/>
        <v>0</v>
      </c>
      <c r="AB929" s="789">
        <f t="shared" si="3769"/>
        <v>0</v>
      </c>
      <c r="AC929" s="789">
        <f t="shared" si="3769"/>
        <v>0</v>
      </c>
      <c r="AD929" s="789">
        <f t="shared" si="3769"/>
        <v>0</v>
      </c>
      <c r="AE929" s="789">
        <f t="shared" si="376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70">SUM(AL217)</f>
        <v>0</v>
      </c>
      <c r="AM929" s="789">
        <f t="shared" si="3770"/>
        <v>0</v>
      </c>
      <c r="AN929" s="789">
        <f t="shared" si="3770"/>
        <v>0</v>
      </c>
      <c r="AO929" s="789">
        <f t="shared" si="3770"/>
        <v>0</v>
      </c>
      <c r="AP929" s="789">
        <f t="shared" si="3770"/>
        <v>0</v>
      </c>
      <c r="AQ929" s="789">
        <f t="shared" si="3770"/>
        <v>700</v>
      </c>
      <c r="AR929" s="789">
        <f t="shared" si="3770"/>
        <v>1400</v>
      </c>
      <c r="AS929" s="789">
        <f t="shared" si="3770"/>
        <v>0</v>
      </c>
      <c r="AT929" s="789">
        <f t="shared" si="3770"/>
        <v>0</v>
      </c>
      <c r="AU929" s="789">
        <f t="shared" si="3770"/>
        <v>0</v>
      </c>
      <c r="AV929" s="789">
        <f t="shared" si="3770"/>
        <v>0</v>
      </c>
      <c r="AW929" s="789">
        <f t="shared" si="377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71">SUM(BD217)</f>
        <v>0</v>
      </c>
      <c r="BE929" s="789">
        <f t="shared" si="3771"/>
        <v>0</v>
      </c>
      <c r="BF929" s="789">
        <f t="shared" si="3771"/>
        <v>0</v>
      </c>
      <c r="BG929" s="789">
        <f t="shared" si="3771"/>
        <v>0</v>
      </c>
      <c r="BH929" s="789">
        <f t="shared" si="3771"/>
        <v>6500</v>
      </c>
      <c r="BI929" s="789">
        <f t="shared" si="3771"/>
        <v>0</v>
      </c>
      <c r="BJ929" s="789">
        <f t="shared" si="3771"/>
        <v>0</v>
      </c>
      <c r="BK929" s="789">
        <f t="shared" si="3771"/>
        <v>250</v>
      </c>
      <c r="BL929" s="789">
        <f t="shared" si="3771"/>
        <v>0</v>
      </c>
      <c r="BM929" s="789">
        <f t="shared" si="3771"/>
        <v>0</v>
      </c>
      <c r="BN929" s="789">
        <f t="shared" si="3771"/>
        <v>0</v>
      </c>
      <c r="BO929" s="789">
        <f t="shared" si="377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708"/>
        <v>80</v>
      </c>
      <c r="CA929" s="589">
        <f t="shared" si="3709"/>
        <v>0</v>
      </c>
      <c r="CB929" s="589">
        <f t="shared" si="3710"/>
        <v>70</v>
      </c>
      <c r="CC929" s="589">
        <f t="shared" si="3711"/>
        <v>175</v>
      </c>
      <c r="CD929" s="1328">
        <f t="shared" si="3738"/>
        <v>0</v>
      </c>
      <c r="CE929" s="1329">
        <f t="shared" si="3739"/>
        <v>0</v>
      </c>
      <c r="CF929" s="1329">
        <f t="shared" si="3739"/>
        <v>0</v>
      </c>
      <c r="CG929" s="1329">
        <f t="shared" si="3739"/>
        <v>0</v>
      </c>
      <c r="CH929" s="1329">
        <f t="shared" si="3739"/>
        <v>0</v>
      </c>
      <c r="CI929" s="1330">
        <f t="shared" si="3739"/>
        <v>0</v>
      </c>
      <c r="CJ929" s="1330">
        <f t="shared" si="3739"/>
        <v>0</v>
      </c>
      <c r="CK929" s="1329">
        <f t="shared" si="3739"/>
        <v>0</v>
      </c>
      <c r="CL929" s="1329">
        <f t="shared" si="3739"/>
        <v>0</v>
      </c>
      <c r="CM929" s="1329">
        <f t="shared" si="3739"/>
        <v>0</v>
      </c>
      <c r="CN929" s="1329">
        <f t="shared" si="3739"/>
        <v>0</v>
      </c>
      <c r="CO929" s="1344">
        <f t="shared" si="3739"/>
        <v>0</v>
      </c>
      <c r="CP929" s="540" t="str">
        <f t="shared" si="3713"/>
        <v/>
      </c>
      <c r="CQ929" s="541" t="str">
        <f t="shared" si="3714"/>
        <v/>
      </c>
      <c r="CR929" s="542" t="str">
        <f t="shared" si="3715"/>
        <v/>
      </c>
      <c r="CS929" s="542">
        <f t="shared" si="3716"/>
        <v>0</v>
      </c>
      <c r="CT929" s="542">
        <f t="shared" si="3717"/>
        <v>0</v>
      </c>
      <c r="CU929" s="542">
        <f t="shared" si="3718"/>
        <v>0</v>
      </c>
      <c r="CV929" s="542">
        <f t="shared" si="3719"/>
        <v>0</v>
      </c>
      <c r="CW929" s="543">
        <f t="shared" si="3720"/>
        <v>0</v>
      </c>
      <c r="CX929" s="543">
        <f t="shared" si="3721"/>
        <v>0</v>
      </c>
      <c r="CY929" s="543">
        <f t="shared" si="3722"/>
        <v>0</v>
      </c>
      <c r="CZ929" s="542">
        <f t="shared" si="3723"/>
        <v>0</v>
      </c>
      <c r="DA929" s="542">
        <f t="shared" si="3724"/>
        <v>0</v>
      </c>
      <c r="DB929" s="542">
        <f t="shared" si="3725"/>
        <v>250</v>
      </c>
      <c r="DC929" s="542">
        <f t="shared" si="3726"/>
        <v>1500</v>
      </c>
      <c r="DD929" s="542">
        <f t="shared" si="3727"/>
        <v>6500</v>
      </c>
      <c r="DE929" s="541" t="str">
        <f t="shared" si="3728"/>
        <v/>
      </c>
      <c r="DF929" s="540" t="str">
        <f t="shared" si="3729"/>
        <v/>
      </c>
      <c r="DG929" s="645">
        <f t="shared" si="3730"/>
        <v>12</v>
      </c>
      <c r="DH929" s="98">
        <f t="shared" si="3731"/>
        <v>12</v>
      </c>
      <c r="DI929" s="98">
        <f t="shared" si="3732"/>
        <v>12</v>
      </c>
      <c r="DJ929" s="98">
        <f t="shared" si="373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28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72">SUM(B236)</f>
        <v>0</v>
      </c>
      <c r="C931" s="789">
        <f t="shared" si="3772"/>
        <v>0</v>
      </c>
      <c r="D931" s="789">
        <f t="shared" si="3772"/>
        <v>0</v>
      </c>
      <c r="E931" s="789">
        <f t="shared" si="3772"/>
        <v>0</v>
      </c>
      <c r="F931" s="789">
        <f t="shared" si="3772"/>
        <v>0</v>
      </c>
      <c r="G931" s="789">
        <f t="shared" si="3772"/>
        <v>0</v>
      </c>
      <c r="H931" s="789">
        <f t="shared" si="3772"/>
        <v>0</v>
      </c>
      <c r="I931" s="789">
        <f t="shared" si="3772"/>
        <v>0</v>
      </c>
      <c r="J931" s="789">
        <f t="shared" si="3772"/>
        <v>0</v>
      </c>
      <c r="K931" s="789">
        <f t="shared" si="3772"/>
        <v>0</v>
      </c>
      <c r="L931" s="789">
        <f t="shared" si="3772"/>
        <v>0</v>
      </c>
      <c r="M931" s="789">
        <f t="shared" si="3772"/>
        <v>0</v>
      </c>
      <c r="N931" s="789"/>
      <c r="O931" s="789"/>
      <c r="P931" s="789"/>
      <c r="Q931" s="789"/>
      <c r="R931" s="789"/>
      <c r="S931" s="788"/>
      <c r="T931" s="789">
        <f t="shared" ref="T931:AE931" si="3773">SUM(T236)</f>
        <v>0</v>
      </c>
      <c r="U931" s="789">
        <f t="shared" si="3773"/>
        <v>0</v>
      </c>
      <c r="V931" s="789">
        <f t="shared" si="3773"/>
        <v>0</v>
      </c>
      <c r="W931" s="789">
        <f t="shared" si="3773"/>
        <v>0</v>
      </c>
      <c r="X931" s="789">
        <f t="shared" si="3773"/>
        <v>0</v>
      </c>
      <c r="Y931" s="789">
        <f t="shared" si="3773"/>
        <v>0</v>
      </c>
      <c r="Z931" s="789">
        <f t="shared" si="3773"/>
        <v>0</v>
      </c>
      <c r="AA931" s="789">
        <f t="shared" si="3773"/>
        <v>0</v>
      </c>
      <c r="AB931" s="789">
        <f t="shared" si="3773"/>
        <v>0</v>
      </c>
      <c r="AC931" s="789">
        <f t="shared" si="3773"/>
        <v>0</v>
      </c>
      <c r="AD931" s="789">
        <f t="shared" si="3773"/>
        <v>0</v>
      </c>
      <c r="AE931" s="789">
        <f t="shared" si="377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74">SUM(AL236)</f>
        <v>0</v>
      </c>
      <c r="AM931" s="789">
        <f t="shared" si="3774"/>
        <v>0</v>
      </c>
      <c r="AN931" s="789">
        <f t="shared" si="3774"/>
        <v>0</v>
      </c>
      <c r="AO931" s="789">
        <f t="shared" si="3774"/>
        <v>0</v>
      </c>
      <c r="AP931" s="789">
        <f t="shared" si="3774"/>
        <v>12000</v>
      </c>
      <c r="AQ931" s="789">
        <f t="shared" si="3774"/>
        <v>0</v>
      </c>
      <c r="AR931" s="789">
        <f t="shared" si="3774"/>
        <v>0</v>
      </c>
      <c r="AS931" s="789">
        <f t="shared" si="3774"/>
        <v>0</v>
      </c>
      <c r="AT931" s="789">
        <f t="shared" si="3774"/>
        <v>45000</v>
      </c>
      <c r="AU931" s="789">
        <f t="shared" si="3774"/>
        <v>0</v>
      </c>
      <c r="AV931" s="789">
        <f t="shared" si="3774"/>
        <v>20000</v>
      </c>
      <c r="AW931" s="789">
        <f t="shared" si="377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75">SUM(BD236)</f>
        <v>0</v>
      </c>
      <c r="BE931" s="789">
        <f t="shared" si="3775"/>
        <v>0</v>
      </c>
      <c r="BF931" s="789">
        <f t="shared" si="3775"/>
        <v>0</v>
      </c>
      <c r="BG931" s="789">
        <f t="shared" si="3775"/>
        <v>0</v>
      </c>
      <c r="BH931" s="789">
        <f t="shared" si="3775"/>
        <v>0</v>
      </c>
      <c r="BI931" s="789">
        <f t="shared" si="3775"/>
        <v>0</v>
      </c>
      <c r="BJ931" s="789">
        <f t="shared" si="3775"/>
        <v>0</v>
      </c>
      <c r="BK931" s="789">
        <f t="shared" si="3775"/>
        <v>0</v>
      </c>
      <c r="BL931" s="789">
        <f t="shared" si="3775"/>
        <v>30000</v>
      </c>
      <c r="BM931" s="789">
        <f t="shared" si="3775"/>
        <v>0</v>
      </c>
      <c r="BN931" s="789">
        <f t="shared" si="3775"/>
        <v>0</v>
      </c>
      <c r="BO931" s="789">
        <f t="shared" si="377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76">IF(DG931&lt;3,"",(SUM(B931:R931)-MIN(B931:R931)-MAX(B931:R931))/(DG931-2))</f>
        <v>0</v>
      </c>
      <c r="CA931" s="589">
        <f t="shared" ref="CA931:CA960" si="3777">IF(DH931&lt;3,"",(SUM(T931:AJ931)-MIN(T931:AJ931)-MAX(T931:AJ931))/(DH931-2))</f>
        <v>0</v>
      </c>
      <c r="CB931" s="589">
        <f t="shared" ref="CB931:CB960" si="3778">IF(DI931&lt;3,"",(SUM(AL931:BB931)-MIN(AL931:BB931)-MAX(AL931:BB931))/(DI931-2))</f>
        <v>3200</v>
      </c>
      <c r="CC931" s="589">
        <f t="shared" ref="CC931:CC960" si="3779">IF(DJ931&lt;3,"",(SUM(BD931:BT931)-MIN(BD931:BT931)-MAX(BD931:BT931))/(DJ931-2))</f>
        <v>0</v>
      </c>
      <c r="CD931" s="1328">
        <f t="shared" ref="CD931:CO931" si="37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780"/>
        <v>0</v>
      </c>
      <c r="CF931" s="1329">
        <f t="shared" si="3780"/>
        <v>0</v>
      </c>
      <c r="CG931" s="1329">
        <f t="shared" si="3780"/>
        <v>0</v>
      </c>
      <c r="CH931" s="1329">
        <f t="shared" si="3780"/>
        <v>0</v>
      </c>
      <c r="CI931" s="1330">
        <f t="shared" si="3780"/>
        <v>0</v>
      </c>
      <c r="CJ931" s="1330">
        <f t="shared" si="3780"/>
        <v>0</v>
      </c>
      <c r="CK931" s="1329">
        <f t="shared" si="3780"/>
        <v>0</v>
      </c>
      <c r="CL931" s="1329">
        <f t="shared" si="3780"/>
        <v>0</v>
      </c>
      <c r="CM931" s="1329">
        <f t="shared" si="3780"/>
        <v>0</v>
      </c>
      <c r="CN931" s="1329">
        <f t="shared" si="3780"/>
        <v>0</v>
      </c>
      <c r="CO931" s="1334">
        <f t="shared" si="3780"/>
        <v>0</v>
      </c>
      <c r="CP931" s="540" t="str">
        <f t="shared" ref="CP931:CP960" si="378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8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8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8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8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9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98">COUNT(B931:R931)</f>
        <v>12</v>
      </c>
      <c r="DH931" s="98">
        <f t="shared" ref="DH931:DH960" si="3799">COUNT(T931:AJ931)</f>
        <v>12</v>
      </c>
      <c r="DI931" s="98">
        <f t="shared" ref="DI931:DI960" si="3800">COUNT(AL931:BB931)</f>
        <v>12</v>
      </c>
      <c r="DJ931" s="98">
        <f t="shared" ref="DJ931:DJ960" si="380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802">SUM(B241)</f>
        <v>0</v>
      </c>
      <c r="C932" s="789">
        <f t="shared" si="3802"/>
        <v>0</v>
      </c>
      <c r="D932" s="789">
        <f t="shared" si="3802"/>
        <v>900</v>
      </c>
      <c r="E932" s="789">
        <f t="shared" si="3802"/>
        <v>0</v>
      </c>
      <c r="F932" s="789">
        <f t="shared" si="3802"/>
        <v>0</v>
      </c>
      <c r="G932" s="789">
        <f t="shared" si="3802"/>
        <v>0</v>
      </c>
      <c r="H932" s="789">
        <f t="shared" si="3802"/>
        <v>0</v>
      </c>
      <c r="I932" s="789">
        <f t="shared" si="3802"/>
        <v>0</v>
      </c>
      <c r="J932" s="789">
        <f t="shared" si="3802"/>
        <v>0</v>
      </c>
      <c r="K932" s="789">
        <f t="shared" si="3802"/>
        <v>0</v>
      </c>
      <c r="L932" s="789">
        <f t="shared" si="3802"/>
        <v>0</v>
      </c>
      <c r="M932" s="789">
        <f t="shared" si="3802"/>
        <v>0</v>
      </c>
      <c r="N932" s="789"/>
      <c r="O932" s="789"/>
      <c r="P932" s="789"/>
      <c r="Q932" s="789"/>
      <c r="R932" s="789"/>
      <c r="S932" s="788"/>
      <c r="T932" s="789">
        <f t="shared" ref="T932:AE932" si="3803">SUM(T241)</f>
        <v>0</v>
      </c>
      <c r="U932" s="789">
        <f t="shared" si="3803"/>
        <v>0</v>
      </c>
      <c r="V932" s="789">
        <f t="shared" si="3803"/>
        <v>0</v>
      </c>
      <c r="W932" s="789">
        <f t="shared" si="3803"/>
        <v>1500</v>
      </c>
      <c r="X932" s="789">
        <f t="shared" si="3803"/>
        <v>1500</v>
      </c>
      <c r="Y932" s="789">
        <f t="shared" si="3803"/>
        <v>0</v>
      </c>
      <c r="Z932" s="789">
        <f t="shared" si="3803"/>
        <v>0</v>
      </c>
      <c r="AA932" s="789">
        <f t="shared" si="3803"/>
        <v>0</v>
      </c>
      <c r="AB932" s="789">
        <f t="shared" si="3803"/>
        <v>0</v>
      </c>
      <c r="AC932" s="789">
        <f t="shared" si="3803"/>
        <v>0</v>
      </c>
      <c r="AD932" s="789">
        <f t="shared" si="3803"/>
        <v>2200</v>
      </c>
      <c r="AE932" s="789">
        <f t="shared" si="380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804">SUM(AL241)</f>
        <v>3000</v>
      </c>
      <c r="AM932" s="789">
        <f t="shared" si="3804"/>
        <v>1350</v>
      </c>
      <c r="AN932" s="789">
        <f t="shared" si="3804"/>
        <v>4000</v>
      </c>
      <c r="AO932" s="789">
        <f t="shared" si="3804"/>
        <v>7200</v>
      </c>
      <c r="AP932" s="789">
        <f t="shared" si="3804"/>
        <v>2400</v>
      </c>
      <c r="AQ932" s="789">
        <f t="shared" si="3804"/>
        <v>0</v>
      </c>
      <c r="AR932" s="789">
        <f t="shared" si="3804"/>
        <v>0</v>
      </c>
      <c r="AS932" s="789">
        <f t="shared" si="3804"/>
        <v>0</v>
      </c>
      <c r="AT932" s="789">
        <f t="shared" si="3804"/>
        <v>900</v>
      </c>
      <c r="AU932" s="789">
        <f t="shared" si="3804"/>
        <v>0</v>
      </c>
      <c r="AV932" s="789">
        <f t="shared" si="3804"/>
        <v>0</v>
      </c>
      <c r="AW932" s="789">
        <f t="shared" si="380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805">SUM(BD241)</f>
        <v>3000</v>
      </c>
      <c r="BE932" s="789">
        <f t="shared" si="3805"/>
        <v>5100</v>
      </c>
      <c r="BF932" s="789">
        <f t="shared" si="3805"/>
        <v>6500</v>
      </c>
      <c r="BG932" s="789">
        <f t="shared" si="3805"/>
        <v>4000</v>
      </c>
      <c r="BH932" s="789">
        <f t="shared" si="3805"/>
        <v>4800</v>
      </c>
      <c r="BI932" s="789">
        <f t="shared" si="3805"/>
        <v>7500</v>
      </c>
      <c r="BJ932" s="789">
        <f t="shared" si="3805"/>
        <v>0</v>
      </c>
      <c r="BK932" s="789">
        <f t="shared" si="3805"/>
        <v>0</v>
      </c>
      <c r="BL932" s="789">
        <f t="shared" si="3805"/>
        <v>2500</v>
      </c>
      <c r="BM932" s="789">
        <f t="shared" si="3805"/>
        <v>8750</v>
      </c>
      <c r="BN932" s="789">
        <f t="shared" si="3805"/>
        <v>1000</v>
      </c>
      <c r="BO932" s="789">
        <f t="shared" si="380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76"/>
        <v>0</v>
      </c>
      <c r="CA932" s="589">
        <f t="shared" si="3777"/>
        <v>380</v>
      </c>
      <c r="CB932" s="589">
        <f t="shared" si="3778"/>
        <v>1570</v>
      </c>
      <c r="CC932" s="589">
        <f t="shared" si="3779"/>
        <v>3440</v>
      </c>
      <c r="CD932" s="1328">
        <f t="shared" ref="CD932:CD960" si="380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0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07"/>
        <v>0</v>
      </c>
      <c r="CG932" s="1329">
        <f t="shared" si="3807"/>
        <v>0</v>
      </c>
      <c r="CH932" s="1329">
        <f t="shared" si="3807"/>
        <v>0</v>
      </c>
      <c r="CI932" s="1330">
        <f t="shared" si="3807"/>
        <v>0</v>
      </c>
      <c r="CJ932" s="1330">
        <f t="shared" si="3807"/>
        <v>0</v>
      </c>
      <c r="CK932" s="1329">
        <f t="shared" si="3807"/>
        <v>0</v>
      </c>
      <c r="CL932" s="1329">
        <f t="shared" si="3807"/>
        <v>800</v>
      </c>
      <c r="CM932" s="1329">
        <f t="shared" si="3807"/>
        <v>1500</v>
      </c>
      <c r="CN932" s="1329">
        <f t="shared" si="3807"/>
        <v>1500</v>
      </c>
      <c r="CO932" s="1328">
        <f t="shared" si="3807"/>
        <v>2200</v>
      </c>
      <c r="CP932" s="540" t="str">
        <f t="shared" si="3781"/>
        <v/>
      </c>
      <c r="CQ932" s="541" t="str">
        <f t="shared" si="3782"/>
        <v/>
      </c>
      <c r="CR932" s="542" t="str">
        <f t="shared" si="3783"/>
        <v/>
      </c>
      <c r="CS932" s="542">
        <f t="shared" si="3784"/>
        <v>0</v>
      </c>
      <c r="CT932" s="542">
        <f t="shared" si="3785"/>
        <v>0</v>
      </c>
      <c r="CU932" s="542">
        <f t="shared" si="3786"/>
        <v>0</v>
      </c>
      <c r="CV932" s="542">
        <f t="shared" si="3787"/>
        <v>1000</v>
      </c>
      <c r="CW932" s="543">
        <f t="shared" si="3788"/>
        <v>2500</v>
      </c>
      <c r="CX932" s="543">
        <f t="shared" si="3789"/>
        <v>3000</v>
      </c>
      <c r="CY932" s="543">
        <f t="shared" si="3790"/>
        <v>4000</v>
      </c>
      <c r="CZ932" s="542">
        <f t="shared" si="3791"/>
        <v>4800</v>
      </c>
      <c r="DA932" s="542">
        <f t="shared" si="3792"/>
        <v>5100</v>
      </c>
      <c r="DB932" s="542">
        <f t="shared" si="3793"/>
        <v>6500</v>
      </c>
      <c r="DC932" s="542">
        <f t="shared" si="3794"/>
        <v>7500</v>
      </c>
      <c r="DD932" s="542">
        <f t="shared" si="3795"/>
        <v>8750</v>
      </c>
      <c r="DE932" s="541" t="str">
        <f t="shared" si="3796"/>
        <v/>
      </c>
      <c r="DF932" s="540" t="str">
        <f t="shared" si="3797"/>
        <v/>
      </c>
      <c r="DG932" s="645">
        <f t="shared" si="3798"/>
        <v>12</v>
      </c>
      <c r="DH932" s="98">
        <f t="shared" si="3799"/>
        <v>12</v>
      </c>
      <c r="DI932" s="98">
        <f t="shared" si="3800"/>
        <v>12</v>
      </c>
      <c r="DJ932" s="98">
        <f t="shared" si="380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808">SUM(B248)</f>
        <v>0</v>
      </c>
      <c r="C933" s="789">
        <f t="shared" si="3808"/>
        <v>0</v>
      </c>
      <c r="D933" s="789">
        <f t="shared" si="3808"/>
        <v>0</v>
      </c>
      <c r="E933" s="789">
        <f t="shared" si="3808"/>
        <v>0</v>
      </c>
      <c r="F933" s="789">
        <f t="shared" si="3808"/>
        <v>0</v>
      </c>
      <c r="G933" s="789">
        <f t="shared" si="3808"/>
        <v>0</v>
      </c>
      <c r="H933" s="789">
        <f t="shared" si="3808"/>
        <v>0</v>
      </c>
      <c r="I933" s="789">
        <f t="shared" si="3808"/>
        <v>0</v>
      </c>
      <c r="J933" s="789">
        <f t="shared" si="3808"/>
        <v>0</v>
      </c>
      <c r="K933" s="789">
        <f t="shared" si="3808"/>
        <v>0</v>
      </c>
      <c r="L933" s="789">
        <f t="shared" si="3808"/>
        <v>0</v>
      </c>
      <c r="M933" s="789">
        <f t="shared" si="3808"/>
        <v>0</v>
      </c>
      <c r="N933" s="789"/>
      <c r="O933" s="789"/>
      <c r="P933" s="789"/>
      <c r="Q933" s="789"/>
      <c r="R933" s="789"/>
      <c r="S933" s="788"/>
      <c r="T933" s="789">
        <f t="shared" ref="T933:AE933" si="3809">SUM(T248)</f>
        <v>0</v>
      </c>
      <c r="U933" s="789">
        <f t="shared" si="3809"/>
        <v>0</v>
      </c>
      <c r="V933" s="789">
        <f t="shared" si="3809"/>
        <v>0</v>
      </c>
      <c r="W933" s="789">
        <f t="shared" si="3809"/>
        <v>0</v>
      </c>
      <c r="X933" s="789">
        <f t="shared" si="3809"/>
        <v>0</v>
      </c>
      <c r="Y933" s="789">
        <f t="shared" si="3809"/>
        <v>0</v>
      </c>
      <c r="Z933" s="789">
        <f t="shared" si="3809"/>
        <v>0</v>
      </c>
      <c r="AA933" s="789">
        <f t="shared" si="3809"/>
        <v>0</v>
      </c>
      <c r="AB933" s="789">
        <f t="shared" si="3809"/>
        <v>0</v>
      </c>
      <c r="AC933" s="789">
        <f t="shared" si="3809"/>
        <v>0</v>
      </c>
      <c r="AD933" s="789">
        <f t="shared" si="3809"/>
        <v>0</v>
      </c>
      <c r="AE933" s="789">
        <f t="shared" si="380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10">SUM(AL248)</f>
        <v>0</v>
      </c>
      <c r="AM933" s="789">
        <f t="shared" si="3810"/>
        <v>0</v>
      </c>
      <c r="AN933" s="789">
        <f t="shared" si="3810"/>
        <v>0</v>
      </c>
      <c r="AO933" s="789">
        <f t="shared" si="3810"/>
        <v>0</v>
      </c>
      <c r="AP933" s="789">
        <f t="shared" si="3810"/>
        <v>0</v>
      </c>
      <c r="AQ933" s="789">
        <f t="shared" si="3810"/>
        <v>0</v>
      </c>
      <c r="AR933" s="789">
        <f t="shared" si="3810"/>
        <v>0</v>
      </c>
      <c r="AS933" s="789">
        <f t="shared" si="3810"/>
        <v>0</v>
      </c>
      <c r="AT933" s="789">
        <f t="shared" si="3810"/>
        <v>0</v>
      </c>
      <c r="AU933" s="789">
        <f t="shared" si="3810"/>
        <v>0</v>
      </c>
      <c r="AV933" s="789">
        <f t="shared" si="3810"/>
        <v>0</v>
      </c>
      <c r="AW933" s="789">
        <f t="shared" si="381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11">SUM(BD248)</f>
        <v>0</v>
      </c>
      <c r="BE933" s="789">
        <f t="shared" si="3811"/>
        <v>0</v>
      </c>
      <c r="BF933" s="789">
        <f t="shared" si="3811"/>
        <v>0</v>
      </c>
      <c r="BG933" s="789">
        <f t="shared" si="3811"/>
        <v>0</v>
      </c>
      <c r="BH933" s="789">
        <f t="shared" si="3811"/>
        <v>0</v>
      </c>
      <c r="BI933" s="789">
        <f t="shared" si="3811"/>
        <v>0</v>
      </c>
      <c r="BJ933" s="789">
        <f t="shared" si="3811"/>
        <v>0</v>
      </c>
      <c r="BK933" s="789">
        <f t="shared" si="3811"/>
        <v>0</v>
      </c>
      <c r="BL933" s="789">
        <f t="shared" si="3811"/>
        <v>0</v>
      </c>
      <c r="BM933" s="789">
        <f t="shared" si="3811"/>
        <v>0</v>
      </c>
      <c r="BN933" s="789">
        <f t="shared" si="3811"/>
        <v>0</v>
      </c>
      <c r="BO933" s="789">
        <f t="shared" si="381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76"/>
        <v>0</v>
      </c>
      <c r="CA933" s="589">
        <f t="shared" si="3777"/>
        <v>0</v>
      </c>
      <c r="CB933" s="589">
        <f t="shared" si="3778"/>
        <v>0</v>
      </c>
      <c r="CC933" s="589">
        <f t="shared" si="3779"/>
        <v>0</v>
      </c>
      <c r="CD933" s="1328">
        <f t="shared" si="3806"/>
        <v>0</v>
      </c>
      <c r="CE933" s="1329">
        <f t="shared" si="3807"/>
        <v>0</v>
      </c>
      <c r="CF933" s="1329">
        <f t="shared" si="3807"/>
        <v>0</v>
      </c>
      <c r="CG933" s="1329">
        <f t="shared" si="3807"/>
        <v>0</v>
      </c>
      <c r="CH933" s="1329">
        <f t="shared" si="3807"/>
        <v>0</v>
      </c>
      <c r="CI933" s="1330">
        <f t="shared" si="3807"/>
        <v>0</v>
      </c>
      <c r="CJ933" s="1330">
        <f t="shared" si="3807"/>
        <v>0</v>
      </c>
      <c r="CK933" s="1329">
        <f t="shared" si="3807"/>
        <v>0</v>
      </c>
      <c r="CL933" s="1329">
        <f t="shared" si="3807"/>
        <v>0</v>
      </c>
      <c r="CM933" s="1329">
        <f t="shared" si="3807"/>
        <v>0</v>
      </c>
      <c r="CN933" s="1329">
        <f t="shared" si="3807"/>
        <v>0</v>
      </c>
      <c r="CO933" s="1328">
        <f t="shared" si="3807"/>
        <v>0</v>
      </c>
      <c r="CP933" s="540" t="str">
        <f t="shared" si="3781"/>
        <v/>
      </c>
      <c r="CQ933" s="541" t="str">
        <f t="shared" si="3782"/>
        <v/>
      </c>
      <c r="CR933" s="542" t="str">
        <f t="shared" si="3783"/>
        <v/>
      </c>
      <c r="CS933" s="542">
        <f t="shared" si="3784"/>
        <v>0</v>
      </c>
      <c r="CT933" s="542">
        <f t="shared" si="3785"/>
        <v>0</v>
      </c>
      <c r="CU933" s="542">
        <f t="shared" si="3786"/>
        <v>0</v>
      </c>
      <c r="CV933" s="542">
        <f t="shared" si="3787"/>
        <v>0</v>
      </c>
      <c r="CW933" s="543">
        <f t="shared" si="3788"/>
        <v>0</v>
      </c>
      <c r="CX933" s="543">
        <f t="shared" si="3789"/>
        <v>0</v>
      </c>
      <c r="CY933" s="543">
        <f t="shared" si="3790"/>
        <v>0</v>
      </c>
      <c r="CZ933" s="542">
        <f t="shared" si="3791"/>
        <v>0</v>
      </c>
      <c r="DA933" s="542">
        <f t="shared" si="3792"/>
        <v>0</v>
      </c>
      <c r="DB933" s="542">
        <f t="shared" si="3793"/>
        <v>0</v>
      </c>
      <c r="DC933" s="542">
        <f t="shared" si="3794"/>
        <v>0</v>
      </c>
      <c r="DD933" s="542">
        <f t="shared" si="3795"/>
        <v>0</v>
      </c>
      <c r="DE933" s="541" t="str">
        <f t="shared" si="3796"/>
        <v/>
      </c>
      <c r="DF933" s="540" t="str">
        <f t="shared" si="3797"/>
        <v/>
      </c>
      <c r="DG933" s="645">
        <f t="shared" si="3798"/>
        <v>12</v>
      </c>
      <c r="DH933" s="98">
        <f t="shared" si="3799"/>
        <v>12</v>
      </c>
      <c r="DI933" s="98">
        <f t="shared" si="3800"/>
        <v>12</v>
      </c>
      <c r="DJ933" s="98">
        <f t="shared" si="380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12">SUM(B255)</f>
        <v>0</v>
      </c>
      <c r="C934" s="789">
        <f t="shared" si="3812"/>
        <v>0</v>
      </c>
      <c r="D934" s="789">
        <f t="shared" si="3812"/>
        <v>0</v>
      </c>
      <c r="E934" s="789">
        <f t="shared" si="3812"/>
        <v>0</v>
      </c>
      <c r="F934" s="789">
        <f t="shared" si="3812"/>
        <v>0</v>
      </c>
      <c r="G934" s="789">
        <f t="shared" si="3812"/>
        <v>0</v>
      </c>
      <c r="H934" s="789">
        <f t="shared" si="3812"/>
        <v>0</v>
      </c>
      <c r="I934" s="789">
        <f t="shared" si="3812"/>
        <v>0</v>
      </c>
      <c r="J934" s="789">
        <f t="shared" si="3812"/>
        <v>0</v>
      </c>
      <c r="K934" s="789">
        <f t="shared" si="3812"/>
        <v>0</v>
      </c>
      <c r="L934" s="789">
        <f t="shared" si="3812"/>
        <v>0</v>
      </c>
      <c r="M934" s="789">
        <f t="shared" si="3812"/>
        <v>0</v>
      </c>
      <c r="N934" s="789"/>
      <c r="O934" s="789"/>
      <c r="P934" s="789"/>
      <c r="Q934" s="789"/>
      <c r="R934" s="789"/>
      <c r="S934" s="788"/>
      <c r="T934" s="789">
        <f t="shared" ref="T934:AE934" si="3813">SUM(T255)</f>
        <v>0</v>
      </c>
      <c r="U934" s="789">
        <f t="shared" si="3813"/>
        <v>0</v>
      </c>
      <c r="V934" s="789">
        <f t="shared" si="3813"/>
        <v>0</v>
      </c>
      <c r="W934" s="789">
        <f t="shared" si="3813"/>
        <v>0</v>
      </c>
      <c r="X934" s="789">
        <f t="shared" si="3813"/>
        <v>0</v>
      </c>
      <c r="Y934" s="789">
        <f t="shared" si="3813"/>
        <v>0</v>
      </c>
      <c r="Z934" s="789">
        <f t="shared" si="3813"/>
        <v>0</v>
      </c>
      <c r="AA934" s="789">
        <f t="shared" si="3813"/>
        <v>0</v>
      </c>
      <c r="AB934" s="789">
        <f t="shared" si="3813"/>
        <v>0</v>
      </c>
      <c r="AC934" s="789">
        <f t="shared" si="3813"/>
        <v>0</v>
      </c>
      <c r="AD934" s="789">
        <f t="shared" si="3813"/>
        <v>0</v>
      </c>
      <c r="AE934" s="789">
        <f t="shared" si="381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14">SUM(AL255)</f>
        <v>0</v>
      </c>
      <c r="AM934" s="789">
        <f t="shared" si="3814"/>
        <v>0</v>
      </c>
      <c r="AN934" s="789">
        <f t="shared" si="3814"/>
        <v>0</v>
      </c>
      <c r="AO934" s="789">
        <f t="shared" si="3814"/>
        <v>0</v>
      </c>
      <c r="AP934" s="789">
        <f t="shared" si="3814"/>
        <v>0</v>
      </c>
      <c r="AQ934" s="789">
        <f t="shared" si="3814"/>
        <v>0</v>
      </c>
      <c r="AR934" s="789">
        <f t="shared" si="3814"/>
        <v>0</v>
      </c>
      <c r="AS934" s="789">
        <f t="shared" si="3814"/>
        <v>0</v>
      </c>
      <c r="AT934" s="789">
        <f t="shared" si="3814"/>
        <v>0</v>
      </c>
      <c r="AU934" s="789">
        <f t="shared" si="3814"/>
        <v>0</v>
      </c>
      <c r="AV934" s="789">
        <f t="shared" si="3814"/>
        <v>0</v>
      </c>
      <c r="AW934" s="789">
        <f t="shared" si="381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15">SUM(BD255)</f>
        <v>0</v>
      </c>
      <c r="BE934" s="789">
        <f t="shared" si="3815"/>
        <v>0</v>
      </c>
      <c r="BF934" s="789">
        <f t="shared" si="3815"/>
        <v>0</v>
      </c>
      <c r="BG934" s="789">
        <f t="shared" si="3815"/>
        <v>0</v>
      </c>
      <c r="BH934" s="789">
        <f t="shared" si="3815"/>
        <v>0</v>
      </c>
      <c r="BI934" s="789">
        <f t="shared" si="3815"/>
        <v>0</v>
      </c>
      <c r="BJ934" s="789">
        <f t="shared" si="3815"/>
        <v>0</v>
      </c>
      <c r="BK934" s="789">
        <f t="shared" si="3815"/>
        <v>0</v>
      </c>
      <c r="BL934" s="789">
        <f t="shared" si="3815"/>
        <v>0</v>
      </c>
      <c r="BM934" s="789">
        <f t="shared" si="3815"/>
        <v>0</v>
      </c>
      <c r="BN934" s="789">
        <f t="shared" si="3815"/>
        <v>0</v>
      </c>
      <c r="BO934" s="789">
        <f t="shared" si="381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76"/>
        <v>0</v>
      </c>
      <c r="CA934" s="589">
        <f t="shared" si="3777"/>
        <v>0</v>
      </c>
      <c r="CB934" s="589">
        <f t="shared" si="3778"/>
        <v>0</v>
      </c>
      <c r="CC934" s="589">
        <f t="shared" si="3779"/>
        <v>0</v>
      </c>
      <c r="CD934" s="1328">
        <f t="shared" si="3806"/>
        <v>0</v>
      </c>
      <c r="CE934" s="1329">
        <f t="shared" si="3807"/>
        <v>0</v>
      </c>
      <c r="CF934" s="1329">
        <f t="shared" si="3807"/>
        <v>0</v>
      </c>
      <c r="CG934" s="1329">
        <f t="shared" si="3807"/>
        <v>0</v>
      </c>
      <c r="CH934" s="1329">
        <f t="shared" si="3807"/>
        <v>0</v>
      </c>
      <c r="CI934" s="1330">
        <f t="shared" si="3807"/>
        <v>0</v>
      </c>
      <c r="CJ934" s="1330">
        <f t="shared" si="3807"/>
        <v>0</v>
      </c>
      <c r="CK934" s="1329">
        <f t="shared" si="3807"/>
        <v>0</v>
      </c>
      <c r="CL934" s="1329">
        <f t="shared" si="3807"/>
        <v>0</v>
      </c>
      <c r="CM934" s="1329">
        <f t="shared" si="3807"/>
        <v>0</v>
      </c>
      <c r="CN934" s="1329">
        <f t="shared" si="3807"/>
        <v>0</v>
      </c>
      <c r="CO934" s="1328">
        <f t="shared" si="3807"/>
        <v>0</v>
      </c>
      <c r="CP934" s="540" t="str">
        <f t="shared" si="3781"/>
        <v/>
      </c>
      <c r="CQ934" s="541" t="str">
        <f t="shared" si="3782"/>
        <v/>
      </c>
      <c r="CR934" s="542" t="str">
        <f t="shared" si="3783"/>
        <v/>
      </c>
      <c r="CS934" s="542">
        <f t="shared" si="3784"/>
        <v>0</v>
      </c>
      <c r="CT934" s="542">
        <f t="shared" si="3785"/>
        <v>0</v>
      </c>
      <c r="CU934" s="542">
        <f t="shared" si="3786"/>
        <v>0</v>
      </c>
      <c r="CV934" s="542">
        <f t="shared" si="3787"/>
        <v>0</v>
      </c>
      <c r="CW934" s="543">
        <f t="shared" si="3788"/>
        <v>0</v>
      </c>
      <c r="CX934" s="543">
        <f t="shared" si="3789"/>
        <v>0</v>
      </c>
      <c r="CY934" s="543">
        <f t="shared" si="3790"/>
        <v>0</v>
      </c>
      <c r="CZ934" s="542">
        <f t="shared" si="3791"/>
        <v>0</v>
      </c>
      <c r="DA934" s="542">
        <f t="shared" si="3792"/>
        <v>0</v>
      </c>
      <c r="DB934" s="542">
        <f t="shared" si="3793"/>
        <v>0</v>
      </c>
      <c r="DC934" s="542">
        <f t="shared" si="3794"/>
        <v>0</v>
      </c>
      <c r="DD934" s="542">
        <f t="shared" si="3795"/>
        <v>0</v>
      </c>
      <c r="DE934" s="541" t="str">
        <f t="shared" si="3796"/>
        <v/>
      </c>
      <c r="DF934" s="540" t="str">
        <f t="shared" si="3797"/>
        <v/>
      </c>
      <c r="DG934" s="645">
        <f t="shared" si="3798"/>
        <v>12</v>
      </c>
      <c r="DH934" s="98">
        <f t="shared" si="3799"/>
        <v>12</v>
      </c>
      <c r="DI934" s="98">
        <f t="shared" si="3800"/>
        <v>12</v>
      </c>
      <c r="DJ934" s="98">
        <f t="shared" si="380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16">SUM(B262)</f>
        <v>0</v>
      </c>
      <c r="C935" s="789">
        <f t="shared" si="3816"/>
        <v>0</v>
      </c>
      <c r="D935" s="789">
        <f t="shared" si="3816"/>
        <v>0</v>
      </c>
      <c r="E935" s="789">
        <f t="shared" si="3816"/>
        <v>0</v>
      </c>
      <c r="F935" s="789">
        <f t="shared" si="3816"/>
        <v>0</v>
      </c>
      <c r="G935" s="789">
        <f t="shared" si="3816"/>
        <v>0</v>
      </c>
      <c r="H935" s="789">
        <f t="shared" si="3816"/>
        <v>0</v>
      </c>
      <c r="I935" s="789">
        <f t="shared" si="3816"/>
        <v>0</v>
      </c>
      <c r="J935" s="789">
        <f t="shared" si="3816"/>
        <v>0</v>
      </c>
      <c r="K935" s="789">
        <f t="shared" si="3816"/>
        <v>0</v>
      </c>
      <c r="L935" s="789">
        <f t="shared" si="3816"/>
        <v>0</v>
      </c>
      <c r="M935" s="789">
        <f t="shared" si="3816"/>
        <v>0</v>
      </c>
      <c r="N935" s="789"/>
      <c r="O935" s="789"/>
      <c r="P935" s="789"/>
      <c r="Q935" s="789"/>
      <c r="R935" s="789"/>
      <c r="S935" s="788"/>
      <c r="T935" s="789">
        <f t="shared" ref="T935:AE935" si="3817">SUM(T262)</f>
        <v>0</v>
      </c>
      <c r="U935" s="789">
        <f t="shared" si="3817"/>
        <v>0</v>
      </c>
      <c r="V935" s="789">
        <f t="shared" si="3817"/>
        <v>0</v>
      </c>
      <c r="W935" s="789">
        <f t="shared" si="3817"/>
        <v>0</v>
      </c>
      <c r="X935" s="789">
        <f t="shared" si="3817"/>
        <v>0</v>
      </c>
      <c r="Y935" s="789">
        <f t="shared" si="3817"/>
        <v>0</v>
      </c>
      <c r="Z935" s="789">
        <f t="shared" si="3817"/>
        <v>0</v>
      </c>
      <c r="AA935" s="789">
        <f t="shared" si="3817"/>
        <v>0</v>
      </c>
      <c r="AB935" s="789">
        <f t="shared" si="3817"/>
        <v>0</v>
      </c>
      <c r="AC935" s="789">
        <f t="shared" si="3817"/>
        <v>0</v>
      </c>
      <c r="AD935" s="789">
        <f t="shared" si="3817"/>
        <v>0</v>
      </c>
      <c r="AE935" s="789">
        <f t="shared" si="381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18">SUM(AL262)</f>
        <v>0</v>
      </c>
      <c r="AM935" s="789">
        <f t="shared" si="3818"/>
        <v>0</v>
      </c>
      <c r="AN935" s="789">
        <f t="shared" si="3818"/>
        <v>0</v>
      </c>
      <c r="AO935" s="789">
        <f t="shared" si="3818"/>
        <v>0</v>
      </c>
      <c r="AP935" s="789">
        <f t="shared" si="3818"/>
        <v>0</v>
      </c>
      <c r="AQ935" s="789">
        <f t="shared" si="3818"/>
        <v>0</v>
      </c>
      <c r="AR935" s="789">
        <f t="shared" si="3818"/>
        <v>0</v>
      </c>
      <c r="AS935" s="789">
        <f t="shared" si="3818"/>
        <v>0</v>
      </c>
      <c r="AT935" s="789">
        <f t="shared" si="3818"/>
        <v>0</v>
      </c>
      <c r="AU935" s="789">
        <f t="shared" si="3818"/>
        <v>0</v>
      </c>
      <c r="AV935" s="789">
        <f t="shared" si="3818"/>
        <v>0</v>
      </c>
      <c r="AW935" s="789">
        <f t="shared" si="381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19">SUM(BD262)</f>
        <v>0</v>
      </c>
      <c r="BE935" s="789">
        <f t="shared" si="3819"/>
        <v>0</v>
      </c>
      <c r="BF935" s="789">
        <f t="shared" si="3819"/>
        <v>0</v>
      </c>
      <c r="BG935" s="789">
        <f t="shared" si="3819"/>
        <v>0</v>
      </c>
      <c r="BH935" s="789">
        <f t="shared" si="3819"/>
        <v>0</v>
      </c>
      <c r="BI935" s="789">
        <f t="shared" si="3819"/>
        <v>0</v>
      </c>
      <c r="BJ935" s="789">
        <f t="shared" si="3819"/>
        <v>0</v>
      </c>
      <c r="BK935" s="789">
        <f t="shared" si="3819"/>
        <v>0</v>
      </c>
      <c r="BL935" s="789">
        <f t="shared" si="3819"/>
        <v>0</v>
      </c>
      <c r="BM935" s="789">
        <f t="shared" si="3819"/>
        <v>0</v>
      </c>
      <c r="BN935" s="789">
        <f t="shared" si="3819"/>
        <v>0</v>
      </c>
      <c r="BO935" s="789">
        <f t="shared" si="381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76"/>
        <v>0</v>
      </c>
      <c r="CA935" s="589">
        <f t="shared" si="3777"/>
        <v>0</v>
      </c>
      <c r="CB935" s="589">
        <f t="shared" si="3778"/>
        <v>0</v>
      </c>
      <c r="CC935" s="589">
        <f t="shared" si="3779"/>
        <v>0</v>
      </c>
      <c r="CD935" s="1328">
        <f t="shared" si="3806"/>
        <v>0</v>
      </c>
      <c r="CE935" s="1329">
        <f t="shared" si="3807"/>
        <v>0</v>
      </c>
      <c r="CF935" s="1329">
        <f t="shared" si="3807"/>
        <v>0</v>
      </c>
      <c r="CG935" s="1329">
        <f t="shared" si="3807"/>
        <v>0</v>
      </c>
      <c r="CH935" s="1329">
        <f t="shared" si="3807"/>
        <v>0</v>
      </c>
      <c r="CI935" s="1330">
        <f t="shared" si="3807"/>
        <v>0</v>
      </c>
      <c r="CJ935" s="1330">
        <f t="shared" si="3807"/>
        <v>0</v>
      </c>
      <c r="CK935" s="1329">
        <f t="shared" si="3807"/>
        <v>0</v>
      </c>
      <c r="CL935" s="1329">
        <f t="shared" si="3807"/>
        <v>0</v>
      </c>
      <c r="CM935" s="1329">
        <f t="shared" si="3807"/>
        <v>0</v>
      </c>
      <c r="CN935" s="1329">
        <f t="shared" si="3807"/>
        <v>0</v>
      </c>
      <c r="CO935" s="1334">
        <f t="shared" si="3807"/>
        <v>0</v>
      </c>
      <c r="CP935" s="540" t="str">
        <f t="shared" si="3781"/>
        <v/>
      </c>
      <c r="CQ935" s="541" t="str">
        <f t="shared" si="3782"/>
        <v/>
      </c>
      <c r="CR935" s="542" t="str">
        <f t="shared" si="3783"/>
        <v/>
      </c>
      <c r="CS935" s="542">
        <f t="shared" si="3784"/>
        <v>0</v>
      </c>
      <c r="CT935" s="542">
        <f t="shared" si="3785"/>
        <v>0</v>
      </c>
      <c r="CU935" s="542">
        <f t="shared" si="3786"/>
        <v>0</v>
      </c>
      <c r="CV935" s="542">
        <f t="shared" si="3787"/>
        <v>0</v>
      </c>
      <c r="CW935" s="543">
        <f t="shared" si="3788"/>
        <v>0</v>
      </c>
      <c r="CX935" s="543">
        <f t="shared" si="3789"/>
        <v>0</v>
      </c>
      <c r="CY935" s="543">
        <f t="shared" si="3790"/>
        <v>0</v>
      </c>
      <c r="CZ935" s="542">
        <f t="shared" si="3791"/>
        <v>0</v>
      </c>
      <c r="DA935" s="542">
        <f t="shared" si="3792"/>
        <v>0</v>
      </c>
      <c r="DB935" s="542">
        <f t="shared" si="3793"/>
        <v>0</v>
      </c>
      <c r="DC935" s="542">
        <f t="shared" si="3794"/>
        <v>0</v>
      </c>
      <c r="DD935" s="542">
        <f t="shared" si="3795"/>
        <v>0</v>
      </c>
      <c r="DE935" s="541" t="str">
        <f t="shared" si="3796"/>
        <v/>
      </c>
      <c r="DF935" s="540" t="str">
        <f t="shared" si="3797"/>
        <v/>
      </c>
      <c r="DG935" s="645">
        <f t="shared" si="3798"/>
        <v>12</v>
      </c>
      <c r="DH935" s="98">
        <f t="shared" si="3799"/>
        <v>12</v>
      </c>
      <c r="DI935" s="98">
        <f t="shared" si="3800"/>
        <v>12</v>
      </c>
      <c r="DJ935" s="98">
        <f t="shared" si="380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20">SUM(B269)</f>
        <v>0</v>
      </c>
      <c r="C936" s="789">
        <f t="shared" si="3820"/>
        <v>0</v>
      </c>
      <c r="D936" s="789">
        <f t="shared" si="3820"/>
        <v>0</v>
      </c>
      <c r="E936" s="789">
        <f t="shared" si="3820"/>
        <v>0</v>
      </c>
      <c r="F936" s="789">
        <f t="shared" si="3820"/>
        <v>0</v>
      </c>
      <c r="G936" s="789">
        <f t="shared" si="3820"/>
        <v>0</v>
      </c>
      <c r="H936" s="789">
        <f t="shared" si="3820"/>
        <v>0</v>
      </c>
      <c r="I936" s="789">
        <f t="shared" si="3820"/>
        <v>0</v>
      </c>
      <c r="J936" s="789">
        <f t="shared" si="3820"/>
        <v>0</v>
      </c>
      <c r="K936" s="789">
        <f t="shared" si="3820"/>
        <v>0</v>
      </c>
      <c r="L936" s="789">
        <f t="shared" si="3820"/>
        <v>0</v>
      </c>
      <c r="M936" s="789">
        <f t="shared" si="3820"/>
        <v>0</v>
      </c>
      <c r="N936" s="789"/>
      <c r="O936" s="789"/>
      <c r="P936" s="789"/>
      <c r="Q936" s="789"/>
      <c r="R936" s="789"/>
      <c r="S936" s="788"/>
      <c r="T936" s="789">
        <f t="shared" ref="T936:AE936" si="3821">SUM(T269)</f>
        <v>0</v>
      </c>
      <c r="U936" s="789">
        <f t="shared" si="3821"/>
        <v>0</v>
      </c>
      <c r="V936" s="789">
        <f t="shared" si="3821"/>
        <v>0</v>
      </c>
      <c r="W936" s="789">
        <f t="shared" si="3821"/>
        <v>1280</v>
      </c>
      <c r="X936" s="789">
        <f t="shared" si="3821"/>
        <v>0</v>
      </c>
      <c r="Y936" s="789">
        <f t="shared" si="3821"/>
        <v>0</v>
      </c>
      <c r="Z936" s="789">
        <f t="shared" si="3821"/>
        <v>0</v>
      </c>
      <c r="AA936" s="789">
        <f t="shared" si="3821"/>
        <v>0</v>
      </c>
      <c r="AB936" s="789">
        <f t="shared" si="3821"/>
        <v>0</v>
      </c>
      <c r="AC936" s="789">
        <f t="shared" si="3821"/>
        <v>0</v>
      </c>
      <c r="AD936" s="789">
        <f t="shared" si="3821"/>
        <v>0</v>
      </c>
      <c r="AE936" s="789">
        <f t="shared" si="382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22">SUM(AL269)</f>
        <v>0</v>
      </c>
      <c r="AM936" s="789">
        <f t="shared" si="3822"/>
        <v>0</v>
      </c>
      <c r="AN936" s="789">
        <f t="shared" si="3822"/>
        <v>0</v>
      </c>
      <c r="AO936" s="789">
        <f t="shared" si="3822"/>
        <v>8000</v>
      </c>
      <c r="AP936" s="789">
        <f t="shared" si="3822"/>
        <v>900</v>
      </c>
      <c r="AQ936" s="789">
        <f t="shared" si="3822"/>
        <v>0</v>
      </c>
      <c r="AR936" s="789">
        <f t="shared" si="3822"/>
        <v>0</v>
      </c>
      <c r="AS936" s="789">
        <f t="shared" si="3822"/>
        <v>0</v>
      </c>
      <c r="AT936" s="789">
        <f t="shared" si="3822"/>
        <v>0</v>
      </c>
      <c r="AU936" s="789">
        <f t="shared" si="3822"/>
        <v>0</v>
      </c>
      <c r="AV936" s="789">
        <f t="shared" si="3822"/>
        <v>0</v>
      </c>
      <c r="AW936" s="789">
        <f t="shared" si="382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23">SUM(BD269)</f>
        <v>0</v>
      </c>
      <c r="BE936" s="789">
        <f t="shared" si="3823"/>
        <v>0</v>
      </c>
      <c r="BF936" s="789">
        <f t="shared" si="3823"/>
        <v>0</v>
      </c>
      <c r="BG936" s="789">
        <f t="shared" si="3823"/>
        <v>0</v>
      </c>
      <c r="BH936" s="789">
        <f t="shared" si="3823"/>
        <v>0</v>
      </c>
      <c r="BI936" s="789">
        <f t="shared" si="3823"/>
        <v>0</v>
      </c>
      <c r="BJ936" s="789">
        <f t="shared" si="3823"/>
        <v>0</v>
      </c>
      <c r="BK936" s="789">
        <f t="shared" si="3823"/>
        <v>0</v>
      </c>
      <c r="BL936" s="789">
        <f t="shared" si="3823"/>
        <v>0</v>
      </c>
      <c r="BM936" s="789">
        <f t="shared" si="3823"/>
        <v>0</v>
      </c>
      <c r="BN936" s="789">
        <f t="shared" si="3823"/>
        <v>0</v>
      </c>
      <c r="BO936" s="789">
        <f t="shared" si="382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76"/>
        <v>0</v>
      </c>
      <c r="CA936" s="589">
        <f t="shared" si="3777"/>
        <v>0</v>
      </c>
      <c r="CB936" s="589">
        <f t="shared" si="3778"/>
        <v>90</v>
      </c>
      <c r="CC936" s="589">
        <f t="shared" si="3779"/>
        <v>0</v>
      </c>
      <c r="CD936" s="1328">
        <f t="shared" si="3806"/>
        <v>0</v>
      </c>
      <c r="CE936" s="1329">
        <f t="shared" si="3807"/>
        <v>0</v>
      </c>
      <c r="CF936" s="1329">
        <f t="shared" si="3807"/>
        <v>0</v>
      </c>
      <c r="CG936" s="1329">
        <f t="shared" si="3807"/>
        <v>0</v>
      </c>
      <c r="CH936" s="1329">
        <f t="shared" si="3807"/>
        <v>0</v>
      </c>
      <c r="CI936" s="1330">
        <f t="shared" si="3807"/>
        <v>0</v>
      </c>
      <c r="CJ936" s="1330">
        <f t="shared" si="3807"/>
        <v>0</v>
      </c>
      <c r="CK936" s="1329">
        <f t="shared" si="3807"/>
        <v>0</v>
      </c>
      <c r="CL936" s="1329">
        <f t="shared" si="3807"/>
        <v>0</v>
      </c>
      <c r="CM936" s="1329">
        <f t="shared" si="3807"/>
        <v>0</v>
      </c>
      <c r="CN936" s="1329">
        <f t="shared" si="3807"/>
        <v>0</v>
      </c>
      <c r="CO936" s="1328">
        <f t="shared" si="3807"/>
        <v>1280</v>
      </c>
      <c r="CP936" s="540" t="str">
        <f t="shared" si="3781"/>
        <v/>
      </c>
      <c r="CQ936" s="541" t="str">
        <f t="shared" si="3782"/>
        <v/>
      </c>
      <c r="CR936" s="542" t="str">
        <f t="shared" si="3783"/>
        <v/>
      </c>
      <c r="CS936" s="542">
        <f t="shared" si="3784"/>
        <v>0</v>
      </c>
      <c r="CT936" s="542">
        <f t="shared" si="3785"/>
        <v>0</v>
      </c>
      <c r="CU936" s="542">
        <f t="shared" si="3786"/>
        <v>0</v>
      </c>
      <c r="CV936" s="542">
        <f t="shared" si="3787"/>
        <v>0</v>
      </c>
      <c r="CW936" s="543">
        <f t="shared" si="3788"/>
        <v>0</v>
      </c>
      <c r="CX936" s="543">
        <f t="shared" si="3789"/>
        <v>0</v>
      </c>
      <c r="CY936" s="543">
        <f t="shared" si="3790"/>
        <v>0</v>
      </c>
      <c r="CZ936" s="542">
        <f t="shared" si="3791"/>
        <v>0</v>
      </c>
      <c r="DA936" s="542">
        <f t="shared" si="3792"/>
        <v>0</v>
      </c>
      <c r="DB936" s="542">
        <f t="shared" si="3793"/>
        <v>0</v>
      </c>
      <c r="DC936" s="542">
        <f t="shared" si="3794"/>
        <v>0</v>
      </c>
      <c r="DD936" s="542">
        <f t="shared" si="3795"/>
        <v>0</v>
      </c>
      <c r="DE936" s="541" t="str">
        <f t="shared" si="3796"/>
        <v/>
      </c>
      <c r="DF936" s="540" t="str">
        <f t="shared" si="3797"/>
        <v/>
      </c>
      <c r="DG936" s="645">
        <f t="shared" si="3798"/>
        <v>12</v>
      </c>
      <c r="DH936" s="98">
        <f t="shared" si="3799"/>
        <v>12</v>
      </c>
      <c r="DI936" s="98">
        <f t="shared" si="3800"/>
        <v>12</v>
      </c>
      <c r="DJ936" s="98">
        <f t="shared" si="380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24">SUM(B276)</f>
        <v>0</v>
      </c>
      <c r="C937" s="789">
        <f t="shared" si="3824"/>
        <v>0</v>
      </c>
      <c r="D937" s="789">
        <f t="shared" si="3824"/>
        <v>900</v>
      </c>
      <c r="E937" s="789">
        <f t="shared" si="3824"/>
        <v>0</v>
      </c>
      <c r="F937" s="789">
        <f t="shared" si="3824"/>
        <v>0</v>
      </c>
      <c r="G937" s="789">
        <f t="shared" si="3824"/>
        <v>0</v>
      </c>
      <c r="H937" s="789">
        <f t="shared" si="3824"/>
        <v>0</v>
      </c>
      <c r="I937" s="789">
        <f t="shared" si="3824"/>
        <v>0</v>
      </c>
      <c r="J937" s="789">
        <f t="shared" si="3824"/>
        <v>0</v>
      </c>
      <c r="K937" s="789">
        <f t="shared" si="3824"/>
        <v>0</v>
      </c>
      <c r="L937" s="789">
        <f t="shared" si="3824"/>
        <v>0</v>
      </c>
      <c r="M937" s="789">
        <f t="shared" si="3824"/>
        <v>0</v>
      </c>
      <c r="N937" s="789"/>
      <c r="O937" s="789"/>
      <c r="P937" s="789"/>
      <c r="Q937" s="789"/>
      <c r="R937" s="789"/>
      <c r="S937" s="788"/>
      <c r="T937" s="789">
        <f t="shared" ref="T937:AE937" si="3825">SUM(T276)</f>
        <v>0</v>
      </c>
      <c r="U937" s="789">
        <f t="shared" si="3825"/>
        <v>0</v>
      </c>
      <c r="V937" s="789">
        <f t="shared" si="3825"/>
        <v>0</v>
      </c>
      <c r="W937" s="789">
        <f t="shared" si="3825"/>
        <v>1600</v>
      </c>
      <c r="X937" s="789">
        <f t="shared" si="3825"/>
        <v>3000</v>
      </c>
      <c r="Y937" s="789">
        <f t="shared" si="3825"/>
        <v>0</v>
      </c>
      <c r="Z937" s="789">
        <f t="shared" si="3825"/>
        <v>0</v>
      </c>
      <c r="AA937" s="789">
        <f t="shared" si="3825"/>
        <v>0</v>
      </c>
      <c r="AB937" s="789">
        <f t="shared" si="3825"/>
        <v>0</v>
      </c>
      <c r="AC937" s="789">
        <f t="shared" si="3825"/>
        <v>0</v>
      </c>
      <c r="AD937" s="789">
        <f t="shared" si="3825"/>
        <v>1200</v>
      </c>
      <c r="AE937" s="789">
        <f t="shared" si="382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26">SUM(AL276)</f>
        <v>0</v>
      </c>
      <c r="AM937" s="789">
        <f t="shared" si="3826"/>
        <v>10800</v>
      </c>
      <c r="AN937" s="789">
        <f t="shared" si="3826"/>
        <v>3200</v>
      </c>
      <c r="AO937" s="789">
        <f t="shared" si="3826"/>
        <v>6400</v>
      </c>
      <c r="AP937" s="789">
        <f t="shared" si="3826"/>
        <v>0</v>
      </c>
      <c r="AQ937" s="789">
        <f t="shared" si="3826"/>
        <v>0</v>
      </c>
      <c r="AR937" s="789">
        <f t="shared" si="3826"/>
        <v>0</v>
      </c>
      <c r="AS937" s="789">
        <f t="shared" si="3826"/>
        <v>0</v>
      </c>
      <c r="AT937" s="789">
        <f t="shared" si="3826"/>
        <v>0</v>
      </c>
      <c r="AU937" s="789">
        <f t="shared" si="3826"/>
        <v>0</v>
      </c>
      <c r="AV937" s="789">
        <f t="shared" si="3826"/>
        <v>0</v>
      </c>
      <c r="AW937" s="789">
        <f t="shared" si="382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27">SUM(BD276)</f>
        <v>1680</v>
      </c>
      <c r="BE937" s="789">
        <f t="shared" si="3827"/>
        <v>23100</v>
      </c>
      <c r="BF937" s="789">
        <f t="shared" si="3827"/>
        <v>16800</v>
      </c>
      <c r="BG937" s="789">
        <f t="shared" si="3827"/>
        <v>6600</v>
      </c>
      <c r="BH937" s="789">
        <f t="shared" si="3827"/>
        <v>12320</v>
      </c>
      <c r="BI937" s="789">
        <f t="shared" si="3827"/>
        <v>3520</v>
      </c>
      <c r="BJ937" s="789">
        <f t="shared" si="3827"/>
        <v>0</v>
      </c>
      <c r="BK937" s="789">
        <f t="shared" si="3827"/>
        <v>0</v>
      </c>
      <c r="BL937" s="789">
        <f t="shared" si="3827"/>
        <v>8800</v>
      </c>
      <c r="BM937" s="789">
        <f t="shared" si="3827"/>
        <v>2200</v>
      </c>
      <c r="BN937" s="789">
        <f t="shared" si="3827"/>
        <v>0</v>
      </c>
      <c r="BO937" s="789">
        <f t="shared" si="382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76"/>
        <v>0</v>
      </c>
      <c r="CA937" s="589">
        <f t="shared" si="3777"/>
        <v>280</v>
      </c>
      <c r="CB937" s="589">
        <f t="shared" si="3778"/>
        <v>960</v>
      </c>
      <c r="CC937" s="589">
        <f t="shared" si="3779"/>
        <v>5297</v>
      </c>
      <c r="CD937" s="1328">
        <f t="shared" si="3806"/>
        <v>0</v>
      </c>
      <c r="CE937" s="1329">
        <f t="shared" si="3807"/>
        <v>0</v>
      </c>
      <c r="CF937" s="1329">
        <f t="shared" si="3807"/>
        <v>0</v>
      </c>
      <c r="CG937" s="1329">
        <f t="shared" si="3807"/>
        <v>0</v>
      </c>
      <c r="CH937" s="1329">
        <f t="shared" si="3807"/>
        <v>0</v>
      </c>
      <c r="CI937" s="1330">
        <f t="shared" si="3807"/>
        <v>0</v>
      </c>
      <c r="CJ937" s="1330">
        <f t="shared" si="3807"/>
        <v>0</v>
      </c>
      <c r="CK937" s="1329">
        <f t="shared" si="3807"/>
        <v>0</v>
      </c>
      <c r="CL937" s="1329">
        <f t="shared" si="3807"/>
        <v>0</v>
      </c>
      <c r="CM937" s="1329">
        <f t="shared" si="3807"/>
        <v>1200</v>
      </c>
      <c r="CN937" s="1329">
        <f t="shared" si="3807"/>
        <v>1600</v>
      </c>
      <c r="CO937" s="1334">
        <f t="shared" si="3807"/>
        <v>3000</v>
      </c>
      <c r="CP937" s="540" t="str">
        <f t="shared" si="3781"/>
        <v/>
      </c>
      <c r="CQ937" s="541" t="str">
        <f t="shared" si="3782"/>
        <v/>
      </c>
      <c r="CR937" s="542" t="str">
        <f t="shared" si="3783"/>
        <v/>
      </c>
      <c r="CS937" s="542">
        <f t="shared" si="3784"/>
        <v>0</v>
      </c>
      <c r="CT937" s="542">
        <f t="shared" si="3785"/>
        <v>0</v>
      </c>
      <c r="CU937" s="542">
        <f t="shared" si="3786"/>
        <v>0</v>
      </c>
      <c r="CV937" s="542">
        <f t="shared" si="3787"/>
        <v>1050</v>
      </c>
      <c r="CW937" s="543">
        <f t="shared" si="3788"/>
        <v>1680</v>
      </c>
      <c r="CX937" s="543">
        <f t="shared" si="3789"/>
        <v>2200</v>
      </c>
      <c r="CY937" s="543">
        <f t="shared" si="3790"/>
        <v>3520</v>
      </c>
      <c r="CZ937" s="542">
        <f t="shared" si="3791"/>
        <v>6600</v>
      </c>
      <c r="DA937" s="542">
        <f t="shared" si="3792"/>
        <v>8800</v>
      </c>
      <c r="DB937" s="542">
        <f t="shared" si="3793"/>
        <v>12320</v>
      </c>
      <c r="DC937" s="542">
        <f t="shared" si="3794"/>
        <v>16800</v>
      </c>
      <c r="DD937" s="542">
        <f t="shared" si="3795"/>
        <v>23100</v>
      </c>
      <c r="DE937" s="541" t="str">
        <f t="shared" si="3796"/>
        <v/>
      </c>
      <c r="DF937" s="540" t="str">
        <f t="shared" si="3797"/>
        <v/>
      </c>
      <c r="DG937" s="645">
        <f t="shared" si="3798"/>
        <v>12</v>
      </c>
      <c r="DH937" s="98">
        <f t="shared" si="3799"/>
        <v>12</v>
      </c>
      <c r="DI937" s="98">
        <f t="shared" si="3800"/>
        <v>12</v>
      </c>
      <c r="DJ937" s="98">
        <f t="shared" si="380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28">SUM(B283)</f>
        <v>0</v>
      </c>
      <c r="C938" s="789">
        <f t="shared" si="3828"/>
        <v>0</v>
      </c>
      <c r="D938" s="789">
        <f t="shared" si="3828"/>
        <v>0</v>
      </c>
      <c r="E938" s="789">
        <f t="shared" si="3828"/>
        <v>0</v>
      </c>
      <c r="F938" s="789">
        <f t="shared" si="3828"/>
        <v>0</v>
      </c>
      <c r="G938" s="789">
        <f t="shared" si="3828"/>
        <v>0</v>
      </c>
      <c r="H938" s="789">
        <f t="shared" si="3828"/>
        <v>0</v>
      </c>
      <c r="I938" s="789">
        <f t="shared" si="3828"/>
        <v>0</v>
      </c>
      <c r="J938" s="789">
        <f t="shared" si="3828"/>
        <v>0</v>
      </c>
      <c r="K938" s="789">
        <f t="shared" si="3828"/>
        <v>0</v>
      </c>
      <c r="L938" s="789">
        <f t="shared" si="3828"/>
        <v>0</v>
      </c>
      <c r="M938" s="789">
        <f t="shared" si="3828"/>
        <v>0</v>
      </c>
      <c r="N938" s="789"/>
      <c r="O938" s="789"/>
      <c r="P938" s="789"/>
      <c r="Q938" s="789"/>
      <c r="R938" s="789"/>
      <c r="S938" s="788"/>
      <c r="T938" s="789">
        <f t="shared" ref="T938:AE938" si="3829">SUM(T283)</f>
        <v>0</v>
      </c>
      <c r="U938" s="789">
        <f t="shared" si="3829"/>
        <v>0</v>
      </c>
      <c r="V938" s="789">
        <f t="shared" si="3829"/>
        <v>0</v>
      </c>
      <c r="W938" s="789">
        <f t="shared" si="3829"/>
        <v>0</v>
      </c>
      <c r="X938" s="789">
        <f t="shared" si="3829"/>
        <v>0</v>
      </c>
      <c r="Y938" s="789">
        <f t="shared" si="3829"/>
        <v>0</v>
      </c>
      <c r="Z938" s="789">
        <f t="shared" si="3829"/>
        <v>0</v>
      </c>
      <c r="AA938" s="789">
        <f t="shared" si="3829"/>
        <v>0</v>
      </c>
      <c r="AB938" s="789">
        <f t="shared" si="3829"/>
        <v>0</v>
      </c>
      <c r="AC938" s="789">
        <f t="shared" si="3829"/>
        <v>0</v>
      </c>
      <c r="AD938" s="789">
        <f t="shared" si="3829"/>
        <v>0</v>
      </c>
      <c r="AE938" s="789">
        <f t="shared" si="382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30">SUM(AL283)</f>
        <v>0</v>
      </c>
      <c r="AM938" s="789">
        <f t="shared" si="3830"/>
        <v>0</v>
      </c>
      <c r="AN938" s="789">
        <f t="shared" si="3830"/>
        <v>0</v>
      </c>
      <c r="AO938" s="789">
        <f t="shared" si="3830"/>
        <v>0</v>
      </c>
      <c r="AP938" s="789">
        <f t="shared" si="3830"/>
        <v>0</v>
      </c>
      <c r="AQ938" s="789">
        <f t="shared" si="3830"/>
        <v>0</v>
      </c>
      <c r="AR938" s="789">
        <f t="shared" si="3830"/>
        <v>0</v>
      </c>
      <c r="AS938" s="789">
        <f t="shared" si="3830"/>
        <v>0</v>
      </c>
      <c r="AT938" s="789">
        <f t="shared" si="3830"/>
        <v>0</v>
      </c>
      <c r="AU938" s="789">
        <f t="shared" si="3830"/>
        <v>0</v>
      </c>
      <c r="AV938" s="789">
        <f t="shared" si="3830"/>
        <v>0</v>
      </c>
      <c r="AW938" s="789">
        <f t="shared" si="383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31">SUM(BD283)</f>
        <v>0</v>
      </c>
      <c r="BE938" s="789">
        <f t="shared" si="3831"/>
        <v>0</v>
      </c>
      <c r="BF938" s="789">
        <f t="shared" si="3831"/>
        <v>0</v>
      </c>
      <c r="BG938" s="789">
        <f t="shared" si="3831"/>
        <v>0</v>
      </c>
      <c r="BH938" s="789">
        <f t="shared" si="3831"/>
        <v>0</v>
      </c>
      <c r="BI938" s="789">
        <f t="shared" si="3831"/>
        <v>0</v>
      </c>
      <c r="BJ938" s="789">
        <f t="shared" si="3831"/>
        <v>0</v>
      </c>
      <c r="BK938" s="789">
        <f t="shared" si="3831"/>
        <v>0</v>
      </c>
      <c r="BL938" s="789">
        <f t="shared" si="3831"/>
        <v>0</v>
      </c>
      <c r="BM938" s="789">
        <f t="shared" si="3831"/>
        <v>0</v>
      </c>
      <c r="BN938" s="789">
        <f t="shared" si="3831"/>
        <v>0</v>
      </c>
      <c r="BO938" s="789">
        <f t="shared" si="383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76"/>
        <v>0</v>
      </c>
      <c r="CA938" s="589">
        <f t="shared" si="3777"/>
        <v>0</v>
      </c>
      <c r="CB938" s="589">
        <f t="shared" si="3778"/>
        <v>0</v>
      </c>
      <c r="CC938" s="589">
        <f t="shared" si="3779"/>
        <v>0</v>
      </c>
      <c r="CD938" s="1328">
        <f t="shared" si="3806"/>
        <v>0</v>
      </c>
      <c r="CE938" s="1329">
        <f t="shared" si="3807"/>
        <v>0</v>
      </c>
      <c r="CF938" s="1329">
        <f t="shared" si="3807"/>
        <v>0</v>
      </c>
      <c r="CG938" s="1329">
        <f t="shared" si="3807"/>
        <v>0</v>
      </c>
      <c r="CH938" s="1329">
        <f t="shared" si="3807"/>
        <v>0</v>
      </c>
      <c r="CI938" s="1330">
        <f t="shared" si="3807"/>
        <v>0</v>
      </c>
      <c r="CJ938" s="1330">
        <f t="shared" si="3807"/>
        <v>0</v>
      </c>
      <c r="CK938" s="1329">
        <f t="shared" si="3807"/>
        <v>0</v>
      </c>
      <c r="CL938" s="1329">
        <f t="shared" si="3807"/>
        <v>0</v>
      </c>
      <c r="CM938" s="1329">
        <f t="shared" si="3807"/>
        <v>0</v>
      </c>
      <c r="CN938" s="1329">
        <f t="shared" si="3807"/>
        <v>0</v>
      </c>
      <c r="CO938" s="1334">
        <f t="shared" si="3807"/>
        <v>0</v>
      </c>
      <c r="CP938" s="540" t="str">
        <f t="shared" si="3781"/>
        <v/>
      </c>
      <c r="CQ938" s="541" t="str">
        <f t="shared" si="3782"/>
        <v/>
      </c>
      <c r="CR938" s="542" t="str">
        <f t="shared" si="3783"/>
        <v/>
      </c>
      <c r="CS938" s="542">
        <f t="shared" si="3784"/>
        <v>0</v>
      </c>
      <c r="CT938" s="542">
        <f t="shared" si="3785"/>
        <v>0</v>
      </c>
      <c r="CU938" s="542">
        <f t="shared" si="3786"/>
        <v>0</v>
      </c>
      <c r="CV938" s="542">
        <f t="shared" si="3787"/>
        <v>0</v>
      </c>
      <c r="CW938" s="543">
        <f t="shared" si="3788"/>
        <v>0</v>
      </c>
      <c r="CX938" s="543">
        <f t="shared" si="3789"/>
        <v>0</v>
      </c>
      <c r="CY938" s="543">
        <f t="shared" si="3790"/>
        <v>0</v>
      </c>
      <c r="CZ938" s="542">
        <f t="shared" si="3791"/>
        <v>0</v>
      </c>
      <c r="DA938" s="542">
        <f t="shared" si="3792"/>
        <v>0</v>
      </c>
      <c r="DB938" s="542">
        <f t="shared" si="3793"/>
        <v>0</v>
      </c>
      <c r="DC938" s="542">
        <f t="shared" si="3794"/>
        <v>0</v>
      </c>
      <c r="DD938" s="542">
        <f t="shared" si="3795"/>
        <v>0</v>
      </c>
      <c r="DE938" s="541" t="str">
        <f t="shared" si="3796"/>
        <v/>
      </c>
      <c r="DF938" s="540" t="str">
        <f t="shared" si="3797"/>
        <v/>
      </c>
      <c r="DG938" s="645">
        <f t="shared" si="3798"/>
        <v>12</v>
      </c>
      <c r="DH938" s="98">
        <f t="shared" si="3799"/>
        <v>12</v>
      </c>
      <c r="DI938" s="98">
        <f t="shared" si="3800"/>
        <v>12</v>
      </c>
      <c r="DJ938" s="98">
        <f t="shared" si="380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32">SUM(B290)</f>
        <v>0</v>
      </c>
      <c r="C939" s="789">
        <f t="shared" si="3832"/>
        <v>0</v>
      </c>
      <c r="D939" s="789">
        <f t="shared" si="3832"/>
        <v>0</v>
      </c>
      <c r="E939" s="789">
        <f t="shared" si="3832"/>
        <v>0</v>
      </c>
      <c r="F939" s="789">
        <f t="shared" si="3832"/>
        <v>0</v>
      </c>
      <c r="G939" s="789">
        <f t="shared" si="3832"/>
        <v>0</v>
      </c>
      <c r="H939" s="789">
        <f t="shared" si="3832"/>
        <v>0</v>
      </c>
      <c r="I939" s="789">
        <f t="shared" si="3832"/>
        <v>0</v>
      </c>
      <c r="J939" s="789">
        <f t="shared" si="3832"/>
        <v>0</v>
      </c>
      <c r="K939" s="789">
        <f t="shared" si="3832"/>
        <v>0</v>
      </c>
      <c r="L939" s="789">
        <f t="shared" si="3832"/>
        <v>0</v>
      </c>
      <c r="M939" s="789">
        <f t="shared" si="3832"/>
        <v>0</v>
      </c>
      <c r="N939" s="789"/>
      <c r="O939" s="789"/>
      <c r="P939" s="789"/>
      <c r="Q939" s="789"/>
      <c r="R939" s="789"/>
      <c r="S939" s="788"/>
      <c r="T939" s="789">
        <f t="shared" ref="T939:AE939" si="3833">SUM(T290)</f>
        <v>0</v>
      </c>
      <c r="U939" s="789">
        <f t="shared" si="3833"/>
        <v>0</v>
      </c>
      <c r="V939" s="789">
        <f t="shared" si="3833"/>
        <v>0</v>
      </c>
      <c r="W939" s="789">
        <f t="shared" si="3833"/>
        <v>0</v>
      </c>
      <c r="X939" s="789">
        <f t="shared" si="3833"/>
        <v>300</v>
      </c>
      <c r="Y939" s="789">
        <f t="shared" si="3833"/>
        <v>0</v>
      </c>
      <c r="Z939" s="789">
        <f t="shared" si="3833"/>
        <v>0</v>
      </c>
      <c r="AA939" s="789">
        <f t="shared" si="3833"/>
        <v>420</v>
      </c>
      <c r="AB939" s="789">
        <f t="shared" si="3833"/>
        <v>0</v>
      </c>
      <c r="AC939" s="789">
        <f t="shared" si="3833"/>
        <v>0</v>
      </c>
      <c r="AD939" s="789">
        <f t="shared" si="3833"/>
        <v>0</v>
      </c>
      <c r="AE939" s="789">
        <f t="shared" si="383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34">SUM(AL290)</f>
        <v>0</v>
      </c>
      <c r="AM939" s="789">
        <f t="shared" si="3834"/>
        <v>1204</v>
      </c>
      <c r="AN939" s="789">
        <f t="shared" si="3834"/>
        <v>1600</v>
      </c>
      <c r="AO939" s="789">
        <f t="shared" si="3834"/>
        <v>0</v>
      </c>
      <c r="AP939" s="789">
        <f t="shared" si="3834"/>
        <v>0</v>
      </c>
      <c r="AQ939" s="789">
        <f t="shared" si="3834"/>
        <v>0</v>
      </c>
      <c r="AR939" s="789">
        <f t="shared" si="3834"/>
        <v>0</v>
      </c>
      <c r="AS939" s="789">
        <f t="shared" si="3834"/>
        <v>0</v>
      </c>
      <c r="AT939" s="789">
        <f t="shared" si="3834"/>
        <v>0</v>
      </c>
      <c r="AU939" s="789">
        <f t="shared" si="3834"/>
        <v>1000</v>
      </c>
      <c r="AV939" s="789">
        <f t="shared" si="3834"/>
        <v>0</v>
      </c>
      <c r="AW939" s="789">
        <f t="shared" si="383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35">SUM(BD290)</f>
        <v>0</v>
      </c>
      <c r="BE939" s="789">
        <f t="shared" si="3835"/>
        <v>1350</v>
      </c>
      <c r="BF939" s="789">
        <f t="shared" si="3835"/>
        <v>6300</v>
      </c>
      <c r="BG939" s="789">
        <f t="shared" si="3835"/>
        <v>630</v>
      </c>
      <c r="BH939" s="789">
        <f t="shared" si="3835"/>
        <v>3960</v>
      </c>
      <c r="BI939" s="789">
        <f t="shared" si="3835"/>
        <v>5400</v>
      </c>
      <c r="BJ939" s="789">
        <f t="shared" si="3835"/>
        <v>0</v>
      </c>
      <c r="BK939" s="789">
        <f t="shared" si="3835"/>
        <v>0</v>
      </c>
      <c r="BL939" s="789">
        <f t="shared" si="3835"/>
        <v>1860</v>
      </c>
      <c r="BM939" s="789">
        <f t="shared" si="3835"/>
        <v>4050</v>
      </c>
      <c r="BN939" s="789">
        <f t="shared" si="3835"/>
        <v>0</v>
      </c>
      <c r="BO939" s="789">
        <f t="shared" si="383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76"/>
        <v>0</v>
      </c>
      <c r="CA939" s="589">
        <f t="shared" si="3777"/>
        <v>30</v>
      </c>
      <c r="CB939" s="589">
        <f t="shared" si="3778"/>
        <v>280.25</v>
      </c>
      <c r="CC939" s="589">
        <f t="shared" si="3779"/>
        <v>2355</v>
      </c>
      <c r="CD939" s="1328">
        <f t="shared" si="3806"/>
        <v>0</v>
      </c>
      <c r="CE939" s="1329">
        <f t="shared" si="3807"/>
        <v>0</v>
      </c>
      <c r="CF939" s="1329">
        <f t="shared" si="3807"/>
        <v>0</v>
      </c>
      <c r="CG939" s="1329">
        <f t="shared" si="3807"/>
        <v>0</v>
      </c>
      <c r="CH939" s="1329">
        <f t="shared" si="3807"/>
        <v>0</v>
      </c>
      <c r="CI939" s="1330">
        <f t="shared" si="3807"/>
        <v>0</v>
      </c>
      <c r="CJ939" s="1330">
        <f t="shared" si="3807"/>
        <v>0</v>
      </c>
      <c r="CK939" s="1329">
        <f t="shared" si="3807"/>
        <v>0</v>
      </c>
      <c r="CL939" s="1329">
        <f t="shared" si="3807"/>
        <v>0</v>
      </c>
      <c r="CM939" s="1329">
        <f t="shared" si="3807"/>
        <v>0</v>
      </c>
      <c r="CN939" s="1329">
        <f t="shared" si="3807"/>
        <v>300</v>
      </c>
      <c r="CO939" s="1328">
        <f t="shared" si="3807"/>
        <v>420</v>
      </c>
      <c r="CP939" s="540" t="str">
        <f t="shared" si="3781"/>
        <v/>
      </c>
      <c r="CQ939" s="541" t="str">
        <f t="shared" si="3782"/>
        <v/>
      </c>
      <c r="CR939" s="542" t="str">
        <f t="shared" si="3783"/>
        <v/>
      </c>
      <c r="CS939" s="542">
        <f t="shared" si="3784"/>
        <v>0</v>
      </c>
      <c r="CT939" s="542">
        <f t="shared" si="3785"/>
        <v>0</v>
      </c>
      <c r="CU939" s="542">
        <f t="shared" si="3786"/>
        <v>0</v>
      </c>
      <c r="CV939" s="542">
        <f t="shared" si="3787"/>
        <v>0</v>
      </c>
      <c r="CW939" s="543">
        <f t="shared" si="3788"/>
        <v>630</v>
      </c>
      <c r="CX939" s="543">
        <f t="shared" si="3789"/>
        <v>1350</v>
      </c>
      <c r="CY939" s="543">
        <f t="shared" si="3790"/>
        <v>1860</v>
      </c>
      <c r="CZ939" s="542">
        <f t="shared" si="3791"/>
        <v>3960</v>
      </c>
      <c r="DA939" s="542">
        <f t="shared" si="3792"/>
        <v>4050</v>
      </c>
      <c r="DB939" s="542">
        <f t="shared" si="3793"/>
        <v>5400</v>
      </c>
      <c r="DC939" s="542">
        <f t="shared" si="3794"/>
        <v>6300</v>
      </c>
      <c r="DD939" s="542">
        <f t="shared" si="3795"/>
        <v>8000</v>
      </c>
      <c r="DE939" s="541" t="str">
        <f t="shared" si="3796"/>
        <v/>
      </c>
      <c r="DF939" s="540" t="str">
        <f t="shared" si="3797"/>
        <v/>
      </c>
      <c r="DG939" s="645">
        <f t="shared" si="3798"/>
        <v>12</v>
      </c>
      <c r="DH939" s="98">
        <f t="shared" si="3799"/>
        <v>12</v>
      </c>
      <c r="DI939" s="98">
        <f t="shared" si="3800"/>
        <v>12</v>
      </c>
      <c r="DJ939" s="98">
        <f t="shared" si="380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36">SUM(B297)</f>
        <v>0</v>
      </c>
      <c r="C940" s="789">
        <f t="shared" si="3836"/>
        <v>0</v>
      </c>
      <c r="D940" s="789">
        <f t="shared" si="3836"/>
        <v>0</v>
      </c>
      <c r="E940" s="789">
        <f t="shared" si="3836"/>
        <v>0</v>
      </c>
      <c r="F940" s="789">
        <f t="shared" si="3836"/>
        <v>0</v>
      </c>
      <c r="G940" s="789">
        <f t="shared" si="3836"/>
        <v>0</v>
      </c>
      <c r="H940" s="789">
        <f t="shared" si="3836"/>
        <v>0</v>
      </c>
      <c r="I940" s="789">
        <f t="shared" si="3836"/>
        <v>0</v>
      </c>
      <c r="J940" s="789">
        <f t="shared" si="3836"/>
        <v>0</v>
      </c>
      <c r="K940" s="789">
        <f t="shared" si="3836"/>
        <v>0</v>
      </c>
      <c r="L940" s="789">
        <f t="shared" si="3836"/>
        <v>0</v>
      </c>
      <c r="M940" s="789">
        <f t="shared" si="3836"/>
        <v>0</v>
      </c>
      <c r="N940" s="789"/>
      <c r="O940" s="789"/>
      <c r="P940" s="789"/>
      <c r="Q940" s="789"/>
      <c r="R940" s="789"/>
      <c r="S940" s="788"/>
      <c r="T940" s="789">
        <f t="shared" ref="T940:AE940" si="3837">SUM(T297)</f>
        <v>0</v>
      </c>
      <c r="U940" s="789">
        <f t="shared" si="3837"/>
        <v>0</v>
      </c>
      <c r="V940" s="789">
        <f t="shared" si="3837"/>
        <v>0</v>
      </c>
      <c r="W940" s="789">
        <f t="shared" si="3837"/>
        <v>0</v>
      </c>
      <c r="X940" s="789">
        <f t="shared" si="3837"/>
        <v>0</v>
      </c>
      <c r="Y940" s="789">
        <f t="shared" si="3837"/>
        <v>0</v>
      </c>
      <c r="Z940" s="789">
        <f t="shared" si="3837"/>
        <v>0</v>
      </c>
      <c r="AA940" s="789">
        <f t="shared" si="3837"/>
        <v>0</v>
      </c>
      <c r="AB940" s="789">
        <f t="shared" si="3837"/>
        <v>0</v>
      </c>
      <c r="AC940" s="789">
        <f t="shared" si="3837"/>
        <v>0</v>
      </c>
      <c r="AD940" s="789">
        <f t="shared" si="3837"/>
        <v>0</v>
      </c>
      <c r="AE940" s="789">
        <f t="shared" si="383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38">SUM(AL297)</f>
        <v>0</v>
      </c>
      <c r="AM940" s="789">
        <f t="shared" si="3838"/>
        <v>0</v>
      </c>
      <c r="AN940" s="789">
        <f t="shared" si="3838"/>
        <v>0</v>
      </c>
      <c r="AO940" s="789">
        <f t="shared" si="3838"/>
        <v>0</v>
      </c>
      <c r="AP940" s="789">
        <f t="shared" si="3838"/>
        <v>0</v>
      </c>
      <c r="AQ940" s="789">
        <f t="shared" si="3838"/>
        <v>0</v>
      </c>
      <c r="AR940" s="789">
        <f t="shared" si="3838"/>
        <v>0</v>
      </c>
      <c r="AS940" s="789">
        <f t="shared" si="3838"/>
        <v>0</v>
      </c>
      <c r="AT940" s="789">
        <f t="shared" si="3838"/>
        <v>0</v>
      </c>
      <c r="AU940" s="789">
        <f t="shared" si="3838"/>
        <v>0</v>
      </c>
      <c r="AV940" s="789">
        <f t="shared" si="3838"/>
        <v>0</v>
      </c>
      <c r="AW940" s="789">
        <f t="shared" si="383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39">SUM(BD297)</f>
        <v>0</v>
      </c>
      <c r="BE940" s="789">
        <f t="shared" si="3839"/>
        <v>0</v>
      </c>
      <c r="BF940" s="789">
        <f t="shared" si="3839"/>
        <v>0</v>
      </c>
      <c r="BG940" s="789">
        <f t="shared" si="3839"/>
        <v>0</v>
      </c>
      <c r="BH940" s="789">
        <f t="shared" si="3839"/>
        <v>0</v>
      </c>
      <c r="BI940" s="789">
        <f t="shared" si="3839"/>
        <v>0</v>
      </c>
      <c r="BJ940" s="789">
        <f t="shared" si="3839"/>
        <v>0</v>
      </c>
      <c r="BK940" s="789">
        <f t="shared" si="3839"/>
        <v>0</v>
      </c>
      <c r="BL940" s="789">
        <f t="shared" si="3839"/>
        <v>0</v>
      </c>
      <c r="BM940" s="789">
        <f t="shared" si="3839"/>
        <v>0</v>
      </c>
      <c r="BN940" s="789">
        <f t="shared" si="3839"/>
        <v>0</v>
      </c>
      <c r="BO940" s="789">
        <f t="shared" si="383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76"/>
        <v>0</v>
      </c>
      <c r="CA940" s="589">
        <f t="shared" si="3777"/>
        <v>0</v>
      </c>
      <c r="CB940" s="589">
        <f t="shared" si="3778"/>
        <v>0</v>
      </c>
      <c r="CC940" s="589">
        <f t="shared" si="3779"/>
        <v>0</v>
      </c>
      <c r="CD940" s="1328">
        <f t="shared" si="3806"/>
        <v>0</v>
      </c>
      <c r="CE940" s="1329">
        <f t="shared" si="3807"/>
        <v>0</v>
      </c>
      <c r="CF940" s="1329">
        <f t="shared" si="3807"/>
        <v>0</v>
      </c>
      <c r="CG940" s="1329">
        <f t="shared" si="3807"/>
        <v>0</v>
      </c>
      <c r="CH940" s="1329">
        <f t="shared" si="3807"/>
        <v>0</v>
      </c>
      <c r="CI940" s="1330">
        <f t="shared" si="3807"/>
        <v>0</v>
      </c>
      <c r="CJ940" s="1330">
        <f t="shared" si="3807"/>
        <v>0</v>
      </c>
      <c r="CK940" s="1329">
        <f t="shared" si="3807"/>
        <v>0</v>
      </c>
      <c r="CL940" s="1329">
        <f t="shared" si="3807"/>
        <v>0</v>
      </c>
      <c r="CM940" s="1329">
        <f t="shared" si="3807"/>
        <v>0</v>
      </c>
      <c r="CN940" s="1329">
        <f t="shared" si="3807"/>
        <v>0</v>
      </c>
      <c r="CO940" s="1328">
        <f t="shared" si="3807"/>
        <v>0</v>
      </c>
      <c r="CP940" s="540" t="str">
        <f t="shared" si="3781"/>
        <v/>
      </c>
      <c r="CQ940" s="541" t="str">
        <f t="shared" si="3782"/>
        <v/>
      </c>
      <c r="CR940" s="542" t="str">
        <f t="shared" si="3783"/>
        <v/>
      </c>
      <c r="CS940" s="542">
        <f t="shared" si="3784"/>
        <v>0</v>
      </c>
      <c r="CT940" s="542">
        <f t="shared" si="3785"/>
        <v>0</v>
      </c>
      <c r="CU940" s="542">
        <f t="shared" si="3786"/>
        <v>0</v>
      </c>
      <c r="CV940" s="542">
        <f t="shared" si="3787"/>
        <v>0</v>
      </c>
      <c r="CW940" s="543">
        <f t="shared" si="3788"/>
        <v>0</v>
      </c>
      <c r="CX940" s="543">
        <f t="shared" si="3789"/>
        <v>0</v>
      </c>
      <c r="CY940" s="543">
        <f t="shared" si="3790"/>
        <v>0</v>
      </c>
      <c r="CZ940" s="542">
        <f t="shared" si="3791"/>
        <v>0</v>
      </c>
      <c r="DA940" s="542">
        <f t="shared" si="3792"/>
        <v>0</v>
      </c>
      <c r="DB940" s="542">
        <f t="shared" si="3793"/>
        <v>0</v>
      </c>
      <c r="DC940" s="542">
        <f t="shared" si="3794"/>
        <v>0</v>
      </c>
      <c r="DD940" s="542">
        <f t="shared" si="3795"/>
        <v>0</v>
      </c>
      <c r="DE940" s="541" t="str">
        <f t="shared" si="3796"/>
        <v/>
      </c>
      <c r="DF940" s="540" t="str">
        <f t="shared" si="3797"/>
        <v/>
      </c>
      <c r="DG940" s="645">
        <f t="shared" si="3798"/>
        <v>12</v>
      </c>
      <c r="DH940" s="98">
        <f t="shared" si="3799"/>
        <v>12</v>
      </c>
      <c r="DI940" s="98">
        <f t="shared" si="3800"/>
        <v>12</v>
      </c>
      <c r="DJ940" s="98">
        <f t="shared" si="380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40">SUM(B307)</f>
        <v>0</v>
      </c>
      <c r="C941" s="789">
        <f t="shared" si="3840"/>
        <v>0</v>
      </c>
      <c r="D941" s="789">
        <f t="shared" si="3840"/>
        <v>0</v>
      </c>
      <c r="E941" s="789">
        <f t="shared" si="3840"/>
        <v>0</v>
      </c>
      <c r="F941" s="789">
        <f t="shared" si="3840"/>
        <v>0</v>
      </c>
      <c r="G941" s="789">
        <f t="shared" si="3840"/>
        <v>0</v>
      </c>
      <c r="H941" s="789">
        <f t="shared" si="3840"/>
        <v>0</v>
      </c>
      <c r="I941" s="789">
        <f t="shared" si="3840"/>
        <v>0</v>
      </c>
      <c r="J941" s="789">
        <f t="shared" si="3840"/>
        <v>0</v>
      </c>
      <c r="K941" s="789">
        <f t="shared" si="3840"/>
        <v>0</v>
      </c>
      <c r="L941" s="789">
        <f t="shared" si="3840"/>
        <v>0</v>
      </c>
      <c r="M941" s="789">
        <f t="shared" si="3840"/>
        <v>0</v>
      </c>
      <c r="N941" s="789"/>
      <c r="O941" s="789"/>
      <c r="P941" s="789"/>
      <c r="Q941" s="789"/>
      <c r="R941" s="789"/>
      <c r="S941" s="788"/>
      <c r="T941" s="789">
        <f t="shared" ref="T941:AE941" si="3841">SUM(T307)</f>
        <v>0</v>
      </c>
      <c r="U941" s="789">
        <f t="shared" si="3841"/>
        <v>0</v>
      </c>
      <c r="V941" s="789">
        <f t="shared" si="3841"/>
        <v>0</v>
      </c>
      <c r="W941" s="789">
        <f t="shared" si="3841"/>
        <v>0</v>
      </c>
      <c r="X941" s="789">
        <f t="shared" si="3841"/>
        <v>0</v>
      </c>
      <c r="Y941" s="789">
        <f t="shared" si="3841"/>
        <v>0</v>
      </c>
      <c r="Z941" s="789">
        <f t="shared" si="3841"/>
        <v>0</v>
      </c>
      <c r="AA941" s="789">
        <f t="shared" si="3841"/>
        <v>0</v>
      </c>
      <c r="AB941" s="789">
        <f t="shared" si="3841"/>
        <v>0</v>
      </c>
      <c r="AC941" s="789">
        <f t="shared" si="3841"/>
        <v>0</v>
      </c>
      <c r="AD941" s="789">
        <f t="shared" si="3841"/>
        <v>0</v>
      </c>
      <c r="AE941" s="789">
        <f t="shared" si="384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42">SUM(AL307)</f>
        <v>0</v>
      </c>
      <c r="AM941" s="789">
        <f t="shared" si="3842"/>
        <v>0</v>
      </c>
      <c r="AN941" s="789">
        <f t="shared" si="3842"/>
        <v>0</v>
      </c>
      <c r="AO941" s="789">
        <f t="shared" si="3842"/>
        <v>0</v>
      </c>
      <c r="AP941" s="789">
        <f t="shared" si="3842"/>
        <v>0</v>
      </c>
      <c r="AQ941" s="789">
        <f t="shared" si="3842"/>
        <v>0</v>
      </c>
      <c r="AR941" s="789">
        <f t="shared" si="3842"/>
        <v>0</v>
      </c>
      <c r="AS941" s="789">
        <f t="shared" si="3842"/>
        <v>0</v>
      </c>
      <c r="AT941" s="789">
        <f t="shared" si="3842"/>
        <v>0</v>
      </c>
      <c r="AU941" s="789">
        <f t="shared" si="3842"/>
        <v>0</v>
      </c>
      <c r="AV941" s="789">
        <f t="shared" si="3842"/>
        <v>0</v>
      </c>
      <c r="AW941" s="789">
        <f t="shared" si="384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43">SUM(BD307)</f>
        <v>0</v>
      </c>
      <c r="BE941" s="789">
        <f t="shared" si="3843"/>
        <v>0</v>
      </c>
      <c r="BF941" s="789">
        <f t="shared" si="3843"/>
        <v>0</v>
      </c>
      <c r="BG941" s="789">
        <f t="shared" si="3843"/>
        <v>0</v>
      </c>
      <c r="BH941" s="789">
        <f t="shared" si="3843"/>
        <v>0</v>
      </c>
      <c r="BI941" s="789">
        <f t="shared" si="3843"/>
        <v>0</v>
      </c>
      <c r="BJ941" s="789">
        <f t="shared" si="3843"/>
        <v>0</v>
      </c>
      <c r="BK941" s="789">
        <f t="shared" si="3843"/>
        <v>0</v>
      </c>
      <c r="BL941" s="789">
        <f t="shared" si="3843"/>
        <v>0</v>
      </c>
      <c r="BM941" s="789">
        <f t="shared" si="3843"/>
        <v>0</v>
      </c>
      <c r="BN941" s="789">
        <f t="shared" si="3843"/>
        <v>0</v>
      </c>
      <c r="BO941" s="789">
        <f t="shared" si="384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76"/>
        <v>0</v>
      </c>
      <c r="CA941" s="589">
        <f t="shared" si="3777"/>
        <v>0</v>
      </c>
      <c r="CB941" s="589">
        <f t="shared" si="3778"/>
        <v>0</v>
      </c>
      <c r="CC941" s="589">
        <f t="shared" si="3779"/>
        <v>0</v>
      </c>
      <c r="CD941" s="1328">
        <f t="shared" si="3806"/>
        <v>0</v>
      </c>
      <c r="CE941" s="1329">
        <f t="shared" si="3807"/>
        <v>0</v>
      </c>
      <c r="CF941" s="1329">
        <f t="shared" si="3807"/>
        <v>0</v>
      </c>
      <c r="CG941" s="1329">
        <f t="shared" si="3807"/>
        <v>0</v>
      </c>
      <c r="CH941" s="1329">
        <f t="shared" si="3807"/>
        <v>0</v>
      </c>
      <c r="CI941" s="1330">
        <f t="shared" si="3807"/>
        <v>0</v>
      </c>
      <c r="CJ941" s="1330">
        <f t="shared" si="3807"/>
        <v>0</v>
      </c>
      <c r="CK941" s="1329">
        <f t="shared" si="3807"/>
        <v>0</v>
      </c>
      <c r="CL941" s="1329">
        <f t="shared" si="3807"/>
        <v>0</v>
      </c>
      <c r="CM941" s="1329">
        <f t="shared" si="3807"/>
        <v>0</v>
      </c>
      <c r="CN941" s="1329">
        <f t="shared" si="3807"/>
        <v>0</v>
      </c>
      <c r="CO941" s="1328">
        <f t="shared" si="3807"/>
        <v>0</v>
      </c>
      <c r="CP941" s="540" t="str">
        <f t="shared" si="3781"/>
        <v/>
      </c>
      <c r="CQ941" s="541" t="str">
        <f t="shared" si="3782"/>
        <v/>
      </c>
      <c r="CR941" s="542" t="str">
        <f t="shared" si="3783"/>
        <v/>
      </c>
      <c r="CS941" s="542">
        <f t="shared" si="3784"/>
        <v>0</v>
      </c>
      <c r="CT941" s="542">
        <f t="shared" si="3785"/>
        <v>0</v>
      </c>
      <c r="CU941" s="542">
        <f t="shared" si="3786"/>
        <v>0</v>
      </c>
      <c r="CV941" s="542">
        <f t="shared" si="3787"/>
        <v>0</v>
      </c>
      <c r="CW941" s="543">
        <f t="shared" si="3788"/>
        <v>0</v>
      </c>
      <c r="CX941" s="543">
        <f t="shared" si="3789"/>
        <v>0</v>
      </c>
      <c r="CY941" s="543">
        <f t="shared" si="3790"/>
        <v>0</v>
      </c>
      <c r="CZ941" s="542">
        <f t="shared" si="3791"/>
        <v>0</v>
      </c>
      <c r="DA941" s="542">
        <f t="shared" si="3792"/>
        <v>0</v>
      </c>
      <c r="DB941" s="542">
        <f t="shared" si="3793"/>
        <v>0</v>
      </c>
      <c r="DC941" s="542">
        <f t="shared" si="3794"/>
        <v>0</v>
      </c>
      <c r="DD941" s="542">
        <f t="shared" si="3795"/>
        <v>0</v>
      </c>
      <c r="DE941" s="541" t="str">
        <f t="shared" si="3796"/>
        <v/>
      </c>
      <c r="DF941" s="540" t="str">
        <f t="shared" si="3797"/>
        <v/>
      </c>
      <c r="DG941" s="645">
        <f t="shared" si="3798"/>
        <v>12</v>
      </c>
      <c r="DH941" s="98">
        <f t="shared" si="3799"/>
        <v>12</v>
      </c>
      <c r="DI941" s="98">
        <f t="shared" si="3800"/>
        <v>12</v>
      </c>
      <c r="DJ941" s="98">
        <f t="shared" si="380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44">SUM(B317)</f>
        <v>0</v>
      </c>
      <c r="C942" s="789">
        <f t="shared" si="3844"/>
        <v>0</v>
      </c>
      <c r="D942" s="789">
        <f t="shared" si="3844"/>
        <v>0</v>
      </c>
      <c r="E942" s="789">
        <f t="shared" si="3844"/>
        <v>0</v>
      </c>
      <c r="F942" s="789">
        <f t="shared" si="3844"/>
        <v>0</v>
      </c>
      <c r="G942" s="789">
        <f t="shared" si="3844"/>
        <v>0</v>
      </c>
      <c r="H942" s="789">
        <f t="shared" si="3844"/>
        <v>0</v>
      </c>
      <c r="I942" s="789">
        <f t="shared" si="3844"/>
        <v>0</v>
      </c>
      <c r="J942" s="789">
        <f t="shared" si="3844"/>
        <v>0</v>
      </c>
      <c r="K942" s="789">
        <f t="shared" si="3844"/>
        <v>0</v>
      </c>
      <c r="L942" s="789">
        <f t="shared" si="3844"/>
        <v>0</v>
      </c>
      <c r="M942" s="789">
        <f t="shared" si="3844"/>
        <v>0</v>
      </c>
      <c r="N942" s="789"/>
      <c r="O942" s="789"/>
      <c r="P942" s="789"/>
      <c r="Q942" s="789"/>
      <c r="R942" s="789"/>
      <c r="S942" s="788"/>
      <c r="T942" s="789">
        <f t="shared" ref="T942:AE942" si="3845">SUM(T317)</f>
        <v>0</v>
      </c>
      <c r="U942" s="789">
        <f t="shared" si="3845"/>
        <v>0</v>
      </c>
      <c r="V942" s="789">
        <f t="shared" si="3845"/>
        <v>0</v>
      </c>
      <c r="W942" s="789">
        <f t="shared" si="3845"/>
        <v>0</v>
      </c>
      <c r="X942" s="789">
        <f t="shared" si="3845"/>
        <v>0</v>
      </c>
      <c r="Y942" s="789">
        <f t="shared" si="3845"/>
        <v>0</v>
      </c>
      <c r="Z942" s="789">
        <f t="shared" si="3845"/>
        <v>0</v>
      </c>
      <c r="AA942" s="789">
        <f t="shared" si="3845"/>
        <v>0</v>
      </c>
      <c r="AB942" s="789">
        <f t="shared" si="3845"/>
        <v>0</v>
      </c>
      <c r="AC942" s="789">
        <f t="shared" si="3845"/>
        <v>0</v>
      </c>
      <c r="AD942" s="789">
        <f t="shared" si="3845"/>
        <v>0</v>
      </c>
      <c r="AE942" s="789">
        <f t="shared" si="384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46">SUM(AL317)</f>
        <v>0</v>
      </c>
      <c r="AM942" s="789">
        <f t="shared" si="3846"/>
        <v>0</v>
      </c>
      <c r="AN942" s="789">
        <f t="shared" si="3846"/>
        <v>0</v>
      </c>
      <c r="AO942" s="789">
        <f t="shared" si="3846"/>
        <v>0</v>
      </c>
      <c r="AP942" s="789">
        <f t="shared" si="3846"/>
        <v>0</v>
      </c>
      <c r="AQ942" s="789">
        <f t="shared" si="3846"/>
        <v>0</v>
      </c>
      <c r="AR942" s="789">
        <f t="shared" si="3846"/>
        <v>0</v>
      </c>
      <c r="AS942" s="789">
        <f t="shared" si="3846"/>
        <v>0</v>
      </c>
      <c r="AT942" s="789">
        <f t="shared" si="3846"/>
        <v>0</v>
      </c>
      <c r="AU942" s="789">
        <f t="shared" si="3846"/>
        <v>0</v>
      </c>
      <c r="AV942" s="789">
        <f t="shared" si="3846"/>
        <v>0</v>
      </c>
      <c r="AW942" s="789">
        <f t="shared" si="384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47">SUM(BD317)</f>
        <v>0</v>
      </c>
      <c r="BE942" s="789">
        <f t="shared" si="3847"/>
        <v>0</v>
      </c>
      <c r="BF942" s="789">
        <f t="shared" si="3847"/>
        <v>0</v>
      </c>
      <c r="BG942" s="789">
        <f t="shared" si="3847"/>
        <v>0</v>
      </c>
      <c r="BH942" s="789">
        <f t="shared" si="3847"/>
        <v>0</v>
      </c>
      <c r="BI942" s="789">
        <f t="shared" si="3847"/>
        <v>0</v>
      </c>
      <c r="BJ942" s="789">
        <f t="shared" si="3847"/>
        <v>0</v>
      </c>
      <c r="BK942" s="789">
        <f t="shared" si="3847"/>
        <v>0</v>
      </c>
      <c r="BL942" s="789">
        <f t="shared" si="3847"/>
        <v>0</v>
      </c>
      <c r="BM942" s="789">
        <f t="shared" si="3847"/>
        <v>0</v>
      </c>
      <c r="BN942" s="789">
        <f t="shared" si="3847"/>
        <v>0</v>
      </c>
      <c r="BO942" s="789">
        <f t="shared" si="384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76"/>
        <v>0</v>
      </c>
      <c r="CA942" s="589">
        <f t="shared" si="3777"/>
        <v>0</v>
      </c>
      <c r="CB942" s="589">
        <f t="shared" si="3778"/>
        <v>0</v>
      </c>
      <c r="CC942" s="589">
        <f t="shared" si="3779"/>
        <v>0</v>
      </c>
      <c r="CD942" s="1328">
        <f t="shared" si="3806"/>
        <v>0</v>
      </c>
      <c r="CE942" s="1329">
        <f t="shared" si="3807"/>
        <v>0</v>
      </c>
      <c r="CF942" s="1329">
        <f t="shared" si="3807"/>
        <v>0</v>
      </c>
      <c r="CG942" s="1329">
        <f t="shared" si="3807"/>
        <v>0</v>
      </c>
      <c r="CH942" s="1329">
        <f t="shared" si="3807"/>
        <v>0</v>
      </c>
      <c r="CI942" s="1330">
        <f t="shared" si="3807"/>
        <v>0</v>
      </c>
      <c r="CJ942" s="1330">
        <f t="shared" si="3807"/>
        <v>0</v>
      </c>
      <c r="CK942" s="1329">
        <f t="shared" si="3807"/>
        <v>0</v>
      </c>
      <c r="CL942" s="1329">
        <f t="shared" si="3807"/>
        <v>0</v>
      </c>
      <c r="CM942" s="1329">
        <f t="shared" si="3807"/>
        <v>0</v>
      </c>
      <c r="CN942" s="1329">
        <f t="shared" si="3807"/>
        <v>0</v>
      </c>
      <c r="CO942" s="1328">
        <f t="shared" si="3807"/>
        <v>0</v>
      </c>
      <c r="CP942" s="540" t="str">
        <f t="shared" si="3781"/>
        <v/>
      </c>
      <c r="CQ942" s="541" t="str">
        <f t="shared" si="3782"/>
        <v/>
      </c>
      <c r="CR942" s="542" t="str">
        <f t="shared" si="3783"/>
        <v/>
      </c>
      <c r="CS942" s="542">
        <f t="shared" si="3784"/>
        <v>0</v>
      </c>
      <c r="CT942" s="542">
        <f t="shared" si="3785"/>
        <v>0</v>
      </c>
      <c r="CU942" s="542">
        <f t="shared" si="3786"/>
        <v>0</v>
      </c>
      <c r="CV942" s="542">
        <f t="shared" si="3787"/>
        <v>0</v>
      </c>
      <c r="CW942" s="543">
        <f t="shared" si="3788"/>
        <v>0</v>
      </c>
      <c r="CX942" s="543">
        <f t="shared" si="3789"/>
        <v>0</v>
      </c>
      <c r="CY942" s="543">
        <f t="shared" si="3790"/>
        <v>0</v>
      </c>
      <c r="CZ942" s="542">
        <f t="shared" si="3791"/>
        <v>0</v>
      </c>
      <c r="DA942" s="542">
        <f t="shared" si="3792"/>
        <v>0</v>
      </c>
      <c r="DB942" s="542">
        <f t="shared" si="3793"/>
        <v>0</v>
      </c>
      <c r="DC942" s="542">
        <f t="shared" si="3794"/>
        <v>0</v>
      </c>
      <c r="DD942" s="542">
        <f t="shared" si="3795"/>
        <v>0</v>
      </c>
      <c r="DE942" s="541" t="str">
        <f t="shared" si="3796"/>
        <v/>
      </c>
      <c r="DF942" s="540" t="str">
        <f t="shared" si="3797"/>
        <v/>
      </c>
      <c r="DG942" s="645">
        <f t="shared" si="3798"/>
        <v>12</v>
      </c>
      <c r="DH942" s="98">
        <f t="shared" si="3799"/>
        <v>12</v>
      </c>
      <c r="DI942" s="98">
        <f t="shared" si="3800"/>
        <v>12</v>
      </c>
      <c r="DJ942" s="98">
        <f t="shared" si="380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48">SUM(B327)</f>
        <v>0</v>
      </c>
      <c r="C943" s="789">
        <f t="shared" si="3848"/>
        <v>0</v>
      </c>
      <c r="D943" s="789">
        <f t="shared" si="3848"/>
        <v>0</v>
      </c>
      <c r="E943" s="789">
        <f t="shared" si="3848"/>
        <v>0</v>
      </c>
      <c r="F943" s="789">
        <f t="shared" si="3848"/>
        <v>0</v>
      </c>
      <c r="G943" s="789">
        <f t="shared" si="3848"/>
        <v>0</v>
      </c>
      <c r="H943" s="789">
        <f t="shared" si="3848"/>
        <v>0</v>
      </c>
      <c r="I943" s="789">
        <f t="shared" si="3848"/>
        <v>0</v>
      </c>
      <c r="J943" s="789">
        <f t="shared" si="3848"/>
        <v>0</v>
      </c>
      <c r="K943" s="789">
        <f t="shared" si="3848"/>
        <v>0</v>
      </c>
      <c r="L943" s="789">
        <f t="shared" si="3848"/>
        <v>0</v>
      </c>
      <c r="M943" s="789">
        <f t="shared" si="3848"/>
        <v>0</v>
      </c>
      <c r="N943" s="789"/>
      <c r="O943" s="789"/>
      <c r="P943" s="789"/>
      <c r="Q943" s="789"/>
      <c r="R943" s="789"/>
      <c r="S943" s="788"/>
      <c r="T943" s="789">
        <f t="shared" ref="T943:AE943" si="3849">SUM(T327)</f>
        <v>0</v>
      </c>
      <c r="U943" s="789">
        <f t="shared" si="3849"/>
        <v>0</v>
      </c>
      <c r="V943" s="789">
        <f t="shared" si="3849"/>
        <v>0</v>
      </c>
      <c r="W943" s="789">
        <f t="shared" si="3849"/>
        <v>0</v>
      </c>
      <c r="X943" s="789">
        <f t="shared" si="3849"/>
        <v>0</v>
      </c>
      <c r="Y943" s="789">
        <f t="shared" si="3849"/>
        <v>0</v>
      </c>
      <c r="Z943" s="789">
        <f t="shared" si="3849"/>
        <v>0</v>
      </c>
      <c r="AA943" s="789">
        <f t="shared" si="3849"/>
        <v>0</v>
      </c>
      <c r="AB943" s="789">
        <f t="shared" si="3849"/>
        <v>0</v>
      </c>
      <c r="AC943" s="789">
        <f t="shared" si="3849"/>
        <v>0</v>
      </c>
      <c r="AD943" s="789">
        <f t="shared" si="3849"/>
        <v>0</v>
      </c>
      <c r="AE943" s="789">
        <f t="shared" si="384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50">SUM(AL327)</f>
        <v>0</v>
      </c>
      <c r="AM943" s="789">
        <f t="shared" si="3850"/>
        <v>0</v>
      </c>
      <c r="AN943" s="789">
        <f t="shared" si="3850"/>
        <v>0</v>
      </c>
      <c r="AO943" s="789">
        <f t="shared" si="3850"/>
        <v>0</v>
      </c>
      <c r="AP943" s="789">
        <f t="shared" si="3850"/>
        <v>0</v>
      </c>
      <c r="AQ943" s="789">
        <f t="shared" si="3850"/>
        <v>0</v>
      </c>
      <c r="AR943" s="789">
        <f t="shared" si="3850"/>
        <v>0</v>
      </c>
      <c r="AS943" s="789">
        <f t="shared" si="3850"/>
        <v>0</v>
      </c>
      <c r="AT943" s="789">
        <f t="shared" si="3850"/>
        <v>0</v>
      </c>
      <c r="AU943" s="789">
        <f t="shared" si="3850"/>
        <v>0</v>
      </c>
      <c r="AV943" s="789">
        <f t="shared" si="3850"/>
        <v>0</v>
      </c>
      <c r="AW943" s="789">
        <f t="shared" si="385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51">SUM(BD327)</f>
        <v>0</v>
      </c>
      <c r="BE943" s="789">
        <f t="shared" si="3851"/>
        <v>0</v>
      </c>
      <c r="BF943" s="789">
        <f t="shared" si="3851"/>
        <v>0</v>
      </c>
      <c r="BG943" s="789">
        <f t="shared" si="3851"/>
        <v>0</v>
      </c>
      <c r="BH943" s="789">
        <f t="shared" si="3851"/>
        <v>0</v>
      </c>
      <c r="BI943" s="789">
        <f t="shared" si="3851"/>
        <v>0</v>
      </c>
      <c r="BJ943" s="789">
        <f t="shared" si="3851"/>
        <v>0</v>
      </c>
      <c r="BK943" s="789">
        <f t="shared" si="3851"/>
        <v>0</v>
      </c>
      <c r="BL943" s="789">
        <f t="shared" si="3851"/>
        <v>0</v>
      </c>
      <c r="BM943" s="789">
        <f t="shared" si="3851"/>
        <v>0</v>
      </c>
      <c r="BN943" s="789">
        <f t="shared" si="3851"/>
        <v>0</v>
      </c>
      <c r="BO943" s="789">
        <f t="shared" si="385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76"/>
        <v>0</v>
      </c>
      <c r="CA943" s="589">
        <f t="shared" si="3777"/>
        <v>0</v>
      </c>
      <c r="CB943" s="589">
        <f t="shared" si="3778"/>
        <v>0</v>
      </c>
      <c r="CC943" s="589">
        <f t="shared" si="3779"/>
        <v>0</v>
      </c>
      <c r="CD943" s="1328">
        <f t="shared" si="3806"/>
        <v>0</v>
      </c>
      <c r="CE943" s="1329">
        <f t="shared" si="3807"/>
        <v>0</v>
      </c>
      <c r="CF943" s="1329">
        <f t="shared" si="3807"/>
        <v>0</v>
      </c>
      <c r="CG943" s="1329">
        <f t="shared" si="3807"/>
        <v>0</v>
      </c>
      <c r="CH943" s="1329">
        <f t="shared" si="3807"/>
        <v>0</v>
      </c>
      <c r="CI943" s="1330">
        <f t="shared" si="3807"/>
        <v>0</v>
      </c>
      <c r="CJ943" s="1330">
        <f t="shared" si="3807"/>
        <v>0</v>
      </c>
      <c r="CK943" s="1329">
        <f t="shared" si="3807"/>
        <v>0</v>
      </c>
      <c r="CL943" s="1329">
        <f t="shared" si="3807"/>
        <v>0</v>
      </c>
      <c r="CM943" s="1329">
        <f t="shared" si="3807"/>
        <v>0</v>
      </c>
      <c r="CN943" s="1329">
        <f t="shared" si="3807"/>
        <v>0</v>
      </c>
      <c r="CO943" s="1328">
        <f t="shared" si="3807"/>
        <v>0</v>
      </c>
      <c r="CP943" s="540" t="str">
        <f t="shared" si="3781"/>
        <v/>
      </c>
      <c r="CQ943" s="541" t="str">
        <f t="shared" si="3782"/>
        <v/>
      </c>
      <c r="CR943" s="542" t="str">
        <f t="shared" si="3783"/>
        <v/>
      </c>
      <c r="CS943" s="542">
        <f t="shared" si="3784"/>
        <v>0</v>
      </c>
      <c r="CT943" s="542">
        <f t="shared" si="3785"/>
        <v>0</v>
      </c>
      <c r="CU943" s="542">
        <f t="shared" si="3786"/>
        <v>0</v>
      </c>
      <c r="CV943" s="542">
        <f t="shared" si="3787"/>
        <v>0</v>
      </c>
      <c r="CW943" s="543">
        <f t="shared" si="3788"/>
        <v>0</v>
      </c>
      <c r="CX943" s="543">
        <f t="shared" si="3789"/>
        <v>0</v>
      </c>
      <c r="CY943" s="543">
        <f t="shared" si="3790"/>
        <v>0</v>
      </c>
      <c r="CZ943" s="542">
        <f t="shared" si="3791"/>
        <v>0</v>
      </c>
      <c r="DA943" s="542">
        <f t="shared" si="3792"/>
        <v>0</v>
      </c>
      <c r="DB943" s="542">
        <f t="shared" si="3793"/>
        <v>0</v>
      </c>
      <c r="DC943" s="542">
        <f t="shared" si="3794"/>
        <v>0</v>
      </c>
      <c r="DD943" s="542">
        <f t="shared" si="3795"/>
        <v>0</v>
      </c>
      <c r="DE943" s="541" t="str">
        <f t="shared" si="3796"/>
        <v/>
      </c>
      <c r="DF943" s="540" t="str">
        <f t="shared" si="3797"/>
        <v/>
      </c>
      <c r="DG943" s="645">
        <f t="shared" si="3798"/>
        <v>12</v>
      </c>
      <c r="DH943" s="98">
        <f t="shared" si="3799"/>
        <v>12</v>
      </c>
      <c r="DI943" s="98">
        <f t="shared" si="3800"/>
        <v>12</v>
      </c>
      <c r="DJ943" s="98">
        <f t="shared" si="380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52">SUM(B337)</f>
        <v>0</v>
      </c>
      <c r="C944" s="789">
        <f t="shared" si="3852"/>
        <v>2500</v>
      </c>
      <c r="D944" s="789">
        <f t="shared" si="3852"/>
        <v>0</v>
      </c>
      <c r="E944" s="789">
        <f t="shared" si="3852"/>
        <v>0</v>
      </c>
      <c r="F944" s="789">
        <f t="shared" si="3852"/>
        <v>0</v>
      </c>
      <c r="G944" s="789">
        <f t="shared" si="3852"/>
        <v>0</v>
      </c>
      <c r="H944" s="789">
        <f t="shared" si="3852"/>
        <v>0</v>
      </c>
      <c r="I944" s="789">
        <f t="shared" si="3852"/>
        <v>0</v>
      </c>
      <c r="J944" s="789">
        <f t="shared" si="3852"/>
        <v>0</v>
      </c>
      <c r="K944" s="789">
        <f t="shared" si="3852"/>
        <v>0</v>
      </c>
      <c r="L944" s="789">
        <f t="shared" si="3852"/>
        <v>0</v>
      </c>
      <c r="M944" s="789">
        <f t="shared" si="3852"/>
        <v>0</v>
      </c>
      <c r="N944" s="789"/>
      <c r="O944" s="789"/>
      <c r="P944" s="789"/>
      <c r="Q944" s="789"/>
      <c r="R944" s="789"/>
      <c r="S944" s="788"/>
      <c r="T944" s="789">
        <f t="shared" ref="T944:AE944" si="3853">SUM(T337)</f>
        <v>0</v>
      </c>
      <c r="U944" s="789">
        <f t="shared" si="3853"/>
        <v>2500</v>
      </c>
      <c r="V944" s="789">
        <f t="shared" si="3853"/>
        <v>0</v>
      </c>
      <c r="W944" s="789">
        <f t="shared" si="3853"/>
        <v>640</v>
      </c>
      <c r="X944" s="789">
        <f t="shared" si="3853"/>
        <v>0</v>
      </c>
      <c r="Y944" s="789">
        <f t="shared" si="3853"/>
        <v>0</v>
      </c>
      <c r="Z944" s="789">
        <f t="shared" si="3853"/>
        <v>0</v>
      </c>
      <c r="AA944" s="789">
        <f t="shared" si="3853"/>
        <v>4800</v>
      </c>
      <c r="AB944" s="789">
        <f t="shared" si="3853"/>
        <v>0</v>
      </c>
      <c r="AC944" s="789">
        <f t="shared" si="3853"/>
        <v>0</v>
      </c>
      <c r="AD944" s="789">
        <f t="shared" si="3853"/>
        <v>600</v>
      </c>
      <c r="AE944" s="789">
        <f t="shared" si="385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54">SUM(AL337)</f>
        <v>0</v>
      </c>
      <c r="AM944" s="789">
        <f t="shared" si="3854"/>
        <v>0</v>
      </c>
      <c r="AN944" s="789">
        <f t="shared" si="3854"/>
        <v>8400</v>
      </c>
      <c r="AO944" s="789">
        <f t="shared" si="3854"/>
        <v>0</v>
      </c>
      <c r="AP944" s="789">
        <f t="shared" si="3854"/>
        <v>280</v>
      </c>
      <c r="AQ944" s="789">
        <f t="shared" si="3854"/>
        <v>2940</v>
      </c>
      <c r="AR944" s="789">
        <f t="shared" si="3854"/>
        <v>0</v>
      </c>
      <c r="AS944" s="789">
        <f t="shared" si="3854"/>
        <v>0</v>
      </c>
      <c r="AT944" s="789">
        <f t="shared" si="3854"/>
        <v>420</v>
      </c>
      <c r="AU944" s="789">
        <f t="shared" si="3854"/>
        <v>0</v>
      </c>
      <c r="AV944" s="789">
        <f t="shared" si="3854"/>
        <v>1280</v>
      </c>
      <c r="AW944" s="789">
        <f t="shared" si="385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55">SUM(BD337)</f>
        <v>0</v>
      </c>
      <c r="BE944" s="789">
        <f t="shared" si="3855"/>
        <v>1300</v>
      </c>
      <c r="BF944" s="789">
        <f t="shared" si="3855"/>
        <v>0</v>
      </c>
      <c r="BG944" s="789">
        <f t="shared" si="3855"/>
        <v>5000</v>
      </c>
      <c r="BH944" s="789">
        <f t="shared" si="3855"/>
        <v>3750</v>
      </c>
      <c r="BI944" s="789">
        <f t="shared" si="3855"/>
        <v>9000</v>
      </c>
      <c r="BJ944" s="789">
        <f t="shared" si="3855"/>
        <v>0</v>
      </c>
      <c r="BK944" s="789">
        <f t="shared" si="3855"/>
        <v>0</v>
      </c>
      <c r="BL944" s="789">
        <f t="shared" si="3855"/>
        <v>0</v>
      </c>
      <c r="BM944" s="789">
        <f t="shared" si="3855"/>
        <v>8000</v>
      </c>
      <c r="BN944" s="789">
        <f t="shared" si="3855"/>
        <v>1800</v>
      </c>
      <c r="BO944" s="789">
        <f t="shared" si="385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76"/>
        <v>0</v>
      </c>
      <c r="CA944" s="589">
        <f t="shared" si="3777"/>
        <v>454</v>
      </c>
      <c r="CB944" s="589">
        <f t="shared" si="3778"/>
        <v>642</v>
      </c>
      <c r="CC944" s="589">
        <f t="shared" si="3779"/>
        <v>1985</v>
      </c>
      <c r="CD944" s="1328">
        <f t="shared" si="3806"/>
        <v>0</v>
      </c>
      <c r="CE944" s="1329">
        <f t="shared" si="3807"/>
        <v>0</v>
      </c>
      <c r="CF944" s="1329">
        <f t="shared" si="3807"/>
        <v>0</v>
      </c>
      <c r="CG944" s="1329">
        <f t="shared" si="3807"/>
        <v>0</v>
      </c>
      <c r="CH944" s="1329">
        <f t="shared" si="3807"/>
        <v>0</v>
      </c>
      <c r="CI944" s="1330">
        <f t="shared" si="3807"/>
        <v>0</v>
      </c>
      <c r="CJ944" s="1330">
        <f t="shared" si="3807"/>
        <v>0</v>
      </c>
      <c r="CK944" s="1329">
        <f t="shared" si="3807"/>
        <v>600</v>
      </c>
      <c r="CL944" s="1329">
        <f t="shared" si="3807"/>
        <v>640</v>
      </c>
      <c r="CM944" s="1329">
        <f t="shared" si="3807"/>
        <v>800</v>
      </c>
      <c r="CN944" s="1329">
        <f t="shared" si="3807"/>
        <v>2500</v>
      </c>
      <c r="CO944" s="1328">
        <f t="shared" si="3807"/>
        <v>4800</v>
      </c>
      <c r="CP944" s="540" t="str">
        <f t="shared" si="3781"/>
        <v/>
      </c>
      <c r="CQ944" s="541" t="str">
        <f t="shared" si="3782"/>
        <v/>
      </c>
      <c r="CR944" s="542" t="str">
        <f t="shared" si="3783"/>
        <v/>
      </c>
      <c r="CS944" s="542">
        <f t="shared" si="3784"/>
        <v>0</v>
      </c>
      <c r="CT944" s="542">
        <f t="shared" si="3785"/>
        <v>0</v>
      </c>
      <c r="CU944" s="542">
        <f t="shared" si="3786"/>
        <v>0</v>
      </c>
      <c r="CV944" s="542">
        <f t="shared" si="3787"/>
        <v>0</v>
      </c>
      <c r="CW944" s="543">
        <f t="shared" si="3788"/>
        <v>0</v>
      </c>
      <c r="CX944" s="543">
        <f t="shared" si="3789"/>
        <v>0</v>
      </c>
      <c r="CY944" s="543">
        <f t="shared" si="3790"/>
        <v>1300</v>
      </c>
      <c r="CZ944" s="542">
        <f t="shared" si="3791"/>
        <v>1800</v>
      </c>
      <c r="DA944" s="542">
        <f t="shared" si="3792"/>
        <v>3750</v>
      </c>
      <c r="DB944" s="542">
        <f t="shared" si="3793"/>
        <v>5000</v>
      </c>
      <c r="DC944" s="542">
        <f t="shared" si="3794"/>
        <v>8000</v>
      </c>
      <c r="DD944" s="542">
        <f t="shared" si="3795"/>
        <v>9000</v>
      </c>
      <c r="DE944" s="541" t="str">
        <f t="shared" si="3796"/>
        <v/>
      </c>
      <c r="DF944" s="540" t="str">
        <f t="shared" si="3797"/>
        <v/>
      </c>
      <c r="DG944" s="645">
        <f t="shared" si="3798"/>
        <v>12</v>
      </c>
      <c r="DH944" s="98">
        <f t="shared" si="3799"/>
        <v>12</v>
      </c>
      <c r="DI944" s="98">
        <f t="shared" si="3800"/>
        <v>12</v>
      </c>
      <c r="DJ944" s="98">
        <f t="shared" si="380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56">SUM(B347)</f>
        <v>0</v>
      </c>
      <c r="C945" s="789">
        <f t="shared" si="3856"/>
        <v>0</v>
      </c>
      <c r="D945" s="789">
        <f t="shared" si="3856"/>
        <v>0</v>
      </c>
      <c r="E945" s="789">
        <f t="shared" si="3856"/>
        <v>0</v>
      </c>
      <c r="F945" s="789">
        <f t="shared" si="3856"/>
        <v>0</v>
      </c>
      <c r="G945" s="789">
        <f t="shared" si="3856"/>
        <v>0</v>
      </c>
      <c r="H945" s="789">
        <f t="shared" si="3856"/>
        <v>0</v>
      </c>
      <c r="I945" s="789">
        <f t="shared" si="3856"/>
        <v>0</v>
      </c>
      <c r="J945" s="789">
        <f t="shared" si="3856"/>
        <v>0</v>
      </c>
      <c r="K945" s="789">
        <f t="shared" si="3856"/>
        <v>0</v>
      </c>
      <c r="L945" s="789">
        <f t="shared" si="3856"/>
        <v>0</v>
      </c>
      <c r="M945" s="789">
        <f t="shared" si="3856"/>
        <v>0</v>
      </c>
      <c r="N945" s="789"/>
      <c r="O945" s="789"/>
      <c r="P945" s="789"/>
      <c r="Q945" s="789"/>
      <c r="R945" s="789"/>
      <c r="S945" s="788"/>
      <c r="T945" s="789">
        <f t="shared" ref="T945:AE945" si="3857">SUM(T347)</f>
        <v>0</v>
      </c>
      <c r="U945" s="789">
        <f t="shared" si="3857"/>
        <v>0</v>
      </c>
      <c r="V945" s="789">
        <f t="shared" si="3857"/>
        <v>0</v>
      </c>
      <c r="W945" s="789">
        <f t="shared" si="3857"/>
        <v>5120</v>
      </c>
      <c r="X945" s="789">
        <f t="shared" si="3857"/>
        <v>0</v>
      </c>
      <c r="Y945" s="789">
        <f t="shared" si="3857"/>
        <v>0</v>
      </c>
      <c r="Z945" s="789">
        <f t="shared" si="3857"/>
        <v>0</v>
      </c>
      <c r="AA945" s="789">
        <f t="shared" si="3857"/>
        <v>0</v>
      </c>
      <c r="AB945" s="789">
        <f t="shared" si="3857"/>
        <v>0</v>
      </c>
      <c r="AC945" s="789">
        <f t="shared" si="3857"/>
        <v>0</v>
      </c>
      <c r="AD945" s="789">
        <f t="shared" si="3857"/>
        <v>0</v>
      </c>
      <c r="AE945" s="789">
        <f t="shared" si="385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58">SUM(AL347)</f>
        <v>0</v>
      </c>
      <c r="AM945" s="789">
        <f t="shared" si="3858"/>
        <v>0</v>
      </c>
      <c r="AN945" s="789">
        <f t="shared" si="3858"/>
        <v>0</v>
      </c>
      <c r="AO945" s="789">
        <f t="shared" si="3858"/>
        <v>3410</v>
      </c>
      <c r="AP945" s="789">
        <f t="shared" si="3858"/>
        <v>900</v>
      </c>
      <c r="AQ945" s="789">
        <f t="shared" si="3858"/>
        <v>0</v>
      </c>
      <c r="AR945" s="789">
        <f t="shared" si="3858"/>
        <v>0</v>
      </c>
      <c r="AS945" s="789">
        <f t="shared" si="3858"/>
        <v>0</v>
      </c>
      <c r="AT945" s="789">
        <f t="shared" si="3858"/>
        <v>0</v>
      </c>
      <c r="AU945" s="789">
        <f t="shared" si="3858"/>
        <v>1200</v>
      </c>
      <c r="AV945" s="789">
        <f t="shared" si="3858"/>
        <v>0</v>
      </c>
      <c r="AW945" s="789">
        <f t="shared" si="385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59">SUM(BD347)</f>
        <v>0</v>
      </c>
      <c r="BE945" s="789">
        <f t="shared" si="3859"/>
        <v>0</v>
      </c>
      <c r="BF945" s="789">
        <f t="shared" si="3859"/>
        <v>0</v>
      </c>
      <c r="BG945" s="789">
        <f t="shared" si="3859"/>
        <v>0</v>
      </c>
      <c r="BH945" s="789">
        <f t="shared" si="3859"/>
        <v>0</v>
      </c>
      <c r="BI945" s="789">
        <f t="shared" si="3859"/>
        <v>4950</v>
      </c>
      <c r="BJ945" s="789">
        <f t="shared" si="3859"/>
        <v>0</v>
      </c>
      <c r="BK945" s="789">
        <f t="shared" si="3859"/>
        <v>0</v>
      </c>
      <c r="BL945" s="789">
        <f t="shared" si="3859"/>
        <v>0</v>
      </c>
      <c r="BM945" s="789">
        <f t="shared" si="3859"/>
        <v>0</v>
      </c>
      <c r="BN945" s="789">
        <f t="shared" si="3859"/>
        <v>0</v>
      </c>
      <c r="BO945" s="789">
        <f t="shared" si="385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76"/>
        <v>0</v>
      </c>
      <c r="CA945" s="589">
        <f t="shared" si="3777"/>
        <v>0</v>
      </c>
      <c r="CB945" s="589">
        <f t="shared" si="3778"/>
        <v>210</v>
      </c>
      <c r="CC945" s="589">
        <f t="shared" si="3779"/>
        <v>0</v>
      </c>
      <c r="CD945" s="1328">
        <f t="shared" si="3806"/>
        <v>0</v>
      </c>
      <c r="CE945" s="1329">
        <f t="shared" si="3807"/>
        <v>0</v>
      </c>
      <c r="CF945" s="1329">
        <f t="shared" si="3807"/>
        <v>0</v>
      </c>
      <c r="CG945" s="1329">
        <f t="shared" si="3807"/>
        <v>0</v>
      </c>
      <c r="CH945" s="1329">
        <f t="shared" si="3807"/>
        <v>0</v>
      </c>
      <c r="CI945" s="1330">
        <f t="shared" si="3807"/>
        <v>0</v>
      </c>
      <c r="CJ945" s="1330">
        <f t="shared" si="3807"/>
        <v>0</v>
      </c>
      <c r="CK945" s="1329">
        <f t="shared" si="3807"/>
        <v>0</v>
      </c>
      <c r="CL945" s="1329">
        <f t="shared" si="3807"/>
        <v>0</v>
      </c>
      <c r="CM945" s="1329">
        <f t="shared" si="3807"/>
        <v>0</v>
      </c>
      <c r="CN945" s="1329">
        <f t="shared" si="3807"/>
        <v>0</v>
      </c>
      <c r="CO945" s="1328">
        <f t="shared" si="3807"/>
        <v>5120</v>
      </c>
      <c r="CP945" s="540" t="str">
        <f t="shared" si="3781"/>
        <v/>
      </c>
      <c r="CQ945" s="541" t="str">
        <f t="shared" si="3782"/>
        <v/>
      </c>
      <c r="CR945" s="542" t="str">
        <f t="shared" si="3783"/>
        <v/>
      </c>
      <c r="CS945" s="542">
        <f t="shared" si="3784"/>
        <v>0</v>
      </c>
      <c r="CT945" s="542">
        <f t="shared" si="3785"/>
        <v>0</v>
      </c>
      <c r="CU945" s="542">
        <f t="shared" si="3786"/>
        <v>0</v>
      </c>
      <c r="CV945" s="542">
        <f t="shared" si="3787"/>
        <v>0</v>
      </c>
      <c r="CW945" s="543">
        <f t="shared" si="3788"/>
        <v>0</v>
      </c>
      <c r="CX945" s="543">
        <f t="shared" si="3789"/>
        <v>0</v>
      </c>
      <c r="CY945" s="543">
        <f t="shared" si="3790"/>
        <v>0</v>
      </c>
      <c r="CZ945" s="542">
        <f t="shared" si="3791"/>
        <v>0</v>
      </c>
      <c r="DA945" s="542">
        <f t="shared" si="3792"/>
        <v>0</v>
      </c>
      <c r="DB945" s="542">
        <f t="shared" si="3793"/>
        <v>0</v>
      </c>
      <c r="DC945" s="542">
        <f t="shared" si="3794"/>
        <v>0</v>
      </c>
      <c r="DD945" s="542">
        <f t="shared" si="3795"/>
        <v>4950</v>
      </c>
      <c r="DE945" s="541" t="str">
        <f t="shared" si="3796"/>
        <v/>
      </c>
      <c r="DF945" s="540" t="str">
        <f t="shared" si="3797"/>
        <v/>
      </c>
      <c r="DG945" s="645">
        <f t="shared" si="3798"/>
        <v>12</v>
      </c>
      <c r="DH945" s="98">
        <f t="shared" si="3799"/>
        <v>12</v>
      </c>
      <c r="DI945" s="98">
        <f t="shared" si="3800"/>
        <v>12</v>
      </c>
      <c r="DJ945" s="98">
        <f t="shared" si="380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60">SUM(B357)</f>
        <v>0</v>
      </c>
      <c r="C946" s="789">
        <f t="shared" si="3860"/>
        <v>0</v>
      </c>
      <c r="D946" s="789">
        <f t="shared" si="3860"/>
        <v>0</v>
      </c>
      <c r="E946" s="789">
        <f t="shared" si="3860"/>
        <v>0</v>
      </c>
      <c r="F946" s="789">
        <f t="shared" si="3860"/>
        <v>0</v>
      </c>
      <c r="G946" s="789">
        <f t="shared" si="3860"/>
        <v>0</v>
      </c>
      <c r="H946" s="789">
        <f t="shared" si="3860"/>
        <v>0</v>
      </c>
      <c r="I946" s="789">
        <f t="shared" si="3860"/>
        <v>0</v>
      </c>
      <c r="J946" s="789">
        <f t="shared" si="3860"/>
        <v>0</v>
      </c>
      <c r="K946" s="789">
        <f t="shared" si="3860"/>
        <v>0</v>
      </c>
      <c r="L946" s="789">
        <f t="shared" si="3860"/>
        <v>0</v>
      </c>
      <c r="M946" s="789">
        <f t="shared" si="3860"/>
        <v>0</v>
      </c>
      <c r="N946" s="789"/>
      <c r="O946" s="789"/>
      <c r="P946" s="789"/>
      <c r="Q946" s="789"/>
      <c r="R946" s="789"/>
      <c r="S946" s="788"/>
      <c r="T946" s="789">
        <f t="shared" ref="T946:AE946" si="3861">SUM(T357)</f>
        <v>0</v>
      </c>
      <c r="U946" s="789">
        <f t="shared" si="3861"/>
        <v>0</v>
      </c>
      <c r="V946" s="789">
        <f t="shared" si="3861"/>
        <v>0</v>
      </c>
      <c r="W946" s="789">
        <f t="shared" si="3861"/>
        <v>0</v>
      </c>
      <c r="X946" s="789">
        <f t="shared" si="3861"/>
        <v>0</v>
      </c>
      <c r="Y946" s="789">
        <f t="shared" si="3861"/>
        <v>0</v>
      </c>
      <c r="Z946" s="789">
        <f t="shared" si="3861"/>
        <v>0</v>
      </c>
      <c r="AA946" s="789">
        <f t="shared" si="3861"/>
        <v>0</v>
      </c>
      <c r="AB946" s="789">
        <f t="shared" si="3861"/>
        <v>0</v>
      </c>
      <c r="AC946" s="789">
        <f t="shared" si="3861"/>
        <v>0</v>
      </c>
      <c r="AD946" s="789">
        <f t="shared" si="3861"/>
        <v>0</v>
      </c>
      <c r="AE946" s="789">
        <f t="shared" si="386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62">SUM(AL357)</f>
        <v>0</v>
      </c>
      <c r="AM946" s="789">
        <f t="shared" si="3862"/>
        <v>0</v>
      </c>
      <c r="AN946" s="789">
        <f t="shared" si="3862"/>
        <v>0</v>
      </c>
      <c r="AO946" s="789">
        <f t="shared" si="3862"/>
        <v>0</v>
      </c>
      <c r="AP946" s="789">
        <f t="shared" si="3862"/>
        <v>0</v>
      </c>
      <c r="AQ946" s="789">
        <f t="shared" si="3862"/>
        <v>0</v>
      </c>
      <c r="AR946" s="789">
        <f t="shared" si="3862"/>
        <v>0</v>
      </c>
      <c r="AS946" s="789">
        <f t="shared" si="3862"/>
        <v>0</v>
      </c>
      <c r="AT946" s="789">
        <f t="shared" si="3862"/>
        <v>0</v>
      </c>
      <c r="AU946" s="789">
        <f t="shared" si="3862"/>
        <v>0</v>
      </c>
      <c r="AV946" s="789">
        <f t="shared" si="3862"/>
        <v>0</v>
      </c>
      <c r="AW946" s="789">
        <f t="shared" si="386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63">SUM(BD357)</f>
        <v>0</v>
      </c>
      <c r="BE946" s="789">
        <f t="shared" si="3863"/>
        <v>0</v>
      </c>
      <c r="BF946" s="789">
        <f t="shared" si="3863"/>
        <v>0</v>
      </c>
      <c r="BG946" s="789">
        <f t="shared" si="3863"/>
        <v>0</v>
      </c>
      <c r="BH946" s="789">
        <f t="shared" si="3863"/>
        <v>0</v>
      </c>
      <c r="BI946" s="789">
        <f t="shared" si="3863"/>
        <v>0</v>
      </c>
      <c r="BJ946" s="789">
        <f t="shared" si="3863"/>
        <v>0</v>
      </c>
      <c r="BK946" s="789">
        <f t="shared" si="3863"/>
        <v>0</v>
      </c>
      <c r="BL946" s="789">
        <f t="shared" si="3863"/>
        <v>0</v>
      </c>
      <c r="BM946" s="789">
        <f t="shared" si="3863"/>
        <v>0</v>
      </c>
      <c r="BN946" s="789">
        <f t="shared" si="3863"/>
        <v>0</v>
      </c>
      <c r="BO946" s="789">
        <f t="shared" si="386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76"/>
        <v>0</v>
      </c>
      <c r="CA946" s="589">
        <f t="shared" si="3777"/>
        <v>0</v>
      </c>
      <c r="CB946" s="589">
        <f t="shared" si="3778"/>
        <v>0</v>
      </c>
      <c r="CC946" s="589">
        <f t="shared" si="3779"/>
        <v>0</v>
      </c>
      <c r="CD946" s="1328">
        <f t="shared" si="3806"/>
        <v>0</v>
      </c>
      <c r="CE946" s="1329">
        <f t="shared" si="3807"/>
        <v>0</v>
      </c>
      <c r="CF946" s="1329">
        <f t="shared" si="3807"/>
        <v>0</v>
      </c>
      <c r="CG946" s="1329">
        <f t="shared" si="3807"/>
        <v>0</v>
      </c>
      <c r="CH946" s="1329">
        <f t="shared" si="3807"/>
        <v>0</v>
      </c>
      <c r="CI946" s="1330">
        <f t="shared" si="3807"/>
        <v>0</v>
      </c>
      <c r="CJ946" s="1330">
        <f t="shared" si="3807"/>
        <v>0</v>
      </c>
      <c r="CK946" s="1329">
        <f t="shared" si="3807"/>
        <v>0</v>
      </c>
      <c r="CL946" s="1329">
        <f t="shared" si="3807"/>
        <v>0</v>
      </c>
      <c r="CM946" s="1329">
        <f t="shared" si="3807"/>
        <v>0</v>
      </c>
      <c r="CN946" s="1329">
        <f t="shared" si="3807"/>
        <v>0</v>
      </c>
      <c r="CO946" s="1328">
        <f t="shared" si="3807"/>
        <v>0</v>
      </c>
      <c r="CP946" s="540" t="str">
        <f t="shared" si="3781"/>
        <v/>
      </c>
      <c r="CQ946" s="541" t="str">
        <f t="shared" si="3782"/>
        <v/>
      </c>
      <c r="CR946" s="542" t="str">
        <f t="shared" si="3783"/>
        <v/>
      </c>
      <c r="CS946" s="542">
        <f t="shared" si="3784"/>
        <v>0</v>
      </c>
      <c r="CT946" s="542">
        <f t="shared" si="3785"/>
        <v>0</v>
      </c>
      <c r="CU946" s="542">
        <f t="shared" si="3786"/>
        <v>0</v>
      </c>
      <c r="CV946" s="542">
        <f t="shared" si="3787"/>
        <v>0</v>
      </c>
      <c r="CW946" s="543">
        <f t="shared" si="3788"/>
        <v>0</v>
      </c>
      <c r="CX946" s="543">
        <f t="shared" si="3789"/>
        <v>0</v>
      </c>
      <c r="CY946" s="543">
        <f t="shared" si="3790"/>
        <v>0</v>
      </c>
      <c r="CZ946" s="542">
        <f t="shared" si="3791"/>
        <v>0</v>
      </c>
      <c r="DA946" s="542">
        <f t="shared" si="3792"/>
        <v>0</v>
      </c>
      <c r="DB946" s="542">
        <f t="shared" si="3793"/>
        <v>0</v>
      </c>
      <c r="DC946" s="542">
        <f t="shared" si="3794"/>
        <v>0</v>
      </c>
      <c r="DD946" s="542">
        <f t="shared" si="3795"/>
        <v>0</v>
      </c>
      <c r="DE946" s="541" t="str">
        <f t="shared" si="3796"/>
        <v/>
      </c>
      <c r="DF946" s="540" t="str">
        <f t="shared" si="3797"/>
        <v/>
      </c>
      <c r="DG946" s="645">
        <f t="shared" si="3798"/>
        <v>12</v>
      </c>
      <c r="DH946" s="98">
        <f t="shared" si="3799"/>
        <v>12</v>
      </c>
      <c r="DI946" s="98">
        <f t="shared" si="3800"/>
        <v>12</v>
      </c>
      <c r="DJ946" s="98">
        <f t="shared" si="380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64">SUM(B368)</f>
        <v>0</v>
      </c>
      <c r="C947" s="789">
        <f t="shared" si="3864"/>
        <v>800</v>
      </c>
      <c r="D947" s="789">
        <f t="shared" si="3864"/>
        <v>0</v>
      </c>
      <c r="E947" s="789">
        <f t="shared" si="3864"/>
        <v>0</v>
      </c>
      <c r="F947" s="789">
        <f t="shared" si="3864"/>
        <v>0</v>
      </c>
      <c r="G947" s="789">
        <f t="shared" si="3864"/>
        <v>0</v>
      </c>
      <c r="H947" s="789">
        <f t="shared" si="3864"/>
        <v>0</v>
      </c>
      <c r="I947" s="789">
        <f t="shared" si="3864"/>
        <v>0</v>
      </c>
      <c r="J947" s="789">
        <f t="shared" si="3864"/>
        <v>0</v>
      </c>
      <c r="K947" s="789">
        <f t="shared" si="3864"/>
        <v>0</v>
      </c>
      <c r="L947" s="789">
        <f t="shared" si="3864"/>
        <v>0</v>
      </c>
      <c r="M947" s="789">
        <f t="shared" si="3864"/>
        <v>0</v>
      </c>
      <c r="N947" s="789"/>
      <c r="O947" s="789"/>
      <c r="P947" s="789"/>
      <c r="Q947" s="789"/>
      <c r="R947" s="789"/>
      <c r="S947" s="788"/>
      <c r="T947" s="789">
        <f t="shared" ref="T947:AE947" si="3865">SUM(T368)</f>
        <v>0</v>
      </c>
      <c r="U947" s="789">
        <f t="shared" si="3865"/>
        <v>800</v>
      </c>
      <c r="V947" s="789">
        <f t="shared" si="3865"/>
        <v>0</v>
      </c>
      <c r="W947" s="789">
        <f t="shared" si="3865"/>
        <v>0</v>
      </c>
      <c r="X947" s="789">
        <f t="shared" si="3865"/>
        <v>0</v>
      </c>
      <c r="Y947" s="789">
        <f t="shared" si="3865"/>
        <v>0</v>
      </c>
      <c r="Z947" s="789">
        <f t="shared" si="3865"/>
        <v>0</v>
      </c>
      <c r="AA947" s="789">
        <f t="shared" si="3865"/>
        <v>0</v>
      </c>
      <c r="AB947" s="789">
        <f t="shared" si="3865"/>
        <v>0</v>
      </c>
      <c r="AC947" s="789">
        <f t="shared" si="3865"/>
        <v>0</v>
      </c>
      <c r="AD947" s="789">
        <f t="shared" si="3865"/>
        <v>1125</v>
      </c>
      <c r="AE947" s="789">
        <f t="shared" si="386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66">SUM(AL368)</f>
        <v>0</v>
      </c>
      <c r="AM947" s="789">
        <f t="shared" si="3866"/>
        <v>0</v>
      </c>
      <c r="AN947" s="789">
        <f t="shared" si="3866"/>
        <v>0</v>
      </c>
      <c r="AO947" s="789">
        <f t="shared" si="3866"/>
        <v>0</v>
      </c>
      <c r="AP947" s="789">
        <f t="shared" si="3866"/>
        <v>0</v>
      </c>
      <c r="AQ947" s="789">
        <f t="shared" si="3866"/>
        <v>0</v>
      </c>
      <c r="AR947" s="789">
        <f t="shared" si="3866"/>
        <v>0</v>
      </c>
      <c r="AS947" s="789">
        <f t="shared" si="3866"/>
        <v>0</v>
      </c>
      <c r="AT947" s="789">
        <f t="shared" si="3866"/>
        <v>800</v>
      </c>
      <c r="AU947" s="789">
        <f t="shared" si="3866"/>
        <v>720</v>
      </c>
      <c r="AV947" s="789">
        <f t="shared" si="3866"/>
        <v>3360</v>
      </c>
      <c r="AW947" s="789">
        <f t="shared" si="386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67">SUM(BD368)</f>
        <v>0</v>
      </c>
      <c r="BE947" s="789">
        <f t="shared" si="3867"/>
        <v>3600</v>
      </c>
      <c r="BF947" s="789">
        <f t="shared" si="3867"/>
        <v>0</v>
      </c>
      <c r="BG947" s="789">
        <f t="shared" si="3867"/>
        <v>0</v>
      </c>
      <c r="BH947" s="789">
        <f t="shared" si="3867"/>
        <v>6250</v>
      </c>
      <c r="BI947" s="789">
        <f t="shared" si="3867"/>
        <v>12000</v>
      </c>
      <c r="BJ947" s="789">
        <f t="shared" si="3867"/>
        <v>0</v>
      </c>
      <c r="BK947" s="789">
        <f t="shared" si="3867"/>
        <v>0</v>
      </c>
      <c r="BL947" s="789">
        <f t="shared" si="3867"/>
        <v>0</v>
      </c>
      <c r="BM947" s="789">
        <f t="shared" si="3867"/>
        <v>0</v>
      </c>
      <c r="BN947" s="789">
        <f t="shared" si="3867"/>
        <v>1920</v>
      </c>
      <c r="BO947" s="789">
        <f t="shared" si="386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76"/>
        <v>0</v>
      </c>
      <c r="CA947" s="589">
        <f t="shared" si="3777"/>
        <v>192.5</v>
      </c>
      <c r="CB947" s="589">
        <f t="shared" si="3778"/>
        <v>152</v>
      </c>
      <c r="CC947" s="589">
        <f t="shared" si="3779"/>
        <v>1177</v>
      </c>
      <c r="CD947" s="1328">
        <f t="shared" si="3806"/>
        <v>0</v>
      </c>
      <c r="CE947" s="1329">
        <f t="shared" si="3807"/>
        <v>0</v>
      </c>
      <c r="CF947" s="1329">
        <f t="shared" si="3807"/>
        <v>0</v>
      </c>
      <c r="CG947" s="1329">
        <f t="shared" si="3807"/>
        <v>0</v>
      </c>
      <c r="CH947" s="1329">
        <f t="shared" si="3807"/>
        <v>0</v>
      </c>
      <c r="CI947" s="1330">
        <f t="shared" si="3807"/>
        <v>0</v>
      </c>
      <c r="CJ947" s="1330">
        <f t="shared" si="3807"/>
        <v>0</v>
      </c>
      <c r="CK947" s="1329">
        <f t="shared" si="3807"/>
        <v>0</v>
      </c>
      <c r="CL947" s="1329">
        <f t="shared" si="3807"/>
        <v>0</v>
      </c>
      <c r="CM947" s="1329">
        <f t="shared" si="3807"/>
        <v>800</v>
      </c>
      <c r="CN947" s="1329">
        <f t="shared" si="3807"/>
        <v>1125</v>
      </c>
      <c r="CO947" s="1328">
        <f t="shared" si="3807"/>
        <v>1250</v>
      </c>
      <c r="CP947" s="540" t="str">
        <f t="shared" si="3781"/>
        <v/>
      </c>
      <c r="CQ947" s="541" t="str">
        <f t="shared" si="3782"/>
        <v/>
      </c>
      <c r="CR947" s="542" t="str">
        <f t="shared" si="3783"/>
        <v/>
      </c>
      <c r="CS947" s="542">
        <f t="shared" si="3784"/>
        <v>0</v>
      </c>
      <c r="CT947" s="542">
        <f t="shared" si="3785"/>
        <v>0</v>
      </c>
      <c r="CU947" s="542">
        <f t="shared" si="3786"/>
        <v>0</v>
      </c>
      <c r="CV947" s="542">
        <f t="shared" si="3787"/>
        <v>0</v>
      </c>
      <c r="CW947" s="543">
        <f t="shared" si="3788"/>
        <v>0</v>
      </c>
      <c r="CX947" s="543">
        <f t="shared" si="3789"/>
        <v>0</v>
      </c>
      <c r="CY947" s="543">
        <f t="shared" si="3790"/>
        <v>0</v>
      </c>
      <c r="CZ947" s="542">
        <f t="shared" si="3791"/>
        <v>0</v>
      </c>
      <c r="DA947" s="542">
        <f t="shared" si="3792"/>
        <v>1920</v>
      </c>
      <c r="DB947" s="542">
        <f t="shared" si="3793"/>
        <v>3600</v>
      </c>
      <c r="DC947" s="542">
        <f t="shared" si="3794"/>
        <v>6250</v>
      </c>
      <c r="DD947" s="542">
        <f t="shared" si="3795"/>
        <v>12000</v>
      </c>
      <c r="DE947" s="541" t="str">
        <f t="shared" si="3796"/>
        <v/>
      </c>
      <c r="DF947" s="540" t="str">
        <f t="shared" si="3797"/>
        <v/>
      </c>
      <c r="DG947" s="645">
        <f t="shared" si="3798"/>
        <v>12</v>
      </c>
      <c r="DH947" s="98">
        <f t="shared" si="3799"/>
        <v>12</v>
      </c>
      <c r="DI947" s="98">
        <f t="shared" si="3800"/>
        <v>12</v>
      </c>
      <c r="DJ947" s="98">
        <f t="shared" si="380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68">SUM(B379)</f>
        <v>0</v>
      </c>
      <c r="C948" s="789">
        <f t="shared" si="3868"/>
        <v>0</v>
      </c>
      <c r="D948" s="789">
        <f t="shared" si="3868"/>
        <v>0</v>
      </c>
      <c r="E948" s="789">
        <f t="shared" si="3868"/>
        <v>0</v>
      </c>
      <c r="F948" s="789">
        <f t="shared" si="3868"/>
        <v>0</v>
      </c>
      <c r="G948" s="789">
        <f t="shared" si="3868"/>
        <v>0</v>
      </c>
      <c r="H948" s="789">
        <f t="shared" si="3868"/>
        <v>0</v>
      </c>
      <c r="I948" s="789">
        <f t="shared" si="3868"/>
        <v>0</v>
      </c>
      <c r="J948" s="789">
        <f t="shared" si="3868"/>
        <v>0</v>
      </c>
      <c r="K948" s="789">
        <f t="shared" si="3868"/>
        <v>0</v>
      </c>
      <c r="L948" s="789">
        <f t="shared" si="3868"/>
        <v>0</v>
      </c>
      <c r="M948" s="789">
        <f t="shared" si="3868"/>
        <v>0</v>
      </c>
      <c r="N948" s="789"/>
      <c r="O948" s="789"/>
      <c r="P948" s="789"/>
      <c r="Q948" s="789"/>
      <c r="R948" s="789"/>
      <c r="S948" s="788"/>
      <c r="T948" s="789">
        <f t="shared" ref="T948:AE948" si="3869">SUM(T379)</f>
        <v>0</v>
      </c>
      <c r="U948" s="789">
        <f t="shared" si="3869"/>
        <v>0</v>
      </c>
      <c r="V948" s="789">
        <f t="shared" si="3869"/>
        <v>0</v>
      </c>
      <c r="W948" s="789">
        <f t="shared" si="3869"/>
        <v>0</v>
      </c>
      <c r="X948" s="789">
        <f t="shared" si="3869"/>
        <v>0</v>
      </c>
      <c r="Y948" s="789">
        <f t="shared" si="3869"/>
        <v>0</v>
      </c>
      <c r="Z948" s="789">
        <f t="shared" si="3869"/>
        <v>0</v>
      </c>
      <c r="AA948" s="789">
        <f t="shared" si="3869"/>
        <v>0</v>
      </c>
      <c r="AB948" s="789">
        <f t="shared" si="3869"/>
        <v>0</v>
      </c>
      <c r="AC948" s="789">
        <f t="shared" si="3869"/>
        <v>0</v>
      </c>
      <c r="AD948" s="789">
        <f t="shared" si="3869"/>
        <v>0</v>
      </c>
      <c r="AE948" s="789">
        <f t="shared" si="386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70">SUM(AL379)</f>
        <v>0</v>
      </c>
      <c r="AM948" s="789">
        <f t="shared" si="3870"/>
        <v>0</v>
      </c>
      <c r="AN948" s="789">
        <f t="shared" si="3870"/>
        <v>0</v>
      </c>
      <c r="AO948" s="789">
        <f t="shared" si="3870"/>
        <v>0</v>
      </c>
      <c r="AP948" s="789">
        <f t="shared" si="3870"/>
        <v>0</v>
      </c>
      <c r="AQ948" s="789">
        <f t="shared" si="3870"/>
        <v>0</v>
      </c>
      <c r="AR948" s="789">
        <f t="shared" si="3870"/>
        <v>0</v>
      </c>
      <c r="AS948" s="789">
        <f t="shared" si="3870"/>
        <v>0</v>
      </c>
      <c r="AT948" s="789">
        <f t="shared" si="3870"/>
        <v>0</v>
      </c>
      <c r="AU948" s="789">
        <f t="shared" si="3870"/>
        <v>0</v>
      </c>
      <c r="AV948" s="789">
        <f t="shared" si="3870"/>
        <v>500</v>
      </c>
      <c r="AW948" s="789">
        <f t="shared" si="387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71">SUM(BD379)</f>
        <v>0</v>
      </c>
      <c r="BE948" s="789">
        <f t="shared" si="3871"/>
        <v>1700</v>
      </c>
      <c r="BF948" s="789">
        <f t="shared" si="3871"/>
        <v>0</v>
      </c>
      <c r="BG948" s="789">
        <f t="shared" si="3871"/>
        <v>0</v>
      </c>
      <c r="BH948" s="789">
        <f t="shared" si="3871"/>
        <v>0</v>
      </c>
      <c r="BI948" s="789">
        <f t="shared" si="3871"/>
        <v>0</v>
      </c>
      <c r="BJ948" s="789">
        <f t="shared" si="3871"/>
        <v>0</v>
      </c>
      <c r="BK948" s="789">
        <f t="shared" si="3871"/>
        <v>0</v>
      </c>
      <c r="BL948" s="789">
        <f t="shared" si="3871"/>
        <v>0</v>
      </c>
      <c r="BM948" s="789">
        <f t="shared" si="3871"/>
        <v>0</v>
      </c>
      <c r="BN948" s="789">
        <f t="shared" si="3871"/>
        <v>0</v>
      </c>
      <c r="BO948" s="789">
        <f t="shared" si="387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76"/>
        <v>0</v>
      </c>
      <c r="CA948" s="589">
        <f t="shared" si="3777"/>
        <v>0</v>
      </c>
      <c r="CB948" s="589">
        <f t="shared" si="3778"/>
        <v>50</v>
      </c>
      <c r="CC948" s="589">
        <f t="shared" si="3779"/>
        <v>0</v>
      </c>
      <c r="CD948" s="1328">
        <f t="shared" si="3806"/>
        <v>0</v>
      </c>
      <c r="CE948" s="1329">
        <f t="shared" ref="CE948:CO960" si="387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72"/>
        <v>0</v>
      </c>
      <c r="CG948" s="1329">
        <f t="shared" si="3872"/>
        <v>0</v>
      </c>
      <c r="CH948" s="1329">
        <f t="shared" si="3872"/>
        <v>0</v>
      </c>
      <c r="CI948" s="1330">
        <f t="shared" si="3872"/>
        <v>0</v>
      </c>
      <c r="CJ948" s="1330">
        <f t="shared" si="3872"/>
        <v>0</v>
      </c>
      <c r="CK948" s="1329">
        <f t="shared" si="3872"/>
        <v>0</v>
      </c>
      <c r="CL948" s="1329">
        <f t="shared" si="3872"/>
        <v>0</v>
      </c>
      <c r="CM948" s="1329">
        <f t="shared" si="3872"/>
        <v>0</v>
      </c>
      <c r="CN948" s="1329">
        <f t="shared" si="3872"/>
        <v>0</v>
      </c>
      <c r="CO948" s="1328">
        <f t="shared" si="3872"/>
        <v>0</v>
      </c>
      <c r="CP948" s="540" t="str">
        <f t="shared" si="3781"/>
        <v/>
      </c>
      <c r="CQ948" s="541" t="str">
        <f t="shared" si="3782"/>
        <v/>
      </c>
      <c r="CR948" s="542" t="str">
        <f t="shared" si="3783"/>
        <v/>
      </c>
      <c r="CS948" s="542">
        <f t="shared" si="3784"/>
        <v>0</v>
      </c>
      <c r="CT948" s="542">
        <f t="shared" si="3785"/>
        <v>0</v>
      </c>
      <c r="CU948" s="542">
        <f t="shared" si="3786"/>
        <v>0</v>
      </c>
      <c r="CV948" s="542">
        <f t="shared" si="3787"/>
        <v>0</v>
      </c>
      <c r="CW948" s="543">
        <f t="shared" si="3788"/>
        <v>0</v>
      </c>
      <c r="CX948" s="543">
        <f t="shared" si="3789"/>
        <v>0</v>
      </c>
      <c r="CY948" s="543">
        <f t="shared" si="3790"/>
        <v>0</v>
      </c>
      <c r="CZ948" s="542">
        <f t="shared" si="3791"/>
        <v>0</v>
      </c>
      <c r="DA948" s="542">
        <f t="shared" si="3792"/>
        <v>0</v>
      </c>
      <c r="DB948" s="542">
        <f t="shared" si="3793"/>
        <v>0</v>
      </c>
      <c r="DC948" s="542">
        <f t="shared" si="3794"/>
        <v>0</v>
      </c>
      <c r="DD948" s="542">
        <f t="shared" si="3795"/>
        <v>1700</v>
      </c>
      <c r="DE948" s="541" t="str">
        <f t="shared" si="3796"/>
        <v/>
      </c>
      <c r="DF948" s="540" t="str">
        <f t="shared" si="3797"/>
        <v/>
      </c>
      <c r="DG948" s="645">
        <f t="shared" si="3798"/>
        <v>12</v>
      </c>
      <c r="DH948" s="98">
        <f t="shared" si="3799"/>
        <v>12</v>
      </c>
      <c r="DI948" s="98">
        <f t="shared" si="3800"/>
        <v>12</v>
      </c>
      <c r="DJ948" s="98">
        <f t="shared" si="380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73">SUM(B389)</f>
        <v>0</v>
      </c>
      <c r="C949" s="789">
        <f t="shared" si="3873"/>
        <v>0</v>
      </c>
      <c r="D949" s="789">
        <f t="shared" si="3873"/>
        <v>0</v>
      </c>
      <c r="E949" s="789">
        <f t="shared" si="3873"/>
        <v>0</v>
      </c>
      <c r="F949" s="789">
        <f t="shared" si="3873"/>
        <v>0</v>
      </c>
      <c r="G949" s="789">
        <f t="shared" si="3873"/>
        <v>0</v>
      </c>
      <c r="H949" s="789">
        <f t="shared" si="3873"/>
        <v>0</v>
      </c>
      <c r="I949" s="789">
        <f t="shared" si="3873"/>
        <v>0</v>
      </c>
      <c r="J949" s="789">
        <f t="shared" si="3873"/>
        <v>0</v>
      </c>
      <c r="K949" s="789">
        <f t="shared" si="3873"/>
        <v>0</v>
      </c>
      <c r="L949" s="789">
        <f t="shared" si="3873"/>
        <v>0</v>
      </c>
      <c r="M949" s="789">
        <f t="shared" si="3873"/>
        <v>0</v>
      </c>
      <c r="N949" s="789"/>
      <c r="O949" s="789"/>
      <c r="P949" s="789"/>
      <c r="Q949" s="789"/>
      <c r="R949" s="789"/>
      <c r="S949" s="788"/>
      <c r="T949" s="789">
        <f t="shared" ref="T949:AE949" si="3874">SUM(T389)</f>
        <v>0</v>
      </c>
      <c r="U949" s="789">
        <f t="shared" si="3874"/>
        <v>0</v>
      </c>
      <c r="V949" s="789">
        <f t="shared" si="3874"/>
        <v>0</v>
      </c>
      <c r="W949" s="789">
        <f t="shared" si="3874"/>
        <v>0</v>
      </c>
      <c r="X949" s="789">
        <f t="shared" si="3874"/>
        <v>0</v>
      </c>
      <c r="Y949" s="789">
        <f t="shared" si="3874"/>
        <v>0</v>
      </c>
      <c r="Z949" s="789">
        <f t="shared" si="3874"/>
        <v>0</v>
      </c>
      <c r="AA949" s="789">
        <f t="shared" si="3874"/>
        <v>0</v>
      </c>
      <c r="AB949" s="789">
        <f t="shared" si="3874"/>
        <v>0</v>
      </c>
      <c r="AC949" s="789">
        <f t="shared" si="3874"/>
        <v>0</v>
      </c>
      <c r="AD949" s="789">
        <f t="shared" si="3874"/>
        <v>0</v>
      </c>
      <c r="AE949" s="789">
        <f t="shared" si="387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75">SUM(AL389)</f>
        <v>0</v>
      </c>
      <c r="AM949" s="789">
        <f t="shared" si="3875"/>
        <v>0</v>
      </c>
      <c r="AN949" s="789">
        <f t="shared" si="3875"/>
        <v>0</v>
      </c>
      <c r="AO949" s="789">
        <f t="shared" si="3875"/>
        <v>0</v>
      </c>
      <c r="AP949" s="789">
        <f t="shared" si="3875"/>
        <v>0</v>
      </c>
      <c r="AQ949" s="789">
        <f t="shared" si="3875"/>
        <v>0</v>
      </c>
      <c r="AR949" s="789">
        <f t="shared" si="3875"/>
        <v>0</v>
      </c>
      <c r="AS949" s="789">
        <f t="shared" si="3875"/>
        <v>0</v>
      </c>
      <c r="AT949" s="789">
        <f t="shared" si="3875"/>
        <v>0</v>
      </c>
      <c r="AU949" s="789">
        <f t="shared" si="3875"/>
        <v>0</v>
      </c>
      <c r="AV949" s="789">
        <f t="shared" si="3875"/>
        <v>0</v>
      </c>
      <c r="AW949" s="789">
        <f t="shared" si="387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76">SUM(BD389)</f>
        <v>0</v>
      </c>
      <c r="BE949" s="789">
        <f t="shared" si="3876"/>
        <v>0</v>
      </c>
      <c r="BF949" s="789">
        <f t="shared" si="3876"/>
        <v>0</v>
      </c>
      <c r="BG949" s="789">
        <f t="shared" si="3876"/>
        <v>0</v>
      </c>
      <c r="BH949" s="789">
        <f t="shared" si="3876"/>
        <v>0</v>
      </c>
      <c r="BI949" s="789">
        <f t="shared" si="3876"/>
        <v>0</v>
      </c>
      <c r="BJ949" s="789">
        <f t="shared" si="3876"/>
        <v>0</v>
      </c>
      <c r="BK949" s="789">
        <f t="shared" si="3876"/>
        <v>0</v>
      </c>
      <c r="BL949" s="789">
        <f t="shared" si="3876"/>
        <v>0</v>
      </c>
      <c r="BM949" s="789">
        <f t="shared" si="3876"/>
        <v>0</v>
      </c>
      <c r="BN949" s="789">
        <f t="shared" si="3876"/>
        <v>0</v>
      </c>
      <c r="BO949" s="789">
        <f t="shared" si="387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76"/>
        <v>0</v>
      </c>
      <c r="CA949" s="589">
        <f t="shared" si="3777"/>
        <v>0</v>
      </c>
      <c r="CB949" s="589">
        <f t="shared" si="3778"/>
        <v>0</v>
      </c>
      <c r="CC949" s="589">
        <f t="shared" si="3779"/>
        <v>0</v>
      </c>
      <c r="CD949" s="1328">
        <f t="shared" si="3806"/>
        <v>0</v>
      </c>
      <c r="CE949" s="1329">
        <f t="shared" si="3872"/>
        <v>0</v>
      </c>
      <c r="CF949" s="1329">
        <f t="shared" si="3872"/>
        <v>0</v>
      </c>
      <c r="CG949" s="1329">
        <f t="shared" si="3872"/>
        <v>0</v>
      </c>
      <c r="CH949" s="1329">
        <f t="shared" si="3872"/>
        <v>0</v>
      </c>
      <c r="CI949" s="1330">
        <f t="shared" si="3872"/>
        <v>0</v>
      </c>
      <c r="CJ949" s="1330">
        <f t="shared" si="3872"/>
        <v>0</v>
      </c>
      <c r="CK949" s="1329">
        <f t="shared" si="3872"/>
        <v>0</v>
      </c>
      <c r="CL949" s="1329">
        <f t="shared" si="3872"/>
        <v>0</v>
      </c>
      <c r="CM949" s="1329">
        <f t="shared" si="3872"/>
        <v>0</v>
      </c>
      <c r="CN949" s="1329">
        <f t="shared" si="3872"/>
        <v>0</v>
      </c>
      <c r="CO949" s="1328">
        <f t="shared" si="3872"/>
        <v>0</v>
      </c>
      <c r="CP949" s="540" t="str">
        <f t="shared" si="3781"/>
        <v/>
      </c>
      <c r="CQ949" s="541" t="str">
        <f t="shared" si="3782"/>
        <v/>
      </c>
      <c r="CR949" s="542" t="str">
        <f t="shared" si="3783"/>
        <v/>
      </c>
      <c r="CS949" s="542">
        <f t="shared" si="3784"/>
        <v>0</v>
      </c>
      <c r="CT949" s="542">
        <f t="shared" si="3785"/>
        <v>0</v>
      </c>
      <c r="CU949" s="542">
        <f t="shared" si="3786"/>
        <v>0</v>
      </c>
      <c r="CV949" s="542">
        <f t="shared" si="3787"/>
        <v>0</v>
      </c>
      <c r="CW949" s="543">
        <f t="shared" si="3788"/>
        <v>0</v>
      </c>
      <c r="CX949" s="543">
        <f t="shared" si="3789"/>
        <v>0</v>
      </c>
      <c r="CY949" s="543">
        <f t="shared" si="3790"/>
        <v>0</v>
      </c>
      <c r="CZ949" s="542">
        <f t="shared" si="3791"/>
        <v>0</v>
      </c>
      <c r="DA949" s="542">
        <f t="shared" si="3792"/>
        <v>0</v>
      </c>
      <c r="DB949" s="542">
        <f t="shared" si="3793"/>
        <v>0</v>
      </c>
      <c r="DC949" s="542">
        <f t="shared" si="3794"/>
        <v>0</v>
      </c>
      <c r="DD949" s="542">
        <f t="shared" si="3795"/>
        <v>0</v>
      </c>
      <c r="DE949" s="541" t="str">
        <f t="shared" si="3796"/>
        <v/>
      </c>
      <c r="DF949" s="540" t="str">
        <f t="shared" si="3797"/>
        <v/>
      </c>
      <c r="DG949" s="645">
        <f t="shared" si="3798"/>
        <v>12</v>
      </c>
      <c r="DH949" s="98">
        <f t="shared" si="3799"/>
        <v>12</v>
      </c>
      <c r="DI949" s="98">
        <f t="shared" si="3800"/>
        <v>12</v>
      </c>
      <c r="DJ949" s="98">
        <f t="shared" si="380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77">SUM(B394)</f>
        <v>0</v>
      </c>
      <c r="C950" s="789">
        <f t="shared" si="3877"/>
        <v>0</v>
      </c>
      <c r="D950" s="789">
        <f t="shared" si="3877"/>
        <v>0</v>
      </c>
      <c r="E950" s="789">
        <f t="shared" si="3877"/>
        <v>0</v>
      </c>
      <c r="F950" s="789">
        <f t="shared" si="3877"/>
        <v>0</v>
      </c>
      <c r="G950" s="789">
        <f t="shared" si="3877"/>
        <v>0</v>
      </c>
      <c r="H950" s="789">
        <f t="shared" si="3877"/>
        <v>0</v>
      </c>
      <c r="I950" s="789">
        <f t="shared" si="3877"/>
        <v>0</v>
      </c>
      <c r="J950" s="789">
        <f t="shared" si="3877"/>
        <v>0</v>
      </c>
      <c r="K950" s="789">
        <f t="shared" si="3877"/>
        <v>0</v>
      </c>
      <c r="L950" s="789">
        <f t="shared" si="3877"/>
        <v>0</v>
      </c>
      <c r="M950" s="789">
        <f t="shared" si="3877"/>
        <v>0</v>
      </c>
      <c r="N950" s="789"/>
      <c r="O950" s="789"/>
      <c r="P950" s="789"/>
      <c r="Q950" s="789"/>
      <c r="R950" s="789"/>
      <c r="S950" s="788"/>
      <c r="T950" s="789">
        <f t="shared" ref="T950:AE950" si="3878">SUM(T394)</f>
        <v>0</v>
      </c>
      <c r="U950" s="789">
        <f t="shared" si="3878"/>
        <v>0</v>
      </c>
      <c r="V950" s="789">
        <f t="shared" si="3878"/>
        <v>0</v>
      </c>
      <c r="W950" s="789">
        <f t="shared" si="3878"/>
        <v>0</v>
      </c>
      <c r="X950" s="789">
        <f t="shared" si="3878"/>
        <v>0</v>
      </c>
      <c r="Y950" s="789">
        <f t="shared" si="3878"/>
        <v>0</v>
      </c>
      <c r="Z950" s="789">
        <f t="shared" si="3878"/>
        <v>0</v>
      </c>
      <c r="AA950" s="789">
        <f t="shared" si="3878"/>
        <v>0</v>
      </c>
      <c r="AB950" s="789">
        <f t="shared" si="3878"/>
        <v>0</v>
      </c>
      <c r="AC950" s="789">
        <f t="shared" si="3878"/>
        <v>0</v>
      </c>
      <c r="AD950" s="789">
        <f t="shared" si="3878"/>
        <v>0</v>
      </c>
      <c r="AE950" s="789">
        <f t="shared" si="387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79">SUM(AL394)</f>
        <v>0</v>
      </c>
      <c r="AM950" s="789">
        <f t="shared" si="3879"/>
        <v>0</v>
      </c>
      <c r="AN950" s="789">
        <f t="shared" si="3879"/>
        <v>0</v>
      </c>
      <c r="AO950" s="789">
        <f t="shared" si="3879"/>
        <v>0</v>
      </c>
      <c r="AP950" s="789">
        <f t="shared" si="3879"/>
        <v>0</v>
      </c>
      <c r="AQ950" s="789">
        <f t="shared" si="3879"/>
        <v>0</v>
      </c>
      <c r="AR950" s="789">
        <f t="shared" si="3879"/>
        <v>0</v>
      </c>
      <c r="AS950" s="789">
        <f t="shared" si="3879"/>
        <v>0</v>
      </c>
      <c r="AT950" s="789">
        <f t="shared" si="3879"/>
        <v>0</v>
      </c>
      <c r="AU950" s="789">
        <f t="shared" si="3879"/>
        <v>0</v>
      </c>
      <c r="AV950" s="789">
        <f t="shared" si="3879"/>
        <v>0</v>
      </c>
      <c r="AW950" s="789">
        <f t="shared" si="387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80">SUM(BD394)</f>
        <v>0</v>
      </c>
      <c r="BE950" s="789">
        <f t="shared" si="3880"/>
        <v>0</v>
      </c>
      <c r="BF950" s="789">
        <f t="shared" si="3880"/>
        <v>0</v>
      </c>
      <c r="BG950" s="789">
        <f t="shared" si="3880"/>
        <v>0</v>
      </c>
      <c r="BH950" s="789">
        <f t="shared" si="3880"/>
        <v>7600</v>
      </c>
      <c r="BI950" s="789">
        <f t="shared" si="3880"/>
        <v>0</v>
      </c>
      <c r="BJ950" s="789">
        <f t="shared" si="3880"/>
        <v>0</v>
      </c>
      <c r="BK950" s="789">
        <f t="shared" si="3880"/>
        <v>0</v>
      </c>
      <c r="BL950" s="789">
        <f t="shared" si="3880"/>
        <v>0</v>
      </c>
      <c r="BM950" s="789">
        <f t="shared" si="3880"/>
        <v>0</v>
      </c>
      <c r="BN950" s="789">
        <f t="shared" si="3880"/>
        <v>0</v>
      </c>
      <c r="BO950" s="789">
        <f t="shared" si="388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76"/>
        <v>0</v>
      </c>
      <c r="CA950" s="589">
        <f t="shared" si="3777"/>
        <v>0</v>
      </c>
      <c r="CB950" s="589">
        <f t="shared" si="3778"/>
        <v>0</v>
      </c>
      <c r="CC950" s="589">
        <f t="shared" si="3779"/>
        <v>0</v>
      </c>
      <c r="CD950" s="1328">
        <f t="shared" si="3806"/>
        <v>0</v>
      </c>
      <c r="CE950" s="1329">
        <f t="shared" si="3872"/>
        <v>0</v>
      </c>
      <c r="CF950" s="1329">
        <f t="shared" si="3872"/>
        <v>0</v>
      </c>
      <c r="CG950" s="1329">
        <f t="shared" si="3872"/>
        <v>0</v>
      </c>
      <c r="CH950" s="1329">
        <f t="shared" si="3872"/>
        <v>0</v>
      </c>
      <c r="CI950" s="1330">
        <f t="shared" si="3872"/>
        <v>0</v>
      </c>
      <c r="CJ950" s="1330">
        <f t="shared" si="3872"/>
        <v>0</v>
      </c>
      <c r="CK950" s="1329">
        <f t="shared" si="3872"/>
        <v>0</v>
      </c>
      <c r="CL950" s="1329">
        <f t="shared" si="3872"/>
        <v>0</v>
      </c>
      <c r="CM950" s="1329">
        <f t="shared" si="3872"/>
        <v>0</v>
      </c>
      <c r="CN950" s="1329">
        <f t="shared" si="3872"/>
        <v>0</v>
      </c>
      <c r="CO950" s="1328">
        <f t="shared" si="3872"/>
        <v>0</v>
      </c>
      <c r="CP950" s="540" t="str">
        <f t="shared" si="3781"/>
        <v/>
      </c>
      <c r="CQ950" s="541" t="str">
        <f t="shared" si="3782"/>
        <v/>
      </c>
      <c r="CR950" s="542" t="str">
        <f t="shared" si="3783"/>
        <v/>
      </c>
      <c r="CS950" s="542">
        <f t="shared" si="3784"/>
        <v>0</v>
      </c>
      <c r="CT950" s="542">
        <f t="shared" si="3785"/>
        <v>0</v>
      </c>
      <c r="CU950" s="542">
        <f t="shared" si="3786"/>
        <v>0</v>
      </c>
      <c r="CV950" s="542">
        <f t="shared" si="3787"/>
        <v>0</v>
      </c>
      <c r="CW950" s="543">
        <f t="shared" si="3788"/>
        <v>0</v>
      </c>
      <c r="CX950" s="543">
        <f t="shared" si="3789"/>
        <v>0</v>
      </c>
      <c r="CY950" s="543">
        <f t="shared" si="3790"/>
        <v>0</v>
      </c>
      <c r="CZ950" s="542">
        <f t="shared" si="3791"/>
        <v>0</v>
      </c>
      <c r="DA950" s="542">
        <f t="shared" si="3792"/>
        <v>0</v>
      </c>
      <c r="DB950" s="542">
        <f t="shared" si="3793"/>
        <v>0</v>
      </c>
      <c r="DC950" s="542">
        <f t="shared" si="3794"/>
        <v>0</v>
      </c>
      <c r="DD950" s="542">
        <f t="shared" si="3795"/>
        <v>7600</v>
      </c>
      <c r="DE950" s="541" t="str">
        <f t="shared" si="3796"/>
        <v/>
      </c>
      <c r="DF950" s="540" t="str">
        <f t="shared" si="3797"/>
        <v/>
      </c>
      <c r="DG950" s="645">
        <f t="shared" si="3798"/>
        <v>12</v>
      </c>
      <c r="DH950" s="98">
        <f t="shared" si="3799"/>
        <v>12</v>
      </c>
      <c r="DI950" s="98">
        <f t="shared" si="3800"/>
        <v>12</v>
      </c>
      <c r="DJ950" s="98">
        <f t="shared" si="380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81">SUM(B397)</f>
        <v>0</v>
      </c>
      <c r="C951" s="789">
        <f t="shared" si="3881"/>
        <v>0</v>
      </c>
      <c r="D951" s="789">
        <f t="shared" si="3881"/>
        <v>0</v>
      </c>
      <c r="E951" s="789">
        <f t="shared" si="3881"/>
        <v>0</v>
      </c>
      <c r="F951" s="789">
        <f t="shared" si="3881"/>
        <v>0</v>
      </c>
      <c r="G951" s="789">
        <f t="shared" si="3881"/>
        <v>0</v>
      </c>
      <c r="H951" s="789">
        <f t="shared" si="3881"/>
        <v>0</v>
      </c>
      <c r="I951" s="789">
        <f t="shared" si="3881"/>
        <v>0</v>
      </c>
      <c r="J951" s="789">
        <f t="shared" si="3881"/>
        <v>0</v>
      </c>
      <c r="K951" s="789">
        <f t="shared" si="3881"/>
        <v>0</v>
      </c>
      <c r="L951" s="789">
        <f t="shared" si="3881"/>
        <v>0</v>
      </c>
      <c r="M951" s="789">
        <f t="shared" si="3881"/>
        <v>0</v>
      </c>
      <c r="N951" s="789"/>
      <c r="O951" s="789"/>
      <c r="P951" s="789"/>
      <c r="Q951" s="789"/>
      <c r="R951" s="789"/>
      <c r="S951" s="788"/>
      <c r="T951" s="789">
        <f t="shared" ref="T951:AE951" si="3882">SUM(T397)</f>
        <v>0</v>
      </c>
      <c r="U951" s="789">
        <f t="shared" si="3882"/>
        <v>0</v>
      </c>
      <c r="V951" s="789">
        <f t="shared" si="3882"/>
        <v>0</v>
      </c>
      <c r="W951" s="789">
        <f t="shared" si="3882"/>
        <v>0</v>
      </c>
      <c r="X951" s="789">
        <f t="shared" si="3882"/>
        <v>0</v>
      </c>
      <c r="Y951" s="789">
        <f t="shared" si="3882"/>
        <v>0</v>
      </c>
      <c r="Z951" s="789">
        <f t="shared" si="3882"/>
        <v>0</v>
      </c>
      <c r="AA951" s="789">
        <f t="shared" si="3882"/>
        <v>0</v>
      </c>
      <c r="AB951" s="789">
        <f t="shared" si="3882"/>
        <v>0</v>
      </c>
      <c r="AC951" s="789">
        <f t="shared" si="3882"/>
        <v>0</v>
      </c>
      <c r="AD951" s="789">
        <f t="shared" si="3882"/>
        <v>0</v>
      </c>
      <c r="AE951" s="789">
        <f t="shared" si="388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83">SUM(AL397)</f>
        <v>0</v>
      </c>
      <c r="AM951" s="789">
        <f t="shared" si="3883"/>
        <v>0</v>
      </c>
      <c r="AN951" s="789">
        <f t="shared" si="3883"/>
        <v>0</v>
      </c>
      <c r="AO951" s="789">
        <f t="shared" si="3883"/>
        <v>0</v>
      </c>
      <c r="AP951" s="789">
        <f t="shared" si="3883"/>
        <v>0</v>
      </c>
      <c r="AQ951" s="789">
        <f t="shared" si="3883"/>
        <v>0</v>
      </c>
      <c r="AR951" s="789">
        <f t="shared" si="3883"/>
        <v>0</v>
      </c>
      <c r="AS951" s="789">
        <f t="shared" si="3883"/>
        <v>0</v>
      </c>
      <c r="AT951" s="789">
        <f t="shared" si="3883"/>
        <v>0</v>
      </c>
      <c r="AU951" s="789">
        <f t="shared" si="3883"/>
        <v>0</v>
      </c>
      <c r="AV951" s="789">
        <f t="shared" si="3883"/>
        <v>0</v>
      </c>
      <c r="AW951" s="789">
        <f t="shared" si="388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84">SUM(BD397)</f>
        <v>0</v>
      </c>
      <c r="BE951" s="789">
        <f t="shared" si="3884"/>
        <v>0</v>
      </c>
      <c r="BF951" s="789">
        <f t="shared" si="3884"/>
        <v>0</v>
      </c>
      <c r="BG951" s="789">
        <f t="shared" si="3884"/>
        <v>0</v>
      </c>
      <c r="BH951" s="789">
        <f t="shared" si="3884"/>
        <v>0</v>
      </c>
      <c r="BI951" s="789">
        <f t="shared" si="3884"/>
        <v>0</v>
      </c>
      <c r="BJ951" s="789">
        <f t="shared" si="3884"/>
        <v>0</v>
      </c>
      <c r="BK951" s="789">
        <f t="shared" si="3884"/>
        <v>0</v>
      </c>
      <c r="BL951" s="789">
        <f t="shared" si="3884"/>
        <v>0</v>
      </c>
      <c r="BM951" s="789">
        <f t="shared" si="3884"/>
        <v>0</v>
      </c>
      <c r="BN951" s="789">
        <f t="shared" si="3884"/>
        <v>0</v>
      </c>
      <c r="BO951" s="789">
        <f t="shared" si="388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76"/>
        <v>0</v>
      </c>
      <c r="CA951" s="589">
        <f t="shared" si="3777"/>
        <v>0</v>
      </c>
      <c r="CB951" s="589">
        <f t="shared" si="3778"/>
        <v>0</v>
      </c>
      <c r="CC951" s="589">
        <f t="shared" si="3779"/>
        <v>0</v>
      </c>
      <c r="CD951" s="1328">
        <f t="shared" si="3806"/>
        <v>0</v>
      </c>
      <c r="CE951" s="1329">
        <f t="shared" si="3872"/>
        <v>0</v>
      </c>
      <c r="CF951" s="1329">
        <f t="shared" si="3872"/>
        <v>0</v>
      </c>
      <c r="CG951" s="1329">
        <f t="shared" si="3872"/>
        <v>0</v>
      </c>
      <c r="CH951" s="1329">
        <f t="shared" si="3872"/>
        <v>0</v>
      </c>
      <c r="CI951" s="1330">
        <f t="shared" si="3872"/>
        <v>0</v>
      </c>
      <c r="CJ951" s="1330">
        <f t="shared" si="3872"/>
        <v>0</v>
      </c>
      <c r="CK951" s="1329">
        <f t="shared" si="3872"/>
        <v>0</v>
      </c>
      <c r="CL951" s="1329">
        <f t="shared" si="3872"/>
        <v>0</v>
      </c>
      <c r="CM951" s="1329">
        <f t="shared" si="3872"/>
        <v>0</v>
      </c>
      <c r="CN951" s="1329">
        <f t="shared" si="3872"/>
        <v>0</v>
      </c>
      <c r="CO951" s="1328">
        <f t="shared" si="3872"/>
        <v>0</v>
      </c>
      <c r="CP951" s="540" t="str">
        <f t="shared" si="3781"/>
        <v/>
      </c>
      <c r="CQ951" s="541" t="str">
        <f t="shared" si="3782"/>
        <v/>
      </c>
      <c r="CR951" s="542" t="str">
        <f t="shared" si="3783"/>
        <v/>
      </c>
      <c r="CS951" s="542">
        <f t="shared" si="3784"/>
        <v>0</v>
      </c>
      <c r="CT951" s="542">
        <f t="shared" si="3785"/>
        <v>0</v>
      </c>
      <c r="CU951" s="542">
        <f t="shared" si="3786"/>
        <v>0</v>
      </c>
      <c r="CV951" s="542">
        <f t="shared" si="3787"/>
        <v>0</v>
      </c>
      <c r="CW951" s="543">
        <f t="shared" si="3788"/>
        <v>0</v>
      </c>
      <c r="CX951" s="543">
        <f t="shared" si="3789"/>
        <v>0</v>
      </c>
      <c r="CY951" s="543">
        <f t="shared" si="3790"/>
        <v>0</v>
      </c>
      <c r="CZ951" s="542">
        <f t="shared" si="3791"/>
        <v>0</v>
      </c>
      <c r="DA951" s="542">
        <f t="shared" si="3792"/>
        <v>0</v>
      </c>
      <c r="DB951" s="542">
        <f t="shared" si="3793"/>
        <v>0</v>
      </c>
      <c r="DC951" s="542">
        <f t="shared" si="3794"/>
        <v>0</v>
      </c>
      <c r="DD951" s="542">
        <f t="shared" si="3795"/>
        <v>0</v>
      </c>
      <c r="DE951" s="541" t="str">
        <f t="shared" si="3796"/>
        <v/>
      </c>
      <c r="DF951" s="540" t="str">
        <f t="shared" si="3797"/>
        <v/>
      </c>
      <c r="DG951" s="645">
        <f t="shared" si="3798"/>
        <v>12</v>
      </c>
      <c r="DH951" s="98">
        <f t="shared" si="3799"/>
        <v>12</v>
      </c>
      <c r="DI951" s="98">
        <f t="shared" si="3800"/>
        <v>12</v>
      </c>
      <c r="DJ951" s="98">
        <f t="shared" si="380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85">SUM(B400)</f>
        <v>0</v>
      </c>
      <c r="C952" s="789">
        <f t="shared" si="3885"/>
        <v>0</v>
      </c>
      <c r="D952" s="789">
        <f t="shared" si="3885"/>
        <v>0</v>
      </c>
      <c r="E952" s="789">
        <f t="shared" si="3885"/>
        <v>0</v>
      </c>
      <c r="F952" s="789">
        <f t="shared" si="3885"/>
        <v>0</v>
      </c>
      <c r="G952" s="789">
        <f t="shared" si="3885"/>
        <v>0</v>
      </c>
      <c r="H952" s="789">
        <f t="shared" si="3885"/>
        <v>0</v>
      </c>
      <c r="I952" s="789">
        <f t="shared" si="3885"/>
        <v>0</v>
      </c>
      <c r="J952" s="789">
        <f t="shared" si="3885"/>
        <v>0</v>
      </c>
      <c r="K952" s="789">
        <f t="shared" si="3885"/>
        <v>0</v>
      </c>
      <c r="L952" s="789">
        <f t="shared" si="3885"/>
        <v>0</v>
      </c>
      <c r="M952" s="789">
        <f t="shared" si="3885"/>
        <v>0</v>
      </c>
      <c r="N952" s="789"/>
      <c r="O952" s="789"/>
      <c r="P952" s="789"/>
      <c r="Q952" s="789"/>
      <c r="R952" s="789"/>
      <c r="S952" s="788"/>
      <c r="T952" s="789">
        <f t="shared" ref="T952:AE952" si="3886">SUM(T400)</f>
        <v>0</v>
      </c>
      <c r="U952" s="789">
        <f t="shared" si="3886"/>
        <v>0</v>
      </c>
      <c r="V952" s="789">
        <f t="shared" si="3886"/>
        <v>0</v>
      </c>
      <c r="W952" s="789">
        <f t="shared" si="3886"/>
        <v>0</v>
      </c>
      <c r="X952" s="789">
        <f t="shared" si="3886"/>
        <v>0</v>
      </c>
      <c r="Y952" s="789">
        <f t="shared" si="3886"/>
        <v>0</v>
      </c>
      <c r="Z952" s="789">
        <f t="shared" si="3886"/>
        <v>0</v>
      </c>
      <c r="AA952" s="789">
        <f t="shared" si="3886"/>
        <v>0</v>
      </c>
      <c r="AB952" s="789">
        <f t="shared" si="3886"/>
        <v>0</v>
      </c>
      <c r="AC952" s="789">
        <f t="shared" si="3886"/>
        <v>0</v>
      </c>
      <c r="AD952" s="789">
        <f t="shared" si="3886"/>
        <v>0</v>
      </c>
      <c r="AE952" s="789">
        <f t="shared" si="388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87">SUM(AL400)</f>
        <v>0</v>
      </c>
      <c r="AM952" s="789">
        <f t="shared" si="3887"/>
        <v>0</v>
      </c>
      <c r="AN952" s="789">
        <f t="shared" si="3887"/>
        <v>0</v>
      </c>
      <c r="AO952" s="789">
        <f t="shared" si="3887"/>
        <v>0</v>
      </c>
      <c r="AP952" s="789">
        <f t="shared" si="3887"/>
        <v>0</v>
      </c>
      <c r="AQ952" s="789">
        <f t="shared" si="3887"/>
        <v>0</v>
      </c>
      <c r="AR952" s="789">
        <f t="shared" si="3887"/>
        <v>0</v>
      </c>
      <c r="AS952" s="789">
        <f t="shared" si="3887"/>
        <v>0</v>
      </c>
      <c r="AT952" s="789">
        <f t="shared" si="3887"/>
        <v>0</v>
      </c>
      <c r="AU952" s="789">
        <f t="shared" si="3887"/>
        <v>0</v>
      </c>
      <c r="AV952" s="789">
        <f t="shared" si="3887"/>
        <v>0</v>
      </c>
      <c r="AW952" s="789">
        <f t="shared" si="388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88">SUM(BD400)</f>
        <v>0</v>
      </c>
      <c r="BE952" s="789">
        <f t="shared" si="3888"/>
        <v>0</v>
      </c>
      <c r="BF952" s="789">
        <f t="shared" si="3888"/>
        <v>0</v>
      </c>
      <c r="BG952" s="789">
        <f t="shared" si="3888"/>
        <v>0</v>
      </c>
      <c r="BH952" s="789">
        <f t="shared" si="3888"/>
        <v>0</v>
      </c>
      <c r="BI952" s="789">
        <f t="shared" si="3888"/>
        <v>0</v>
      </c>
      <c r="BJ952" s="789">
        <f t="shared" si="3888"/>
        <v>0</v>
      </c>
      <c r="BK952" s="789">
        <f t="shared" si="3888"/>
        <v>0</v>
      </c>
      <c r="BL952" s="789">
        <f t="shared" si="3888"/>
        <v>0</v>
      </c>
      <c r="BM952" s="789">
        <f t="shared" si="3888"/>
        <v>0</v>
      </c>
      <c r="BN952" s="789">
        <f t="shared" si="3888"/>
        <v>0</v>
      </c>
      <c r="BO952" s="789">
        <f t="shared" si="388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76"/>
        <v>0</v>
      </c>
      <c r="CA952" s="589">
        <f t="shared" si="3777"/>
        <v>0</v>
      </c>
      <c r="CB952" s="589">
        <f t="shared" si="3778"/>
        <v>0</v>
      </c>
      <c r="CC952" s="589">
        <f t="shared" si="3779"/>
        <v>0</v>
      </c>
      <c r="CD952" s="1328">
        <f t="shared" si="3806"/>
        <v>0</v>
      </c>
      <c r="CE952" s="1329">
        <f t="shared" si="3872"/>
        <v>0</v>
      </c>
      <c r="CF952" s="1329">
        <f t="shared" si="3872"/>
        <v>0</v>
      </c>
      <c r="CG952" s="1329">
        <f t="shared" si="3872"/>
        <v>0</v>
      </c>
      <c r="CH952" s="1329">
        <f t="shared" si="3872"/>
        <v>0</v>
      </c>
      <c r="CI952" s="1330">
        <f t="shared" si="3872"/>
        <v>0</v>
      </c>
      <c r="CJ952" s="1330">
        <f t="shared" si="3872"/>
        <v>0</v>
      </c>
      <c r="CK952" s="1329">
        <f t="shared" si="3872"/>
        <v>0</v>
      </c>
      <c r="CL952" s="1329">
        <f t="shared" si="3872"/>
        <v>0</v>
      </c>
      <c r="CM952" s="1329">
        <f t="shared" si="3872"/>
        <v>0</v>
      </c>
      <c r="CN952" s="1329">
        <f t="shared" si="3872"/>
        <v>0</v>
      </c>
      <c r="CO952" s="1328">
        <f t="shared" si="3872"/>
        <v>0</v>
      </c>
      <c r="CP952" s="540" t="str">
        <f t="shared" si="3781"/>
        <v/>
      </c>
      <c r="CQ952" s="541" t="str">
        <f t="shared" si="3782"/>
        <v/>
      </c>
      <c r="CR952" s="542" t="str">
        <f t="shared" si="3783"/>
        <v/>
      </c>
      <c r="CS952" s="542">
        <f t="shared" si="3784"/>
        <v>0</v>
      </c>
      <c r="CT952" s="542">
        <f t="shared" si="3785"/>
        <v>0</v>
      </c>
      <c r="CU952" s="542">
        <f t="shared" si="3786"/>
        <v>0</v>
      </c>
      <c r="CV952" s="542">
        <f t="shared" si="3787"/>
        <v>0</v>
      </c>
      <c r="CW952" s="543">
        <f t="shared" si="3788"/>
        <v>0</v>
      </c>
      <c r="CX952" s="543">
        <f t="shared" si="3789"/>
        <v>0</v>
      </c>
      <c r="CY952" s="543">
        <f t="shared" si="3790"/>
        <v>0</v>
      </c>
      <c r="CZ952" s="542">
        <f t="shared" si="3791"/>
        <v>0</v>
      </c>
      <c r="DA952" s="542">
        <f t="shared" si="3792"/>
        <v>0</v>
      </c>
      <c r="DB952" s="542">
        <f t="shared" si="3793"/>
        <v>0</v>
      </c>
      <c r="DC952" s="542">
        <f t="shared" si="3794"/>
        <v>0</v>
      </c>
      <c r="DD952" s="542">
        <f t="shared" si="3795"/>
        <v>0</v>
      </c>
      <c r="DE952" s="541" t="str">
        <f t="shared" si="3796"/>
        <v/>
      </c>
      <c r="DF952" s="540" t="str">
        <f t="shared" si="3797"/>
        <v/>
      </c>
      <c r="DG952" s="645">
        <f t="shared" si="3798"/>
        <v>12</v>
      </c>
      <c r="DH952" s="98">
        <f t="shared" si="3799"/>
        <v>12</v>
      </c>
      <c r="DI952" s="98">
        <f t="shared" si="3800"/>
        <v>12</v>
      </c>
      <c r="DJ952" s="98">
        <f t="shared" si="380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89">SUM(B403)</f>
        <v>0</v>
      </c>
      <c r="C953" s="789">
        <f t="shared" si="3889"/>
        <v>0</v>
      </c>
      <c r="D953" s="789">
        <f t="shared" si="3889"/>
        <v>0</v>
      </c>
      <c r="E953" s="789">
        <f t="shared" si="3889"/>
        <v>0</v>
      </c>
      <c r="F953" s="789">
        <f t="shared" si="3889"/>
        <v>0</v>
      </c>
      <c r="G953" s="789">
        <f t="shared" si="3889"/>
        <v>0</v>
      </c>
      <c r="H953" s="789">
        <f t="shared" si="3889"/>
        <v>0</v>
      </c>
      <c r="I953" s="789">
        <f t="shared" si="3889"/>
        <v>0</v>
      </c>
      <c r="J953" s="789">
        <f t="shared" si="3889"/>
        <v>0</v>
      </c>
      <c r="K953" s="789">
        <f t="shared" si="3889"/>
        <v>0</v>
      </c>
      <c r="L953" s="789">
        <f t="shared" si="3889"/>
        <v>0</v>
      </c>
      <c r="M953" s="789">
        <f t="shared" si="3889"/>
        <v>0</v>
      </c>
      <c r="N953" s="789"/>
      <c r="O953" s="789"/>
      <c r="P953" s="789"/>
      <c r="Q953" s="789"/>
      <c r="R953" s="789"/>
      <c r="S953" s="788"/>
      <c r="T953" s="789">
        <f t="shared" ref="T953:AE953" si="3890">SUM(T403)</f>
        <v>0</v>
      </c>
      <c r="U953" s="789">
        <f t="shared" si="3890"/>
        <v>0</v>
      </c>
      <c r="V953" s="789">
        <f t="shared" si="3890"/>
        <v>0</v>
      </c>
      <c r="W953" s="789">
        <f t="shared" si="3890"/>
        <v>0</v>
      </c>
      <c r="X953" s="789">
        <f t="shared" si="3890"/>
        <v>0</v>
      </c>
      <c r="Y953" s="789">
        <f t="shared" si="3890"/>
        <v>0</v>
      </c>
      <c r="Z953" s="789">
        <f t="shared" si="3890"/>
        <v>0</v>
      </c>
      <c r="AA953" s="789">
        <f t="shared" si="3890"/>
        <v>0</v>
      </c>
      <c r="AB953" s="789">
        <f t="shared" si="3890"/>
        <v>0</v>
      </c>
      <c r="AC953" s="789">
        <f t="shared" si="3890"/>
        <v>0</v>
      </c>
      <c r="AD953" s="789">
        <f t="shared" si="3890"/>
        <v>0</v>
      </c>
      <c r="AE953" s="789">
        <f t="shared" si="389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91">SUM(AL403)</f>
        <v>0</v>
      </c>
      <c r="AM953" s="789">
        <f t="shared" si="3891"/>
        <v>0</v>
      </c>
      <c r="AN953" s="789">
        <f t="shared" si="3891"/>
        <v>0</v>
      </c>
      <c r="AO953" s="789">
        <f t="shared" si="3891"/>
        <v>0</v>
      </c>
      <c r="AP953" s="789">
        <f t="shared" si="3891"/>
        <v>0</v>
      </c>
      <c r="AQ953" s="789">
        <f t="shared" si="3891"/>
        <v>0</v>
      </c>
      <c r="AR953" s="789">
        <f t="shared" si="3891"/>
        <v>0</v>
      </c>
      <c r="AS953" s="789">
        <f t="shared" si="3891"/>
        <v>0</v>
      </c>
      <c r="AT953" s="789">
        <f t="shared" si="3891"/>
        <v>0</v>
      </c>
      <c r="AU953" s="789">
        <f t="shared" si="3891"/>
        <v>0</v>
      </c>
      <c r="AV953" s="789">
        <f t="shared" si="3891"/>
        <v>0</v>
      </c>
      <c r="AW953" s="789">
        <f t="shared" si="389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92">SUM(BD403)</f>
        <v>0</v>
      </c>
      <c r="BE953" s="789">
        <f t="shared" si="3892"/>
        <v>0</v>
      </c>
      <c r="BF953" s="789">
        <f t="shared" si="3892"/>
        <v>0</v>
      </c>
      <c r="BG953" s="789">
        <f t="shared" si="3892"/>
        <v>0</v>
      </c>
      <c r="BH953" s="789">
        <f t="shared" si="3892"/>
        <v>0</v>
      </c>
      <c r="BI953" s="789">
        <f t="shared" si="3892"/>
        <v>0</v>
      </c>
      <c r="BJ953" s="789">
        <f t="shared" si="3892"/>
        <v>0</v>
      </c>
      <c r="BK953" s="789">
        <f t="shared" si="3892"/>
        <v>0</v>
      </c>
      <c r="BL953" s="789">
        <f t="shared" si="3892"/>
        <v>0</v>
      </c>
      <c r="BM953" s="789">
        <f t="shared" si="3892"/>
        <v>0</v>
      </c>
      <c r="BN953" s="789">
        <f t="shared" si="3892"/>
        <v>0</v>
      </c>
      <c r="BO953" s="789">
        <f t="shared" si="389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76"/>
        <v>0</v>
      </c>
      <c r="CA953" s="589">
        <f t="shared" si="3777"/>
        <v>0</v>
      </c>
      <c r="CB953" s="589">
        <f t="shared" si="3778"/>
        <v>0</v>
      </c>
      <c r="CC953" s="589">
        <f t="shared" si="3779"/>
        <v>0</v>
      </c>
      <c r="CD953" s="1328">
        <f t="shared" si="3806"/>
        <v>0</v>
      </c>
      <c r="CE953" s="1329">
        <f t="shared" si="3872"/>
        <v>0</v>
      </c>
      <c r="CF953" s="1329">
        <f t="shared" si="3872"/>
        <v>0</v>
      </c>
      <c r="CG953" s="1329">
        <f t="shared" si="3872"/>
        <v>0</v>
      </c>
      <c r="CH953" s="1329">
        <f t="shared" si="3872"/>
        <v>0</v>
      </c>
      <c r="CI953" s="1330">
        <f t="shared" si="3872"/>
        <v>0</v>
      </c>
      <c r="CJ953" s="1330">
        <f t="shared" si="3872"/>
        <v>0</v>
      </c>
      <c r="CK953" s="1329">
        <f t="shared" si="3872"/>
        <v>0</v>
      </c>
      <c r="CL953" s="1329">
        <f t="shared" si="3872"/>
        <v>0</v>
      </c>
      <c r="CM953" s="1329">
        <f t="shared" si="3872"/>
        <v>0</v>
      </c>
      <c r="CN953" s="1329">
        <f t="shared" si="3872"/>
        <v>0</v>
      </c>
      <c r="CO953" s="1328">
        <f t="shared" si="3872"/>
        <v>0</v>
      </c>
      <c r="CP953" s="540" t="str">
        <f t="shared" si="3781"/>
        <v/>
      </c>
      <c r="CQ953" s="541" t="str">
        <f t="shared" si="3782"/>
        <v/>
      </c>
      <c r="CR953" s="542" t="str">
        <f t="shared" si="3783"/>
        <v/>
      </c>
      <c r="CS953" s="542">
        <f t="shared" si="3784"/>
        <v>0</v>
      </c>
      <c r="CT953" s="542">
        <f t="shared" si="3785"/>
        <v>0</v>
      </c>
      <c r="CU953" s="542">
        <f t="shared" si="3786"/>
        <v>0</v>
      </c>
      <c r="CV953" s="542">
        <f t="shared" si="3787"/>
        <v>0</v>
      </c>
      <c r="CW953" s="543">
        <f t="shared" si="3788"/>
        <v>0</v>
      </c>
      <c r="CX953" s="543">
        <f t="shared" si="3789"/>
        <v>0</v>
      </c>
      <c r="CY953" s="543">
        <f t="shared" si="3790"/>
        <v>0</v>
      </c>
      <c r="CZ953" s="542">
        <f t="shared" si="3791"/>
        <v>0</v>
      </c>
      <c r="DA953" s="542">
        <f t="shared" si="3792"/>
        <v>0</v>
      </c>
      <c r="DB953" s="542">
        <f t="shared" si="3793"/>
        <v>0</v>
      </c>
      <c r="DC953" s="542">
        <f t="shared" si="3794"/>
        <v>0</v>
      </c>
      <c r="DD953" s="542">
        <f t="shared" si="3795"/>
        <v>0</v>
      </c>
      <c r="DE953" s="541" t="str">
        <f t="shared" si="3796"/>
        <v/>
      </c>
      <c r="DF953" s="540" t="str">
        <f t="shared" si="3797"/>
        <v/>
      </c>
      <c r="DG953" s="645">
        <f t="shared" si="3798"/>
        <v>12</v>
      </c>
      <c r="DH953" s="98">
        <f t="shared" si="3799"/>
        <v>12</v>
      </c>
      <c r="DI953" s="98">
        <f t="shared" si="3800"/>
        <v>12</v>
      </c>
      <c r="DJ953" s="98">
        <f t="shared" si="380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93">SUM(B406)</f>
        <v>0</v>
      </c>
      <c r="C954" s="789">
        <f t="shared" si="3893"/>
        <v>0</v>
      </c>
      <c r="D954" s="789">
        <f t="shared" si="3893"/>
        <v>0</v>
      </c>
      <c r="E954" s="789">
        <f t="shared" si="3893"/>
        <v>0</v>
      </c>
      <c r="F954" s="789">
        <f t="shared" si="3893"/>
        <v>0</v>
      </c>
      <c r="G954" s="789">
        <f t="shared" si="3893"/>
        <v>0</v>
      </c>
      <c r="H954" s="789">
        <f t="shared" si="3893"/>
        <v>0</v>
      </c>
      <c r="I954" s="789">
        <f t="shared" si="3893"/>
        <v>0</v>
      </c>
      <c r="J954" s="789">
        <f t="shared" si="3893"/>
        <v>0</v>
      </c>
      <c r="K954" s="789">
        <f t="shared" si="3893"/>
        <v>0</v>
      </c>
      <c r="L954" s="789">
        <f t="shared" si="3893"/>
        <v>0</v>
      </c>
      <c r="M954" s="789">
        <f t="shared" si="3893"/>
        <v>0</v>
      </c>
      <c r="N954" s="789"/>
      <c r="O954" s="789"/>
      <c r="P954" s="789"/>
      <c r="Q954" s="789"/>
      <c r="R954" s="789"/>
      <c r="S954" s="788"/>
      <c r="T954" s="789">
        <f t="shared" ref="T954:AE954" si="3894">SUM(T406)</f>
        <v>0</v>
      </c>
      <c r="U954" s="789">
        <f t="shared" si="3894"/>
        <v>0</v>
      </c>
      <c r="V954" s="789">
        <f t="shared" si="3894"/>
        <v>0</v>
      </c>
      <c r="W954" s="789">
        <f t="shared" si="3894"/>
        <v>0</v>
      </c>
      <c r="X954" s="789">
        <f t="shared" si="3894"/>
        <v>0</v>
      </c>
      <c r="Y954" s="789">
        <f t="shared" si="3894"/>
        <v>0</v>
      </c>
      <c r="Z954" s="789">
        <f t="shared" si="3894"/>
        <v>0</v>
      </c>
      <c r="AA954" s="789">
        <f t="shared" si="3894"/>
        <v>0</v>
      </c>
      <c r="AB954" s="789">
        <f t="shared" si="3894"/>
        <v>0</v>
      </c>
      <c r="AC954" s="789">
        <f t="shared" si="3894"/>
        <v>0</v>
      </c>
      <c r="AD954" s="789">
        <f t="shared" si="3894"/>
        <v>0</v>
      </c>
      <c r="AE954" s="789">
        <f t="shared" si="389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95">SUM(AL406)</f>
        <v>0</v>
      </c>
      <c r="AM954" s="789">
        <f t="shared" si="3895"/>
        <v>0</v>
      </c>
      <c r="AN954" s="789">
        <f t="shared" si="3895"/>
        <v>0</v>
      </c>
      <c r="AO954" s="789">
        <f t="shared" si="3895"/>
        <v>0</v>
      </c>
      <c r="AP954" s="789">
        <f t="shared" si="3895"/>
        <v>0</v>
      </c>
      <c r="AQ954" s="789">
        <f t="shared" si="3895"/>
        <v>0</v>
      </c>
      <c r="AR954" s="789">
        <f t="shared" si="3895"/>
        <v>0</v>
      </c>
      <c r="AS954" s="789">
        <f t="shared" si="3895"/>
        <v>0</v>
      </c>
      <c r="AT954" s="789">
        <f t="shared" si="3895"/>
        <v>0</v>
      </c>
      <c r="AU954" s="789">
        <f t="shared" si="3895"/>
        <v>0</v>
      </c>
      <c r="AV954" s="789">
        <f t="shared" si="3895"/>
        <v>0</v>
      </c>
      <c r="AW954" s="789">
        <f t="shared" si="389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96">SUM(BD406)</f>
        <v>0</v>
      </c>
      <c r="BE954" s="789">
        <f t="shared" si="3896"/>
        <v>0</v>
      </c>
      <c r="BF954" s="789">
        <f t="shared" si="3896"/>
        <v>0</v>
      </c>
      <c r="BG954" s="789">
        <f t="shared" si="3896"/>
        <v>0</v>
      </c>
      <c r="BH954" s="789">
        <f t="shared" si="3896"/>
        <v>0</v>
      </c>
      <c r="BI954" s="789">
        <f t="shared" si="3896"/>
        <v>0</v>
      </c>
      <c r="BJ954" s="789">
        <f t="shared" si="3896"/>
        <v>0</v>
      </c>
      <c r="BK954" s="789">
        <f t="shared" si="3896"/>
        <v>0</v>
      </c>
      <c r="BL954" s="789">
        <f t="shared" si="3896"/>
        <v>0</v>
      </c>
      <c r="BM954" s="789">
        <f t="shared" si="3896"/>
        <v>0</v>
      </c>
      <c r="BN954" s="789">
        <f t="shared" si="3896"/>
        <v>0</v>
      </c>
      <c r="BO954" s="789">
        <f t="shared" si="389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76"/>
        <v>0</v>
      </c>
      <c r="CA954" s="589">
        <f t="shared" si="3777"/>
        <v>0</v>
      </c>
      <c r="CB954" s="589">
        <f t="shared" si="3778"/>
        <v>0</v>
      </c>
      <c r="CC954" s="589">
        <f t="shared" si="3779"/>
        <v>0</v>
      </c>
      <c r="CD954" s="1328">
        <f t="shared" si="3806"/>
        <v>0</v>
      </c>
      <c r="CE954" s="1329">
        <f t="shared" si="3872"/>
        <v>0</v>
      </c>
      <c r="CF954" s="1329">
        <f t="shared" si="3872"/>
        <v>0</v>
      </c>
      <c r="CG954" s="1329">
        <f t="shared" si="3872"/>
        <v>0</v>
      </c>
      <c r="CH954" s="1329">
        <f t="shared" si="3872"/>
        <v>0</v>
      </c>
      <c r="CI954" s="1330">
        <f t="shared" si="3872"/>
        <v>0</v>
      </c>
      <c r="CJ954" s="1330">
        <f t="shared" si="3872"/>
        <v>0</v>
      </c>
      <c r="CK954" s="1329">
        <f t="shared" si="3872"/>
        <v>0</v>
      </c>
      <c r="CL954" s="1329">
        <f t="shared" si="3872"/>
        <v>0</v>
      </c>
      <c r="CM954" s="1329">
        <f t="shared" si="3872"/>
        <v>0</v>
      </c>
      <c r="CN954" s="1329">
        <f t="shared" si="3872"/>
        <v>0</v>
      </c>
      <c r="CO954" s="1329">
        <f t="shared" si="3872"/>
        <v>0</v>
      </c>
      <c r="CP954" s="540" t="str">
        <f t="shared" si="3781"/>
        <v/>
      </c>
      <c r="CQ954" s="541" t="str">
        <f t="shared" si="3782"/>
        <v/>
      </c>
      <c r="CR954" s="542" t="str">
        <f t="shared" si="3783"/>
        <v/>
      </c>
      <c r="CS954" s="542">
        <f t="shared" si="3784"/>
        <v>0</v>
      </c>
      <c r="CT954" s="542">
        <f t="shared" si="3785"/>
        <v>0</v>
      </c>
      <c r="CU954" s="542">
        <f t="shared" si="3786"/>
        <v>0</v>
      </c>
      <c r="CV954" s="542">
        <f t="shared" si="3787"/>
        <v>0</v>
      </c>
      <c r="CW954" s="543">
        <f t="shared" si="3788"/>
        <v>0</v>
      </c>
      <c r="CX954" s="543">
        <f t="shared" si="3789"/>
        <v>0</v>
      </c>
      <c r="CY954" s="543">
        <f t="shared" si="3790"/>
        <v>0</v>
      </c>
      <c r="CZ954" s="542">
        <f t="shared" si="3791"/>
        <v>0</v>
      </c>
      <c r="DA954" s="542">
        <f t="shared" si="3792"/>
        <v>0</v>
      </c>
      <c r="DB954" s="542">
        <f t="shared" si="3793"/>
        <v>0</v>
      </c>
      <c r="DC954" s="542">
        <f t="shared" si="3794"/>
        <v>0</v>
      </c>
      <c r="DD954" s="542">
        <f t="shared" si="3795"/>
        <v>0</v>
      </c>
      <c r="DE954" s="541" t="str">
        <f t="shared" si="3796"/>
        <v/>
      </c>
      <c r="DF954" s="540" t="str">
        <f t="shared" si="3797"/>
        <v/>
      </c>
      <c r="DG954" s="645">
        <f t="shared" si="3798"/>
        <v>12</v>
      </c>
      <c r="DH954" s="98">
        <f t="shared" si="3799"/>
        <v>12</v>
      </c>
      <c r="DI954" s="98">
        <f t="shared" si="3800"/>
        <v>12</v>
      </c>
      <c r="DJ954" s="98">
        <f t="shared" si="380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97">SUM(B409)</f>
        <v>0</v>
      </c>
      <c r="C955" s="789">
        <f t="shared" si="3897"/>
        <v>0</v>
      </c>
      <c r="D955" s="789">
        <f t="shared" si="3897"/>
        <v>0</v>
      </c>
      <c r="E955" s="789">
        <f t="shared" si="3897"/>
        <v>0</v>
      </c>
      <c r="F955" s="789">
        <f t="shared" si="3897"/>
        <v>0</v>
      </c>
      <c r="G955" s="789">
        <f t="shared" si="3897"/>
        <v>0</v>
      </c>
      <c r="H955" s="789">
        <f t="shared" si="3897"/>
        <v>0</v>
      </c>
      <c r="I955" s="789">
        <f t="shared" si="3897"/>
        <v>0</v>
      </c>
      <c r="J955" s="789">
        <f t="shared" si="3897"/>
        <v>0</v>
      </c>
      <c r="K955" s="789">
        <f t="shared" si="3897"/>
        <v>0</v>
      </c>
      <c r="L955" s="789">
        <f t="shared" si="3897"/>
        <v>0</v>
      </c>
      <c r="M955" s="789">
        <f t="shared" si="3897"/>
        <v>0</v>
      </c>
      <c r="N955" s="789"/>
      <c r="O955" s="789"/>
      <c r="P955" s="789"/>
      <c r="Q955" s="789"/>
      <c r="R955" s="789"/>
      <c r="S955" s="788"/>
      <c r="T955" s="789">
        <f t="shared" ref="T955:AE955" si="3898">SUM(T409)</f>
        <v>0</v>
      </c>
      <c r="U955" s="789">
        <f t="shared" si="3898"/>
        <v>0</v>
      </c>
      <c r="V955" s="789">
        <f t="shared" si="3898"/>
        <v>0</v>
      </c>
      <c r="W955" s="789">
        <f t="shared" si="3898"/>
        <v>0</v>
      </c>
      <c r="X955" s="789">
        <f t="shared" si="3898"/>
        <v>0</v>
      </c>
      <c r="Y955" s="789">
        <f t="shared" si="3898"/>
        <v>0</v>
      </c>
      <c r="Z955" s="789">
        <f t="shared" si="3898"/>
        <v>0</v>
      </c>
      <c r="AA955" s="789">
        <f t="shared" si="3898"/>
        <v>0</v>
      </c>
      <c r="AB955" s="789">
        <f t="shared" si="3898"/>
        <v>0</v>
      </c>
      <c r="AC955" s="789">
        <f t="shared" si="3898"/>
        <v>0</v>
      </c>
      <c r="AD955" s="789">
        <f t="shared" si="3898"/>
        <v>0</v>
      </c>
      <c r="AE955" s="789">
        <f t="shared" si="389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99">SUM(AL409)</f>
        <v>0</v>
      </c>
      <c r="AM955" s="789">
        <f t="shared" si="3899"/>
        <v>0</v>
      </c>
      <c r="AN955" s="789">
        <f t="shared" si="3899"/>
        <v>0</v>
      </c>
      <c r="AO955" s="789">
        <f t="shared" si="3899"/>
        <v>0</v>
      </c>
      <c r="AP955" s="789">
        <f t="shared" si="3899"/>
        <v>0</v>
      </c>
      <c r="AQ955" s="789">
        <f t="shared" si="3899"/>
        <v>0</v>
      </c>
      <c r="AR955" s="789">
        <f t="shared" si="3899"/>
        <v>0</v>
      </c>
      <c r="AS955" s="789">
        <f t="shared" si="3899"/>
        <v>0</v>
      </c>
      <c r="AT955" s="789">
        <f t="shared" si="3899"/>
        <v>0</v>
      </c>
      <c r="AU955" s="789">
        <f t="shared" si="3899"/>
        <v>0</v>
      </c>
      <c r="AV955" s="789">
        <f t="shared" si="3899"/>
        <v>0</v>
      </c>
      <c r="AW955" s="789">
        <f t="shared" si="389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00">SUM(BD409)</f>
        <v>0</v>
      </c>
      <c r="BE955" s="789">
        <f t="shared" si="3900"/>
        <v>0</v>
      </c>
      <c r="BF955" s="789">
        <f t="shared" si="3900"/>
        <v>0</v>
      </c>
      <c r="BG955" s="789">
        <f t="shared" si="3900"/>
        <v>0</v>
      </c>
      <c r="BH955" s="789">
        <f t="shared" si="3900"/>
        <v>0</v>
      </c>
      <c r="BI955" s="789">
        <f t="shared" si="3900"/>
        <v>0</v>
      </c>
      <c r="BJ955" s="789">
        <f t="shared" si="3900"/>
        <v>0</v>
      </c>
      <c r="BK955" s="789">
        <f t="shared" si="3900"/>
        <v>0</v>
      </c>
      <c r="BL955" s="789">
        <f t="shared" si="3900"/>
        <v>0</v>
      </c>
      <c r="BM955" s="789">
        <f t="shared" si="3900"/>
        <v>0</v>
      </c>
      <c r="BN955" s="789">
        <f t="shared" si="3900"/>
        <v>0</v>
      </c>
      <c r="BO955" s="789">
        <f t="shared" si="390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76"/>
        <v>0</v>
      </c>
      <c r="CA955" s="589">
        <f t="shared" si="3777"/>
        <v>0</v>
      </c>
      <c r="CB955" s="589">
        <f t="shared" si="3778"/>
        <v>0</v>
      </c>
      <c r="CC955" s="589">
        <f t="shared" si="3779"/>
        <v>0</v>
      </c>
      <c r="CD955" s="1328">
        <f t="shared" si="3806"/>
        <v>0</v>
      </c>
      <c r="CE955" s="1329">
        <f t="shared" si="3872"/>
        <v>0</v>
      </c>
      <c r="CF955" s="1329">
        <f t="shared" si="3872"/>
        <v>0</v>
      </c>
      <c r="CG955" s="1329">
        <f t="shared" si="3872"/>
        <v>0</v>
      </c>
      <c r="CH955" s="1329">
        <f t="shared" si="3872"/>
        <v>0</v>
      </c>
      <c r="CI955" s="1330">
        <f t="shared" si="3872"/>
        <v>0</v>
      </c>
      <c r="CJ955" s="1330">
        <f t="shared" si="3872"/>
        <v>0</v>
      </c>
      <c r="CK955" s="1329">
        <f t="shared" si="3872"/>
        <v>0</v>
      </c>
      <c r="CL955" s="1329">
        <f t="shared" si="3872"/>
        <v>0</v>
      </c>
      <c r="CM955" s="1329">
        <f t="shared" si="3872"/>
        <v>0</v>
      </c>
      <c r="CN955" s="1329">
        <f t="shared" si="3872"/>
        <v>0</v>
      </c>
      <c r="CO955" s="1329">
        <f t="shared" si="3872"/>
        <v>0</v>
      </c>
      <c r="CP955" s="540" t="str">
        <f t="shared" si="3781"/>
        <v/>
      </c>
      <c r="CQ955" s="541" t="str">
        <f t="shared" si="3782"/>
        <v/>
      </c>
      <c r="CR955" s="542" t="str">
        <f t="shared" si="3783"/>
        <v/>
      </c>
      <c r="CS955" s="542">
        <f t="shared" si="3784"/>
        <v>0</v>
      </c>
      <c r="CT955" s="542">
        <f t="shared" si="3785"/>
        <v>0</v>
      </c>
      <c r="CU955" s="542">
        <f t="shared" si="3786"/>
        <v>0</v>
      </c>
      <c r="CV955" s="542">
        <f t="shared" si="3787"/>
        <v>0</v>
      </c>
      <c r="CW955" s="543">
        <f t="shared" si="3788"/>
        <v>0</v>
      </c>
      <c r="CX955" s="543">
        <f t="shared" si="3789"/>
        <v>0</v>
      </c>
      <c r="CY955" s="543">
        <f t="shared" si="3790"/>
        <v>0</v>
      </c>
      <c r="CZ955" s="542">
        <f t="shared" si="3791"/>
        <v>0</v>
      </c>
      <c r="DA955" s="542">
        <f t="shared" si="3792"/>
        <v>0</v>
      </c>
      <c r="DB955" s="542">
        <f t="shared" si="3793"/>
        <v>0</v>
      </c>
      <c r="DC955" s="542">
        <f t="shared" si="3794"/>
        <v>0</v>
      </c>
      <c r="DD955" s="542">
        <f t="shared" si="3795"/>
        <v>0</v>
      </c>
      <c r="DE955" s="541" t="str">
        <f t="shared" si="3796"/>
        <v/>
      </c>
      <c r="DF955" s="540" t="str">
        <f t="shared" si="3797"/>
        <v/>
      </c>
      <c r="DG955" s="645">
        <f t="shared" si="3798"/>
        <v>12</v>
      </c>
      <c r="DH955" s="98">
        <f t="shared" si="3799"/>
        <v>12</v>
      </c>
      <c r="DI955" s="98">
        <f t="shared" si="3800"/>
        <v>12</v>
      </c>
      <c r="DJ955" s="98">
        <f t="shared" si="380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901">SUM(B412)</f>
        <v>0</v>
      </c>
      <c r="C956" s="789">
        <f t="shared" si="3901"/>
        <v>0</v>
      </c>
      <c r="D956" s="789">
        <f t="shared" si="3901"/>
        <v>0</v>
      </c>
      <c r="E956" s="789">
        <f t="shared" si="3901"/>
        <v>0</v>
      </c>
      <c r="F956" s="789">
        <f t="shared" si="3901"/>
        <v>0</v>
      </c>
      <c r="G956" s="789">
        <f t="shared" si="3901"/>
        <v>0</v>
      </c>
      <c r="H956" s="789">
        <f t="shared" si="3901"/>
        <v>0</v>
      </c>
      <c r="I956" s="789">
        <f t="shared" si="3901"/>
        <v>0</v>
      </c>
      <c r="J956" s="789">
        <f t="shared" si="3901"/>
        <v>0</v>
      </c>
      <c r="K956" s="789">
        <f t="shared" si="3901"/>
        <v>0</v>
      </c>
      <c r="L956" s="789">
        <f t="shared" si="3901"/>
        <v>0</v>
      </c>
      <c r="M956" s="789">
        <f t="shared" si="3901"/>
        <v>0</v>
      </c>
      <c r="N956" s="789"/>
      <c r="O956" s="789"/>
      <c r="P956" s="789"/>
      <c r="Q956" s="789"/>
      <c r="R956" s="789"/>
      <c r="S956" s="788"/>
      <c r="T956" s="789">
        <f t="shared" ref="T956:AE956" si="3902">SUM(T412)</f>
        <v>0</v>
      </c>
      <c r="U956" s="789">
        <f t="shared" si="3902"/>
        <v>0</v>
      </c>
      <c r="V956" s="789">
        <f t="shared" si="3902"/>
        <v>0</v>
      </c>
      <c r="W956" s="789">
        <f t="shared" si="3902"/>
        <v>0</v>
      </c>
      <c r="X956" s="789">
        <f t="shared" si="3902"/>
        <v>0</v>
      </c>
      <c r="Y956" s="789">
        <f t="shared" si="3902"/>
        <v>0</v>
      </c>
      <c r="Z956" s="789">
        <f t="shared" si="3902"/>
        <v>0</v>
      </c>
      <c r="AA956" s="789">
        <f t="shared" si="3902"/>
        <v>0</v>
      </c>
      <c r="AB956" s="789">
        <f t="shared" si="3902"/>
        <v>0</v>
      </c>
      <c r="AC956" s="789">
        <f t="shared" si="3902"/>
        <v>0</v>
      </c>
      <c r="AD956" s="789">
        <f t="shared" si="3902"/>
        <v>0</v>
      </c>
      <c r="AE956" s="789">
        <f t="shared" si="390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03">SUM(AL412)</f>
        <v>0</v>
      </c>
      <c r="AM956" s="789">
        <f t="shared" si="3903"/>
        <v>0</v>
      </c>
      <c r="AN956" s="789">
        <f t="shared" si="3903"/>
        <v>0</v>
      </c>
      <c r="AO956" s="789">
        <f t="shared" si="3903"/>
        <v>0</v>
      </c>
      <c r="AP956" s="789">
        <f t="shared" si="3903"/>
        <v>0</v>
      </c>
      <c r="AQ956" s="789">
        <f t="shared" si="3903"/>
        <v>0</v>
      </c>
      <c r="AR956" s="789">
        <f t="shared" si="3903"/>
        <v>0</v>
      </c>
      <c r="AS956" s="789">
        <f t="shared" si="3903"/>
        <v>0</v>
      </c>
      <c r="AT956" s="789">
        <f t="shared" si="3903"/>
        <v>0</v>
      </c>
      <c r="AU956" s="789">
        <f t="shared" si="3903"/>
        <v>0</v>
      </c>
      <c r="AV956" s="789">
        <f t="shared" si="3903"/>
        <v>0</v>
      </c>
      <c r="AW956" s="789">
        <f t="shared" si="390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904">SUM(BD412)</f>
        <v>0</v>
      </c>
      <c r="BE956" s="789">
        <f t="shared" si="3904"/>
        <v>0</v>
      </c>
      <c r="BF956" s="789">
        <f t="shared" si="3904"/>
        <v>0</v>
      </c>
      <c r="BG956" s="789">
        <f t="shared" si="3904"/>
        <v>0</v>
      </c>
      <c r="BH956" s="789">
        <f t="shared" si="3904"/>
        <v>0</v>
      </c>
      <c r="BI956" s="789">
        <f t="shared" si="3904"/>
        <v>0</v>
      </c>
      <c r="BJ956" s="789">
        <f t="shared" si="3904"/>
        <v>0</v>
      </c>
      <c r="BK956" s="789">
        <f t="shared" si="3904"/>
        <v>0</v>
      </c>
      <c r="BL956" s="789">
        <f t="shared" si="3904"/>
        <v>0</v>
      </c>
      <c r="BM956" s="789">
        <f t="shared" si="3904"/>
        <v>0</v>
      </c>
      <c r="BN956" s="789">
        <f t="shared" si="3904"/>
        <v>0</v>
      </c>
      <c r="BO956" s="789">
        <f t="shared" si="390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76"/>
        <v>0</v>
      </c>
      <c r="CA956" s="589">
        <f t="shared" si="3777"/>
        <v>0</v>
      </c>
      <c r="CB956" s="589">
        <f t="shared" si="3778"/>
        <v>0</v>
      </c>
      <c r="CC956" s="589">
        <f t="shared" si="3779"/>
        <v>0</v>
      </c>
      <c r="CD956" s="1328">
        <f t="shared" si="3806"/>
        <v>0</v>
      </c>
      <c r="CE956" s="1329">
        <f t="shared" si="3872"/>
        <v>0</v>
      </c>
      <c r="CF956" s="1329">
        <f t="shared" si="3872"/>
        <v>0</v>
      </c>
      <c r="CG956" s="1329">
        <f t="shared" si="3872"/>
        <v>0</v>
      </c>
      <c r="CH956" s="1329">
        <f t="shared" si="3872"/>
        <v>0</v>
      </c>
      <c r="CI956" s="1330">
        <f t="shared" si="3872"/>
        <v>0</v>
      </c>
      <c r="CJ956" s="1330">
        <f t="shared" si="3872"/>
        <v>0</v>
      </c>
      <c r="CK956" s="1329">
        <f t="shared" si="3872"/>
        <v>0</v>
      </c>
      <c r="CL956" s="1329">
        <f t="shared" si="3872"/>
        <v>0</v>
      </c>
      <c r="CM956" s="1329">
        <f t="shared" si="3872"/>
        <v>0</v>
      </c>
      <c r="CN956" s="1329">
        <f t="shared" si="3872"/>
        <v>0</v>
      </c>
      <c r="CO956" s="1329">
        <f t="shared" si="3872"/>
        <v>0</v>
      </c>
      <c r="CP956" s="540" t="str">
        <f t="shared" si="3781"/>
        <v/>
      </c>
      <c r="CQ956" s="541" t="str">
        <f t="shared" si="3782"/>
        <v/>
      </c>
      <c r="CR956" s="542" t="str">
        <f t="shared" si="3783"/>
        <v/>
      </c>
      <c r="CS956" s="542">
        <f t="shared" si="3784"/>
        <v>0</v>
      </c>
      <c r="CT956" s="542">
        <f t="shared" si="3785"/>
        <v>0</v>
      </c>
      <c r="CU956" s="542">
        <f t="shared" si="3786"/>
        <v>0</v>
      </c>
      <c r="CV956" s="542">
        <f t="shared" si="3787"/>
        <v>0</v>
      </c>
      <c r="CW956" s="543">
        <f t="shared" si="3788"/>
        <v>0</v>
      </c>
      <c r="CX956" s="543">
        <f t="shared" si="3789"/>
        <v>0</v>
      </c>
      <c r="CY956" s="543">
        <f t="shared" si="3790"/>
        <v>0</v>
      </c>
      <c r="CZ956" s="542">
        <f t="shared" si="3791"/>
        <v>0</v>
      </c>
      <c r="DA956" s="542">
        <f t="shared" si="3792"/>
        <v>0</v>
      </c>
      <c r="DB956" s="542">
        <f t="shared" si="3793"/>
        <v>0</v>
      </c>
      <c r="DC956" s="542">
        <f t="shared" si="3794"/>
        <v>0</v>
      </c>
      <c r="DD956" s="542">
        <f t="shared" si="3795"/>
        <v>0</v>
      </c>
      <c r="DE956" s="541" t="str">
        <f t="shared" si="3796"/>
        <v/>
      </c>
      <c r="DF956" s="540" t="str">
        <f t="shared" si="3797"/>
        <v/>
      </c>
      <c r="DG956" s="645">
        <f t="shared" si="3798"/>
        <v>12</v>
      </c>
      <c r="DH956" s="98">
        <f t="shared" si="3799"/>
        <v>12</v>
      </c>
      <c r="DI956" s="98">
        <f t="shared" si="3800"/>
        <v>12</v>
      </c>
      <c r="DJ956" s="98">
        <f t="shared" si="380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905">SUM(B415)</f>
        <v>0</v>
      </c>
      <c r="C957" s="789">
        <f t="shared" si="3905"/>
        <v>0</v>
      </c>
      <c r="D957" s="789">
        <f t="shared" si="3905"/>
        <v>0</v>
      </c>
      <c r="E957" s="789">
        <f t="shared" si="3905"/>
        <v>0</v>
      </c>
      <c r="F957" s="789">
        <f t="shared" si="3905"/>
        <v>0</v>
      </c>
      <c r="G957" s="789">
        <f t="shared" si="3905"/>
        <v>0</v>
      </c>
      <c r="H957" s="789">
        <f t="shared" si="3905"/>
        <v>0</v>
      </c>
      <c r="I957" s="789">
        <f t="shared" si="3905"/>
        <v>0</v>
      </c>
      <c r="J957" s="789">
        <f t="shared" si="3905"/>
        <v>0</v>
      </c>
      <c r="K957" s="789">
        <f t="shared" si="3905"/>
        <v>0</v>
      </c>
      <c r="L957" s="789">
        <f t="shared" si="3905"/>
        <v>0</v>
      </c>
      <c r="M957" s="789">
        <f t="shared" si="3905"/>
        <v>0</v>
      </c>
      <c r="N957" s="789"/>
      <c r="O957" s="789"/>
      <c r="P957" s="789"/>
      <c r="Q957" s="789"/>
      <c r="R957" s="789"/>
      <c r="S957" s="788"/>
      <c r="T957" s="789">
        <f t="shared" ref="T957:AE957" si="3906">SUM(T415)</f>
        <v>0</v>
      </c>
      <c r="U957" s="789">
        <f t="shared" si="3906"/>
        <v>0</v>
      </c>
      <c r="V957" s="789">
        <f t="shared" si="3906"/>
        <v>0</v>
      </c>
      <c r="W957" s="789">
        <f t="shared" si="3906"/>
        <v>0</v>
      </c>
      <c r="X957" s="789">
        <f t="shared" si="3906"/>
        <v>0</v>
      </c>
      <c r="Y957" s="789">
        <f t="shared" si="3906"/>
        <v>0</v>
      </c>
      <c r="Z957" s="789">
        <f t="shared" si="3906"/>
        <v>0</v>
      </c>
      <c r="AA957" s="789">
        <f t="shared" si="3906"/>
        <v>0</v>
      </c>
      <c r="AB957" s="789">
        <f t="shared" si="3906"/>
        <v>0</v>
      </c>
      <c r="AC957" s="789">
        <f t="shared" si="3906"/>
        <v>0</v>
      </c>
      <c r="AD957" s="789">
        <f t="shared" si="3906"/>
        <v>0</v>
      </c>
      <c r="AE957" s="789">
        <f t="shared" si="390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07">SUM(AL415)</f>
        <v>0</v>
      </c>
      <c r="AM957" s="789">
        <f t="shared" si="3907"/>
        <v>0</v>
      </c>
      <c r="AN957" s="789">
        <f t="shared" si="3907"/>
        <v>0</v>
      </c>
      <c r="AO957" s="789">
        <f t="shared" si="3907"/>
        <v>0</v>
      </c>
      <c r="AP957" s="789">
        <f t="shared" si="3907"/>
        <v>0</v>
      </c>
      <c r="AQ957" s="789">
        <f t="shared" si="3907"/>
        <v>0</v>
      </c>
      <c r="AR957" s="789">
        <f t="shared" si="3907"/>
        <v>0</v>
      </c>
      <c r="AS957" s="789">
        <f t="shared" si="3907"/>
        <v>0</v>
      </c>
      <c r="AT957" s="789">
        <f t="shared" si="3907"/>
        <v>0</v>
      </c>
      <c r="AU957" s="789">
        <f t="shared" si="3907"/>
        <v>0</v>
      </c>
      <c r="AV957" s="789">
        <f t="shared" si="3907"/>
        <v>0</v>
      </c>
      <c r="AW957" s="789">
        <f t="shared" si="390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08">SUM(BD415)</f>
        <v>0</v>
      </c>
      <c r="BE957" s="789">
        <f t="shared" si="3908"/>
        <v>0</v>
      </c>
      <c r="BF957" s="789">
        <f t="shared" si="3908"/>
        <v>0</v>
      </c>
      <c r="BG957" s="789">
        <f t="shared" si="3908"/>
        <v>0</v>
      </c>
      <c r="BH957" s="789">
        <f t="shared" si="3908"/>
        <v>0</v>
      </c>
      <c r="BI957" s="789">
        <f t="shared" si="3908"/>
        <v>0</v>
      </c>
      <c r="BJ957" s="789">
        <f t="shared" si="3908"/>
        <v>0</v>
      </c>
      <c r="BK957" s="789">
        <f t="shared" si="3908"/>
        <v>0</v>
      </c>
      <c r="BL957" s="789">
        <f t="shared" si="3908"/>
        <v>0</v>
      </c>
      <c r="BM957" s="789">
        <f t="shared" si="3908"/>
        <v>0</v>
      </c>
      <c r="BN957" s="789">
        <f t="shared" si="3908"/>
        <v>0</v>
      </c>
      <c r="BO957" s="789">
        <f t="shared" si="390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76"/>
        <v>0</v>
      </c>
      <c r="CA957" s="589">
        <f t="shared" si="3777"/>
        <v>0</v>
      </c>
      <c r="CB957" s="589">
        <f t="shared" si="3778"/>
        <v>0</v>
      </c>
      <c r="CC957" s="589">
        <f t="shared" si="3779"/>
        <v>0</v>
      </c>
      <c r="CD957" s="1328">
        <f t="shared" si="3806"/>
        <v>0</v>
      </c>
      <c r="CE957" s="1329">
        <f t="shared" si="3872"/>
        <v>0</v>
      </c>
      <c r="CF957" s="1329">
        <f t="shared" si="3872"/>
        <v>0</v>
      </c>
      <c r="CG957" s="1329">
        <f t="shared" si="3872"/>
        <v>0</v>
      </c>
      <c r="CH957" s="1329">
        <f t="shared" si="3872"/>
        <v>0</v>
      </c>
      <c r="CI957" s="1330">
        <f t="shared" si="3872"/>
        <v>0</v>
      </c>
      <c r="CJ957" s="1330">
        <f t="shared" si="3872"/>
        <v>0</v>
      </c>
      <c r="CK957" s="1329">
        <f t="shared" si="3872"/>
        <v>0</v>
      </c>
      <c r="CL957" s="1329">
        <f t="shared" si="3872"/>
        <v>0</v>
      </c>
      <c r="CM957" s="1329">
        <f t="shared" si="3872"/>
        <v>0</v>
      </c>
      <c r="CN957" s="1329">
        <f t="shared" si="3872"/>
        <v>0</v>
      </c>
      <c r="CO957" s="1329">
        <f t="shared" si="3872"/>
        <v>0</v>
      </c>
      <c r="CP957" s="540" t="str">
        <f t="shared" si="3781"/>
        <v/>
      </c>
      <c r="CQ957" s="541" t="str">
        <f t="shared" si="3782"/>
        <v/>
      </c>
      <c r="CR957" s="542" t="str">
        <f t="shared" si="3783"/>
        <v/>
      </c>
      <c r="CS957" s="542">
        <f t="shared" si="3784"/>
        <v>0</v>
      </c>
      <c r="CT957" s="542">
        <f t="shared" si="3785"/>
        <v>0</v>
      </c>
      <c r="CU957" s="542">
        <f t="shared" si="3786"/>
        <v>0</v>
      </c>
      <c r="CV957" s="542">
        <f t="shared" si="3787"/>
        <v>0</v>
      </c>
      <c r="CW957" s="543">
        <f t="shared" si="3788"/>
        <v>0</v>
      </c>
      <c r="CX957" s="543">
        <f t="shared" si="3789"/>
        <v>0</v>
      </c>
      <c r="CY957" s="543">
        <f t="shared" si="3790"/>
        <v>0</v>
      </c>
      <c r="CZ957" s="542">
        <f t="shared" si="3791"/>
        <v>0</v>
      </c>
      <c r="DA957" s="542">
        <f t="shared" si="3792"/>
        <v>0</v>
      </c>
      <c r="DB957" s="542">
        <f t="shared" si="3793"/>
        <v>0</v>
      </c>
      <c r="DC957" s="542">
        <f t="shared" si="3794"/>
        <v>0</v>
      </c>
      <c r="DD957" s="542">
        <f t="shared" si="3795"/>
        <v>0</v>
      </c>
      <c r="DE957" s="541" t="str">
        <f t="shared" si="3796"/>
        <v/>
      </c>
      <c r="DF957" s="540" t="str">
        <f t="shared" si="3797"/>
        <v/>
      </c>
      <c r="DG957" s="645">
        <f t="shared" si="3798"/>
        <v>12</v>
      </c>
      <c r="DH957" s="98">
        <f t="shared" si="3799"/>
        <v>12</v>
      </c>
      <c r="DI957" s="98">
        <f t="shared" si="3800"/>
        <v>12</v>
      </c>
      <c r="DJ957" s="98">
        <f t="shared" si="380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909">SUM(B418)</f>
        <v>0</v>
      </c>
      <c r="C958" s="789">
        <f t="shared" si="3909"/>
        <v>0</v>
      </c>
      <c r="D958" s="789">
        <f t="shared" si="3909"/>
        <v>0</v>
      </c>
      <c r="E958" s="789">
        <f t="shared" si="3909"/>
        <v>0</v>
      </c>
      <c r="F958" s="789">
        <f t="shared" si="3909"/>
        <v>0</v>
      </c>
      <c r="G958" s="789">
        <f t="shared" si="3909"/>
        <v>0</v>
      </c>
      <c r="H958" s="789">
        <f t="shared" si="3909"/>
        <v>0</v>
      </c>
      <c r="I958" s="789">
        <f t="shared" si="3909"/>
        <v>0</v>
      </c>
      <c r="J958" s="789">
        <f t="shared" si="3909"/>
        <v>0</v>
      </c>
      <c r="K958" s="789">
        <f t="shared" si="3909"/>
        <v>0</v>
      </c>
      <c r="L958" s="789">
        <f t="shared" si="3909"/>
        <v>0</v>
      </c>
      <c r="M958" s="789">
        <f t="shared" si="3909"/>
        <v>0</v>
      </c>
      <c r="N958" s="789"/>
      <c r="O958" s="789"/>
      <c r="P958" s="789"/>
      <c r="Q958" s="789"/>
      <c r="R958" s="789"/>
      <c r="S958" s="788"/>
      <c r="T958" s="789">
        <f t="shared" ref="T958:AE958" si="3910">SUM(T418)</f>
        <v>0</v>
      </c>
      <c r="U958" s="789">
        <f t="shared" si="3910"/>
        <v>0</v>
      </c>
      <c r="V958" s="789">
        <f t="shared" si="3910"/>
        <v>0</v>
      </c>
      <c r="W958" s="789">
        <f t="shared" si="3910"/>
        <v>0</v>
      </c>
      <c r="X958" s="789">
        <f t="shared" si="3910"/>
        <v>0</v>
      </c>
      <c r="Y958" s="789">
        <f t="shared" si="3910"/>
        <v>0</v>
      </c>
      <c r="Z958" s="789">
        <f t="shared" si="3910"/>
        <v>0</v>
      </c>
      <c r="AA958" s="789">
        <f t="shared" si="3910"/>
        <v>0</v>
      </c>
      <c r="AB958" s="789">
        <f t="shared" si="3910"/>
        <v>0</v>
      </c>
      <c r="AC958" s="789">
        <f t="shared" si="3910"/>
        <v>0</v>
      </c>
      <c r="AD958" s="789">
        <f t="shared" si="3910"/>
        <v>0</v>
      </c>
      <c r="AE958" s="789">
        <f t="shared" si="391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11">SUM(AL418)</f>
        <v>0</v>
      </c>
      <c r="AM958" s="789">
        <f t="shared" si="3911"/>
        <v>0</v>
      </c>
      <c r="AN958" s="789">
        <f t="shared" si="3911"/>
        <v>0</v>
      </c>
      <c r="AO958" s="789">
        <f t="shared" si="3911"/>
        <v>0</v>
      </c>
      <c r="AP958" s="789">
        <f t="shared" si="3911"/>
        <v>0</v>
      </c>
      <c r="AQ958" s="789">
        <f t="shared" si="3911"/>
        <v>0</v>
      </c>
      <c r="AR958" s="789">
        <f t="shared" si="3911"/>
        <v>0</v>
      </c>
      <c r="AS958" s="789">
        <f t="shared" si="3911"/>
        <v>0</v>
      </c>
      <c r="AT958" s="789">
        <f t="shared" si="3911"/>
        <v>0</v>
      </c>
      <c r="AU958" s="789">
        <f t="shared" si="3911"/>
        <v>0</v>
      </c>
      <c r="AV958" s="789">
        <f t="shared" si="3911"/>
        <v>0</v>
      </c>
      <c r="AW958" s="789">
        <f t="shared" si="391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12">SUM(BD418)</f>
        <v>0</v>
      </c>
      <c r="BE958" s="789">
        <f t="shared" si="3912"/>
        <v>0</v>
      </c>
      <c r="BF958" s="789">
        <f t="shared" si="3912"/>
        <v>0</v>
      </c>
      <c r="BG958" s="789">
        <f t="shared" si="3912"/>
        <v>0</v>
      </c>
      <c r="BH958" s="789">
        <f t="shared" si="3912"/>
        <v>0</v>
      </c>
      <c r="BI958" s="789">
        <f t="shared" si="3912"/>
        <v>0</v>
      </c>
      <c r="BJ958" s="789">
        <f t="shared" si="3912"/>
        <v>0</v>
      </c>
      <c r="BK958" s="789">
        <f t="shared" si="3912"/>
        <v>0</v>
      </c>
      <c r="BL958" s="789">
        <f t="shared" si="3912"/>
        <v>0</v>
      </c>
      <c r="BM958" s="789">
        <f t="shared" si="3912"/>
        <v>0</v>
      </c>
      <c r="BN958" s="789">
        <f t="shared" si="3912"/>
        <v>0</v>
      </c>
      <c r="BO958" s="789">
        <f t="shared" si="391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76"/>
        <v>0</v>
      </c>
      <c r="CA958" s="589">
        <f t="shared" si="3777"/>
        <v>0</v>
      </c>
      <c r="CB958" s="589">
        <f t="shared" si="3778"/>
        <v>0</v>
      </c>
      <c r="CC958" s="589">
        <f t="shared" si="3779"/>
        <v>0</v>
      </c>
      <c r="CD958" s="1328">
        <f t="shared" si="3806"/>
        <v>0</v>
      </c>
      <c r="CE958" s="1329">
        <f t="shared" si="3872"/>
        <v>0</v>
      </c>
      <c r="CF958" s="1329">
        <f t="shared" si="3872"/>
        <v>0</v>
      </c>
      <c r="CG958" s="1329">
        <f t="shared" si="3872"/>
        <v>0</v>
      </c>
      <c r="CH958" s="1329">
        <f t="shared" si="3872"/>
        <v>0</v>
      </c>
      <c r="CI958" s="1330">
        <f t="shared" si="3872"/>
        <v>0</v>
      </c>
      <c r="CJ958" s="1330">
        <f t="shared" si="3872"/>
        <v>0</v>
      </c>
      <c r="CK958" s="1329">
        <f t="shared" si="3872"/>
        <v>0</v>
      </c>
      <c r="CL958" s="1329">
        <f t="shared" si="3872"/>
        <v>0</v>
      </c>
      <c r="CM958" s="1329">
        <f t="shared" si="3872"/>
        <v>0</v>
      </c>
      <c r="CN958" s="1329">
        <f t="shared" si="3872"/>
        <v>0</v>
      </c>
      <c r="CO958" s="1329">
        <f t="shared" si="3872"/>
        <v>0</v>
      </c>
      <c r="CP958" s="540" t="str">
        <f t="shared" si="3781"/>
        <v/>
      </c>
      <c r="CQ958" s="541" t="str">
        <f t="shared" si="3782"/>
        <v/>
      </c>
      <c r="CR958" s="542" t="str">
        <f t="shared" si="3783"/>
        <v/>
      </c>
      <c r="CS958" s="542">
        <f t="shared" si="3784"/>
        <v>0</v>
      </c>
      <c r="CT958" s="542">
        <f t="shared" si="3785"/>
        <v>0</v>
      </c>
      <c r="CU958" s="542">
        <f t="shared" si="3786"/>
        <v>0</v>
      </c>
      <c r="CV958" s="542">
        <f t="shared" si="3787"/>
        <v>0</v>
      </c>
      <c r="CW958" s="543">
        <f t="shared" si="3788"/>
        <v>0</v>
      </c>
      <c r="CX958" s="543">
        <f t="shared" si="3789"/>
        <v>0</v>
      </c>
      <c r="CY958" s="543">
        <f t="shared" si="3790"/>
        <v>0</v>
      </c>
      <c r="CZ958" s="542">
        <f t="shared" si="3791"/>
        <v>0</v>
      </c>
      <c r="DA958" s="542">
        <f t="shared" si="3792"/>
        <v>0</v>
      </c>
      <c r="DB958" s="542">
        <f t="shared" si="3793"/>
        <v>0</v>
      </c>
      <c r="DC958" s="542">
        <f t="shared" si="3794"/>
        <v>0</v>
      </c>
      <c r="DD958" s="542">
        <f t="shared" si="3795"/>
        <v>0</v>
      </c>
      <c r="DE958" s="541" t="str">
        <f t="shared" si="3796"/>
        <v/>
      </c>
      <c r="DF958" s="540" t="str">
        <f t="shared" si="3797"/>
        <v/>
      </c>
      <c r="DG958" s="645">
        <f t="shared" si="3798"/>
        <v>12</v>
      </c>
      <c r="DH958" s="98">
        <f t="shared" si="3799"/>
        <v>12</v>
      </c>
      <c r="DI958" s="98">
        <f t="shared" si="3800"/>
        <v>12</v>
      </c>
      <c r="DJ958" s="98">
        <f t="shared" si="380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13">SUM(B422)</f>
        <v>0</v>
      </c>
      <c r="C959" s="789">
        <f t="shared" si="3913"/>
        <v>0</v>
      </c>
      <c r="D959" s="789">
        <f t="shared" si="3913"/>
        <v>0</v>
      </c>
      <c r="E959" s="789">
        <f t="shared" si="3913"/>
        <v>0</v>
      </c>
      <c r="F959" s="789">
        <f t="shared" si="3913"/>
        <v>0</v>
      </c>
      <c r="G959" s="789">
        <f t="shared" si="3913"/>
        <v>0</v>
      </c>
      <c r="H959" s="789">
        <f t="shared" si="3913"/>
        <v>0</v>
      </c>
      <c r="I959" s="789">
        <f t="shared" si="3913"/>
        <v>0</v>
      </c>
      <c r="J959" s="789">
        <f t="shared" si="3913"/>
        <v>0</v>
      </c>
      <c r="K959" s="789">
        <f t="shared" si="3913"/>
        <v>0</v>
      </c>
      <c r="L959" s="789">
        <f t="shared" si="3913"/>
        <v>0</v>
      </c>
      <c r="M959" s="789">
        <f t="shared" si="3913"/>
        <v>0</v>
      </c>
      <c r="N959" s="789"/>
      <c r="O959" s="789"/>
      <c r="P959" s="789"/>
      <c r="Q959" s="789"/>
      <c r="R959" s="789"/>
      <c r="S959" s="788"/>
      <c r="T959" s="789">
        <f t="shared" ref="T959:AE959" si="3914">SUM(T422)</f>
        <v>0</v>
      </c>
      <c r="U959" s="789">
        <f t="shared" si="3914"/>
        <v>0</v>
      </c>
      <c r="V959" s="789">
        <f t="shared" si="3914"/>
        <v>0</v>
      </c>
      <c r="W959" s="789">
        <f t="shared" si="3914"/>
        <v>0</v>
      </c>
      <c r="X959" s="789">
        <f t="shared" si="3914"/>
        <v>0</v>
      </c>
      <c r="Y959" s="789">
        <f t="shared" si="3914"/>
        <v>0</v>
      </c>
      <c r="Z959" s="789">
        <f t="shared" si="3914"/>
        <v>0</v>
      </c>
      <c r="AA959" s="789">
        <f t="shared" si="3914"/>
        <v>0</v>
      </c>
      <c r="AB959" s="789">
        <f t="shared" si="3914"/>
        <v>0</v>
      </c>
      <c r="AC959" s="789">
        <f t="shared" si="3914"/>
        <v>0</v>
      </c>
      <c r="AD959" s="789">
        <f t="shared" si="3914"/>
        <v>0</v>
      </c>
      <c r="AE959" s="789">
        <f t="shared" si="391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15">SUM(AL422)</f>
        <v>0</v>
      </c>
      <c r="AM959" s="789">
        <f t="shared" si="3915"/>
        <v>0</v>
      </c>
      <c r="AN959" s="789">
        <f t="shared" si="3915"/>
        <v>0</v>
      </c>
      <c r="AO959" s="789">
        <f t="shared" si="3915"/>
        <v>0</v>
      </c>
      <c r="AP959" s="789">
        <f t="shared" si="3915"/>
        <v>0</v>
      </c>
      <c r="AQ959" s="789">
        <f t="shared" si="3915"/>
        <v>0</v>
      </c>
      <c r="AR959" s="789">
        <f t="shared" si="3915"/>
        <v>0</v>
      </c>
      <c r="AS959" s="789">
        <f t="shared" si="3915"/>
        <v>0</v>
      </c>
      <c r="AT959" s="789">
        <f t="shared" si="3915"/>
        <v>0</v>
      </c>
      <c r="AU959" s="789">
        <f t="shared" si="3915"/>
        <v>0</v>
      </c>
      <c r="AV959" s="789">
        <f t="shared" si="3915"/>
        <v>0</v>
      </c>
      <c r="AW959" s="789">
        <f t="shared" si="391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16">SUM(BD422)</f>
        <v>0</v>
      </c>
      <c r="BE959" s="789">
        <f t="shared" si="3916"/>
        <v>0</v>
      </c>
      <c r="BF959" s="789">
        <f t="shared" si="3916"/>
        <v>0</v>
      </c>
      <c r="BG959" s="789">
        <f t="shared" si="3916"/>
        <v>0</v>
      </c>
      <c r="BH959" s="789">
        <f t="shared" si="3916"/>
        <v>0</v>
      </c>
      <c r="BI959" s="789">
        <f t="shared" si="3916"/>
        <v>0</v>
      </c>
      <c r="BJ959" s="789">
        <f t="shared" si="3916"/>
        <v>0</v>
      </c>
      <c r="BK959" s="789">
        <f t="shared" si="3916"/>
        <v>0</v>
      </c>
      <c r="BL959" s="789">
        <f t="shared" si="3916"/>
        <v>0</v>
      </c>
      <c r="BM959" s="789">
        <f t="shared" si="3916"/>
        <v>0</v>
      </c>
      <c r="BN959" s="789">
        <f t="shared" si="3916"/>
        <v>0</v>
      </c>
      <c r="BO959" s="789">
        <f t="shared" si="391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76"/>
        <v>0</v>
      </c>
      <c r="CA959" s="589">
        <f t="shared" si="3777"/>
        <v>0</v>
      </c>
      <c r="CB959" s="589">
        <f t="shared" si="3778"/>
        <v>0</v>
      </c>
      <c r="CC959" s="589">
        <f t="shared" si="3779"/>
        <v>0</v>
      </c>
      <c r="CD959" s="1328">
        <f t="shared" si="3806"/>
        <v>0</v>
      </c>
      <c r="CE959" s="1329">
        <f t="shared" si="3872"/>
        <v>0</v>
      </c>
      <c r="CF959" s="1329">
        <f t="shared" si="3872"/>
        <v>0</v>
      </c>
      <c r="CG959" s="1329">
        <f t="shared" si="3872"/>
        <v>0</v>
      </c>
      <c r="CH959" s="1329">
        <f t="shared" si="3872"/>
        <v>0</v>
      </c>
      <c r="CI959" s="1330">
        <f t="shared" si="3872"/>
        <v>0</v>
      </c>
      <c r="CJ959" s="1330">
        <f t="shared" si="3872"/>
        <v>0</v>
      </c>
      <c r="CK959" s="1329">
        <f t="shared" si="3872"/>
        <v>0</v>
      </c>
      <c r="CL959" s="1329">
        <f t="shared" si="3872"/>
        <v>0</v>
      </c>
      <c r="CM959" s="1329">
        <f t="shared" si="3872"/>
        <v>0</v>
      </c>
      <c r="CN959" s="1329">
        <f t="shared" si="3872"/>
        <v>0</v>
      </c>
      <c r="CO959" s="1329">
        <f t="shared" si="3872"/>
        <v>0</v>
      </c>
      <c r="CP959" s="540" t="str">
        <f t="shared" si="3781"/>
        <v/>
      </c>
      <c r="CQ959" s="541" t="str">
        <f t="shared" si="3782"/>
        <v/>
      </c>
      <c r="CR959" s="542" t="str">
        <f t="shared" si="3783"/>
        <v/>
      </c>
      <c r="CS959" s="542">
        <f t="shared" si="3784"/>
        <v>0</v>
      </c>
      <c r="CT959" s="542">
        <f t="shared" si="3785"/>
        <v>0</v>
      </c>
      <c r="CU959" s="542">
        <f t="shared" si="3786"/>
        <v>0</v>
      </c>
      <c r="CV959" s="542">
        <f t="shared" si="3787"/>
        <v>0</v>
      </c>
      <c r="CW959" s="543">
        <f t="shared" si="3788"/>
        <v>0</v>
      </c>
      <c r="CX959" s="543">
        <f t="shared" si="3789"/>
        <v>0</v>
      </c>
      <c r="CY959" s="543">
        <f t="shared" si="3790"/>
        <v>0</v>
      </c>
      <c r="CZ959" s="542">
        <f t="shared" si="3791"/>
        <v>0</v>
      </c>
      <c r="DA959" s="542">
        <f t="shared" si="3792"/>
        <v>0</v>
      </c>
      <c r="DB959" s="542">
        <f t="shared" si="3793"/>
        <v>0</v>
      </c>
      <c r="DC959" s="542">
        <f t="shared" si="3794"/>
        <v>0</v>
      </c>
      <c r="DD959" s="542">
        <f t="shared" si="3795"/>
        <v>0</v>
      </c>
      <c r="DE959" s="541" t="str">
        <f t="shared" si="3796"/>
        <v/>
      </c>
      <c r="DF959" s="540" t="str">
        <f t="shared" si="3797"/>
        <v/>
      </c>
      <c r="DG959" s="645">
        <f t="shared" si="3798"/>
        <v>12</v>
      </c>
      <c r="DH959" s="98">
        <f t="shared" si="3799"/>
        <v>12</v>
      </c>
      <c r="DI959" s="98">
        <f t="shared" si="3800"/>
        <v>12</v>
      </c>
      <c r="DJ959" s="98">
        <f t="shared" si="380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17">SUM(B426)</f>
        <v>0</v>
      </c>
      <c r="C960" s="789">
        <f t="shared" si="3917"/>
        <v>0</v>
      </c>
      <c r="D960" s="789">
        <f t="shared" si="3917"/>
        <v>0</v>
      </c>
      <c r="E960" s="789">
        <f t="shared" si="3917"/>
        <v>0</v>
      </c>
      <c r="F960" s="789">
        <f t="shared" si="3917"/>
        <v>0</v>
      </c>
      <c r="G960" s="789">
        <f t="shared" si="3917"/>
        <v>0</v>
      </c>
      <c r="H960" s="789">
        <f t="shared" si="3917"/>
        <v>0</v>
      </c>
      <c r="I960" s="789">
        <f t="shared" si="3917"/>
        <v>0</v>
      </c>
      <c r="J960" s="789">
        <f t="shared" si="3917"/>
        <v>0</v>
      </c>
      <c r="K960" s="789">
        <f t="shared" si="3917"/>
        <v>0</v>
      </c>
      <c r="L960" s="789">
        <f t="shared" si="3917"/>
        <v>0</v>
      </c>
      <c r="M960" s="789">
        <f t="shared" si="3917"/>
        <v>0</v>
      </c>
      <c r="N960" s="789"/>
      <c r="O960" s="789"/>
      <c r="P960" s="789"/>
      <c r="Q960" s="789"/>
      <c r="R960" s="789"/>
      <c r="S960" s="788"/>
      <c r="T960" s="789">
        <f t="shared" ref="T960:AE960" si="3918">SUM(T426)</f>
        <v>0</v>
      </c>
      <c r="U960" s="789">
        <f t="shared" si="3918"/>
        <v>0</v>
      </c>
      <c r="V960" s="789">
        <f t="shared" si="3918"/>
        <v>0</v>
      </c>
      <c r="W960" s="789">
        <f t="shared" si="3918"/>
        <v>0</v>
      </c>
      <c r="X960" s="789">
        <f t="shared" si="3918"/>
        <v>0</v>
      </c>
      <c r="Y960" s="789">
        <f t="shared" si="3918"/>
        <v>0</v>
      </c>
      <c r="Z960" s="789">
        <f t="shared" si="3918"/>
        <v>0</v>
      </c>
      <c r="AA960" s="789">
        <f t="shared" si="3918"/>
        <v>0</v>
      </c>
      <c r="AB960" s="789">
        <f t="shared" si="3918"/>
        <v>0</v>
      </c>
      <c r="AC960" s="789">
        <f t="shared" si="3918"/>
        <v>0</v>
      </c>
      <c r="AD960" s="789">
        <f t="shared" si="3918"/>
        <v>0</v>
      </c>
      <c r="AE960" s="789">
        <f t="shared" si="391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19">SUM(AL426)</f>
        <v>0</v>
      </c>
      <c r="AM960" s="789">
        <f t="shared" si="3919"/>
        <v>0</v>
      </c>
      <c r="AN960" s="789">
        <f t="shared" si="3919"/>
        <v>0</v>
      </c>
      <c r="AO960" s="789">
        <f t="shared" si="3919"/>
        <v>0</v>
      </c>
      <c r="AP960" s="789">
        <f t="shared" si="3919"/>
        <v>0</v>
      </c>
      <c r="AQ960" s="789">
        <f t="shared" si="3919"/>
        <v>0</v>
      </c>
      <c r="AR960" s="789">
        <f t="shared" si="3919"/>
        <v>0</v>
      </c>
      <c r="AS960" s="789">
        <f t="shared" si="3919"/>
        <v>0</v>
      </c>
      <c r="AT960" s="789">
        <f t="shared" si="3919"/>
        <v>0</v>
      </c>
      <c r="AU960" s="789">
        <f t="shared" si="3919"/>
        <v>0</v>
      </c>
      <c r="AV960" s="789">
        <f t="shared" si="3919"/>
        <v>0</v>
      </c>
      <c r="AW960" s="789">
        <f t="shared" si="391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20">SUM(BD426)</f>
        <v>0</v>
      </c>
      <c r="BE960" s="789">
        <f t="shared" si="3920"/>
        <v>0</v>
      </c>
      <c r="BF960" s="789">
        <f t="shared" si="3920"/>
        <v>0</v>
      </c>
      <c r="BG960" s="789">
        <f t="shared" si="3920"/>
        <v>0</v>
      </c>
      <c r="BH960" s="789">
        <f t="shared" si="3920"/>
        <v>0</v>
      </c>
      <c r="BI960" s="789">
        <f t="shared" si="3920"/>
        <v>0</v>
      </c>
      <c r="BJ960" s="789">
        <f t="shared" si="3920"/>
        <v>0</v>
      </c>
      <c r="BK960" s="789">
        <f t="shared" si="3920"/>
        <v>0</v>
      </c>
      <c r="BL960" s="789">
        <f t="shared" si="3920"/>
        <v>0</v>
      </c>
      <c r="BM960" s="789">
        <f t="shared" si="3920"/>
        <v>0</v>
      </c>
      <c r="BN960" s="789">
        <f t="shared" si="3920"/>
        <v>0</v>
      </c>
      <c r="BO960" s="789">
        <f t="shared" si="392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76"/>
        <v>0</v>
      </c>
      <c r="CA960" s="589">
        <f t="shared" si="3777"/>
        <v>0</v>
      </c>
      <c r="CB960" s="589">
        <f t="shared" si="3778"/>
        <v>0</v>
      </c>
      <c r="CC960" s="589">
        <f t="shared" si="3779"/>
        <v>0</v>
      </c>
      <c r="CD960" s="1328">
        <f t="shared" si="3806"/>
        <v>0</v>
      </c>
      <c r="CE960" s="1329">
        <f t="shared" si="3872"/>
        <v>0</v>
      </c>
      <c r="CF960" s="1329">
        <f t="shared" si="3872"/>
        <v>0</v>
      </c>
      <c r="CG960" s="1329">
        <f t="shared" si="3872"/>
        <v>0</v>
      </c>
      <c r="CH960" s="1329">
        <f t="shared" si="3872"/>
        <v>0</v>
      </c>
      <c r="CI960" s="1330">
        <f t="shared" si="3872"/>
        <v>0</v>
      </c>
      <c r="CJ960" s="1330">
        <f t="shared" si="3872"/>
        <v>0</v>
      </c>
      <c r="CK960" s="1329">
        <f t="shared" si="3872"/>
        <v>0</v>
      </c>
      <c r="CL960" s="1329">
        <f t="shared" si="3872"/>
        <v>0</v>
      </c>
      <c r="CM960" s="1329">
        <f t="shared" si="3872"/>
        <v>0</v>
      </c>
      <c r="CN960" s="1329">
        <f t="shared" si="3872"/>
        <v>0</v>
      </c>
      <c r="CO960" s="1329">
        <f t="shared" si="3872"/>
        <v>0</v>
      </c>
      <c r="CP960" s="540" t="str">
        <f t="shared" si="3781"/>
        <v/>
      </c>
      <c r="CQ960" s="541" t="str">
        <f t="shared" si="3782"/>
        <v/>
      </c>
      <c r="CR960" s="542" t="str">
        <f t="shared" si="3783"/>
        <v/>
      </c>
      <c r="CS960" s="542">
        <f t="shared" si="3784"/>
        <v>0</v>
      </c>
      <c r="CT960" s="542">
        <f t="shared" si="3785"/>
        <v>0</v>
      </c>
      <c r="CU960" s="542">
        <f t="shared" si="3786"/>
        <v>0</v>
      </c>
      <c r="CV960" s="542">
        <f t="shared" si="3787"/>
        <v>0</v>
      </c>
      <c r="CW960" s="543">
        <f t="shared" si="3788"/>
        <v>0</v>
      </c>
      <c r="CX960" s="543">
        <f t="shared" si="3789"/>
        <v>0</v>
      </c>
      <c r="CY960" s="543">
        <f t="shared" si="3790"/>
        <v>0</v>
      </c>
      <c r="CZ960" s="542">
        <f t="shared" si="3791"/>
        <v>0</v>
      </c>
      <c r="DA960" s="542">
        <f t="shared" si="3792"/>
        <v>0</v>
      </c>
      <c r="DB960" s="542">
        <f t="shared" si="3793"/>
        <v>0</v>
      </c>
      <c r="DC960" s="542">
        <f t="shared" si="3794"/>
        <v>0</v>
      </c>
      <c r="DD960" s="542">
        <f t="shared" si="3795"/>
        <v>0</v>
      </c>
      <c r="DE960" s="541" t="str">
        <f t="shared" si="3796"/>
        <v/>
      </c>
      <c r="DF960" s="540" t="str">
        <f t="shared" si="3797"/>
        <v/>
      </c>
      <c r="DG960" s="645">
        <f t="shared" si="3798"/>
        <v>12</v>
      </c>
      <c r="DH960" s="98">
        <f t="shared" si="3799"/>
        <v>12</v>
      </c>
      <c r="DI960" s="98">
        <f t="shared" si="3800"/>
        <v>12</v>
      </c>
      <c r="DJ960" s="98">
        <f t="shared" si="380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5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21">SUM(B435)</f>
        <v>0</v>
      </c>
      <c r="C962" s="789">
        <f t="shared" si="3921"/>
        <v>0</v>
      </c>
      <c r="D962" s="789">
        <f t="shared" si="3921"/>
        <v>0</v>
      </c>
      <c r="E962" s="789">
        <f t="shared" si="3921"/>
        <v>0</v>
      </c>
      <c r="F962" s="789">
        <f t="shared" si="3921"/>
        <v>0</v>
      </c>
      <c r="G962" s="789">
        <f t="shared" si="3921"/>
        <v>0</v>
      </c>
      <c r="H962" s="789">
        <f t="shared" si="3921"/>
        <v>0</v>
      </c>
      <c r="I962" s="789">
        <f t="shared" si="3921"/>
        <v>0</v>
      </c>
      <c r="J962" s="789">
        <f t="shared" si="3921"/>
        <v>0</v>
      </c>
      <c r="K962" s="789">
        <f t="shared" si="3921"/>
        <v>0</v>
      </c>
      <c r="L962" s="789">
        <f t="shared" si="3921"/>
        <v>0</v>
      </c>
      <c r="M962" s="789">
        <f t="shared" si="3921"/>
        <v>0</v>
      </c>
      <c r="N962" s="789"/>
      <c r="O962" s="789"/>
      <c r="P962" s="789"/>
      <c r="Q962" s="789"/>
      <c r="R962" s="789"/>
      <c r="S962" s="788"/>
      <c r="T962" s="789">
        <f t="shared" ref="T962:AE962" si="3922">SUM(T435)</f>
        <v>0</v>
      </c>
      <c r="U962" s="789">
        <f t="shared" si="3922"/>
        <v>0</v>
      </c>
      <c r="V962" s="789">
        <f t="shared" si="3922"/>
        <v>0</v>
      </c>
      <c r="W962" s="789">
        <f t="shared" si="3922"/>
        <v>0</v>
      </c>
      <c r="X962" s="789">
        <f t="shared" si="3922"/>
        <v>0</v>
      </c>
      <c r="Y962" s="789">
        <f t="shared" si="3922"/>
        <v>0</v>
      </c>
      <c r="Z962" s="789">
        <f t="shared" si="3922"/>
        <v>0</v>
      </c>
      <c r="AA962" s="789">
        <f t="shared" si="3922"/>
        <v>0</v>
      </c>
      <c r="AB962" s="789">
        <f t="shared" si="3922"/>
        <v>0</v>
      </c>
      <c r="AC962" s="789">
        <f t="shared" si="3922"/>
        <v>0</v>
      </c>
      <c r="AD962" s="789">
        <f t="shared" si="3922"/>
        <v>0</v>
      </c>
      <c r="AE962" s="789">
        <f t="shared" si="392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23">SUM(AL435)</f>
        <v>0</v>
      </c>
      <c r="AM962" s="789">
        <f t="shared" si="3923"/>
        <v>0</v>
      </c>
      <c r="AN962" s="789">
        <f t="shared" si="3923"/>
        <v>0</v>
      </c>
      <c r="AO962" s="789">
        <f t="shared" si="3923"/>
        <v>0</v>
      </c>
      <c r="AP962" s="789">
        <f t="shared" si="3923"/>
        <v>0</v>
      </c>
      <c r="AQ962" s="789">
        <f t="shared" si="3923"/>
        <v>0</v>
      </c>
      <c r="AR962" s="789">
        <f t="shared" si="3923"/>
        <v>0</v>
      </c>
      <c r="AS962" s="789">
        <f t="shared" si="3923"/>
        <v>0</v>
      </c>
      <c r="AT962" s="789">
        <f t="shared" si="3923"/>
        <v>0</v>
      </c>
      <c r="AU962" s="789">
        <f t="shared" si="3923"/>
        <v>0</v>
      </c>
      <c r="AV962" s="789">
        <f t="shared" si="3923"/>
        <v>0</v>
      </c>
      <c r="AW962" s="789">
        <f t="shared" si="392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24">SUM(BD435)</f>
        <v>0</v>
      </c>
      <c r="BE962" s="789">
        <f t="shared" si="3924"/>
        <v>0</v>
      </c>
      <c r="BF962" s="789">
        <f t="shared" si="3924"/>
        <v>0</v>
      </c>
      <c r="BG962" s="789">
        <f t="shared" si="3924"/>
        <v>0</v>
      </c>
      <c r="BH962" s="789">
        <f t="shared" si="3924"/>
        <v>0</v>
      </c>
      <c r="BI962" s="789">
        <f t="shared" si="3924"/>
        <v>0</v>
      </c>
      <c r="BJ962" s="789">
        <f t="shared" si="3924"/>
        <v>0</v>
      </c>
      <c r="BK962" s="789">
        <f t="shared" si="3924"/>
        <v>0</v>
      </c>
      <c r="BL962" s="789">
        <f t="shared" si="3924"/>
        <v>0</v>
      </c>
      <c r="BM962" s="789">
        <f t="shared" si="3924"/>
        <v>0</v>
      </c>
      <c r="BN962" s="789">
        <f t="shared" si="3924"/>
        <v>0</v>
      </c>
      <c r="BO962" s="789">
        <f t="shared" si="392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8">
        <f t="shared" ref="CD962:CO963" si="39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25"/>
        <v>0</v>
      </c>
      <c r="CF962" s="1329">
        <f t="shared" si="3925"/>
        <v>0</v>
      </c>
      <c r="CG962" s="1329">
        <f t="shared" si="3925"/>
        <v>0</v>
      </c>
      <c r="CH962" s="1329">
        <f t="shared" si="3925"/>
        <v>0</v>
      </c>
      <c r="CI962" s="1330">
        <f t="shared" si="3925"/>
        <v>0</v>
      </c>
      <c r="CJ962" s="1330">
        <f t="shared" si="3925"/>
        <v>0</v>
      </c>
      <c r="CK962" s="1329">
        <f t="shared" si="3925"/>
        <v>0</v>
      </c>
      <c r="CL962" s="1329">
        <f t="shared" si="3925"/>
        <v>0</v>
      </c>
      <c r="CM962" s="1329">
        <f t="shared" si="3925"/>
        <v>0</v>
      </c>
      <c r="CN962" s="1329">
        <f t="shared" si="3925"/>
        <v>0</v>
      </c>
      <c r="CO962" s="1329">
        <f t="shared" si="3925"/>
        <v>0</v>
      </c>
      <c r="CP962" s="540" t="str">
        <f t="shared" ref="CP962:CY963" si="392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26"/>
        <v/>
      </c>
      <c r="CR962" s="542" t="str">
        <f t="shared" si="3926"/>
        <v/>
      </c>
      <c r="CS962" s="542">
        <f t="shared" si="3926"/>
        <v>0</v>
      </c>
      <c r="CT962" s="542">
        <f t="shared" si="3926"/>
        <v>0</v>
      </c>
      <c r="CU962" s="542">
        <f t="shared" si="3926"/>
        <v>0</v>
      </c>
      <c r="CV962" s="542">
        <f t="shared" si="3926"/>
        <v>0</v>
      </c>
      <c r="CW962" s="543">
        <f t="shared" si="3926"/>
        <v>0</v>
      </c>
      <c r="CX962" s="543">
        <f t="shared" si="3926"/>
        <v>0</v>
      </c>
      <c r="CY962" s="543">
        <f t="shared" si="3926"/>
        <v>0</v>
      </c>
      <c r="CZ962" s="542">
        <f t="shared" ref="CZ962:DF963" si="392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27"/>
        <v>0</v>
      </c>
      <c r="DB962" s="542">
        <f t="shared" si="3927"/>
        <v>0</v>
      </c>
      <c r="DC962" s="542">
        <f t="shared" si="3927"/>
        <v>0</v>
      </c>
      <c r="DD962" s="542">
        <f t="shared" si="3927"/>
        <v>0</v>
      </c>
      <c r="DE962" s="541" t="str">
        <f t="shared" si="3927"/>
        <v/>
      </c>
      <c r="DF962" s="540" t="str">
        <f t="shared" si="392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28">SUM(B445)</f>
        <v>0</v>
      </c>
      <c r="C963" s="789">
        <f t="shared" si="3928"/>
        <v>0</v>
      </c>
      <c r="D963" s="789">
        <f t="shared" si="3928"/>
        <v>0</v>
      </c>
      <c r="E963" s="789">
        <f t="shared" si="3928"/>
        <v>0</v>
      </c>
      <c r="F963" s="789">
        <f t="shared" si="3928"/>
        <v>0</v>
      </c>
      <c r="G963" s="789">
        <f t="shared" si="3928"/>
        <v>0</v>
      </c>
      <c r="H963" s="789">
        <f t="shared" si="3928"/>
        <v>0</v>
      </c>
      <c r="I963" s="789">
        <f t="shared" si="3928"/>
        <v>0</v>
      </c>
      <c r="J963" s="789">
        <f t="shared" si="3928"/>
        <v>0</v>
      </c>
      <c r="K963" s="789">
        <f t="shared" si="3928"/>
        <v>0</v>
      </c>
      <c r="L963" s="789">
        <f t="shared" si="3928"/>
        <v>0</v>
      </c>
      <c r="M963" s="789">
        <f t="shared" si="3928"/>
        <v>0</v>
      </c>
      <c r="N963" s="789"/>
      <c r="O963" s="789"/>
      <c r="P963" s="789"/>
      <c r="Q963" s="789"/>
      <c r="R963" s="789"/>
      <c r="S963" s="788"/>
      <c r="T963" s="789">
        <f t="shared" ref="T963:AE963" si="3929">SUM(T445)</f>
        <v>0</v>
      </c>
      <c r="U963" s="789">
        <f t="shared" si="3929"/>
        <v>0</v>
      </c>
      <c r="V963" s="789">
        <f t="shared" si="3929"/>
        <v>0</v>
      </c>
      <c r="W963" s="789">
        <f t="shared" si="3929"/>
        <v>0</v>
      </c>
      <c r="X963" s="789">
        <f t="shared" si="3929"/>
        <v>0</v>
      </c>
      <c r="Y963" s="789">
        <f t="shared" si="3929"/>
        <v>0</v>
      </c>
      <c r="Z963" s="789">
        <f t="shared" si="3929"/>
        <v>0</v>
      </c>
      <c r="AA963" s="789">
        <f t="shared" si="3929"/>
        <v>0</v>
      </c>
      <c r="AB963" s="789">
        <f t="shared" si="3929"/>
        <v>0</v>
      </c>
      <c r="AC963" s="789">
        <f t="shared" si="3929"/>
        <v>0</v>
      </c>
      <c r="AD963" s="789">
        <f t="shared" si="3929"/>
        <v>0</v>
      </c>
      <c r="AE963" s="789">
        <f t="shared" si="392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30">SUM(AL445)</f>
        <v>0</v>
      </c>
      <c r="AM963" s="789">
        <f t="shared" si="3930"/>
        <v>0</v>
      </c>
      <c r="AN963" s="789">
        <f t="shared" si="3930"/>
        <v>0</v>
      </c>
      <c r="AO963" s="789">
        <f t="shared" si="3930"/>
        <v>0</v>
      </c>
      <c r="AP963" s="789">
        <f t="shared" si="3930"/>
        <v>0</v>
      </c>
      <c r="AQ963" s="789">
        <f t="shared" si="3930"/>
        <v>0</v>
      </c>
      <c r="AR963" s="789">
        <f t="shared" si="3930"/>
        <v>0</v>
      </c>
      <c r="AS963" s="789">
        <f t="shared" si="3930"/>
        <v>0</v>
      </c>
      <c r="AT963" s="789">
        <f t="shared" si="3930"/>
        <v>0</v>
      </c>
      <c r="AU963" s="789">
        <f t="shared" si="3930"/>
        <v>0</v>
      </c>
      <c r="AV963" s="789">
        <f t="shared" si="3930"/>
        <v>0</v>
      </c>
      <c r="AW963" s="789">
        <f t="shared" si="393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31">SUM(BD445)</f>
        <v>0</v>
      </c>
      <c r="BE963" s="789">
        <f t="shared" si="3931"/>
        <v>0</v>
      </c>
      <c r="BF963" s="789">
        <f t="shared" si="3931"/>
        <v>0</v>
      </c>
      <c r="BG963" s="789">
        <f t="shared" si="3931"/>
        <v>0</v>
      </c>
      <c r="BH963" s="789">
        <f t="shared" si="3931"/>
        <v>0</v>
      </c>
      <c r="BI963" s="789">
        <f t="shared" si="3931"/>
        <v>0</v>
      </c>
      <c r="BJ963" s="789">
        <f t="shared" si="3931"/>
        <v>0</v>
      </c>
      <c r="BK963" s="789">
        <f t="shared" si="3931"/>
        <v>0</v>
      </c>
      <c r="BL963" s="789">
        <f t="shared" si="3931"/>
        <v>0</v>
      </c>
      <c r="BM963" s="789">
        <f t="shared" si="3931"/>
        <v>0</v>
      </c>
      <c r="BN963" s="789">
        <f t="shared" si="3931"/>
        <v>0</v>
      </c>
      <c r="BO963" s="789">
        <f t="shared" si="393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8">
        <f t="shared" si="3925"/>
        <v>0</v>
      </c>
      <c r="CE963" s="1329">
        <f t="shared" ref="CE963:CO963" si="393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32"/>
        <v>0</v>
      </c>
      <c r="CG963" s="1329">
        <f t="shared" si="3932"/>
        <v>0</v>
      </c>
      <c r="CH963" s="1329">
        <f t="shared" si="3932"/>
        <v>0</v>
      </c>
      <c r="CI963" s="1330">
        <f t="shared" si="3932"/>
        <v>0</v>
      </c>
      <c r="CJ963" s="1330">
        <f t="shared" si="3932"/>
        <v>0</v>
      </c>
      <c r="CK963" s="1329">
        <f t="shared" si="3932"/>
        <v>0</v>
      </c>
      <c r="CL963" s="1329">
        <f t="shared" si="3932"/>
        <v>0</v>
      </c>
      <c r="CM963" s="1329">
        <f t="shared" si="3932"/>
        <v>0</v>
      </c>
      <c r="CN963" s="1329">
        <f t="shared" si="3932"/>
        <v>0</v>
      </c>
      <c r="CO963" s="1329">
        <f t="shared" si="3932"/>
        <v>0</v>
      </c>
      <c r="CP963" s="540" t="str">
        <f t="shared" si="3926"/>
        <v/>
      </c>
      <c r="CQ963" s="541" t="str">
        <f t="shared" si="3926"/>
        <v/>
      </c>
      <c r="CR963" s="542" t="str">
        <f t="shared" si="3926"/>
        <v/>
      </c>
      <c r="CS963" s="542">
        <f t="shared" si="3926"/>
        <v>0</v>
      </c>
      <c r="CT963" s="542">
        <f t="shared" si="3926"/>
        <v>0</v>
      </c>
      <c r="CU963" s="542">
        <f t="shared" si="3926"/>
        <v>0</v>
      </c>
      <c r="CV963" s="542">
        <f t="shared" si="3926"/>
        <v>0</v>
      </c>
      <c r="CW963" s="543">
        <f t="shared" si="3926"/>
        <v>0</v>
      </c>
      <c r="CX963" s="543">
        <f t="shared" si="3926"/>
        <v>0</v>
      </c>
      <c r="CY963" s="543">
        <f t="shared" si="3926"/>
        <v>0</v>
      </c>
      <c r="CZ963" s="542">
        <f t="shared" si="3927"/>
        <v>0</v>
      </c>
      <c r="DA963" s="542">
        <f t="shared" si="3927"/>
        <v>0</v>
      </c>
      <c r="DB963" s="542">
        <f t="shared" si="3927"/>
        <v>0</v>
      </c>
      <c r="DC963" s="542">
        <f t="shared" si="3927"/>
        <v>0</v>
      </c>
      <c r="DD963" s="542">
        <f t="shared" si="3927"/>
        <v>0</v>
      </c>
      <c r="DE963" s="541" t="str">
        <f t="shared" si="3927"/>
        <v/>
      </c>
      <c r="DF963" s="540" t="str">
        <f t="shared" si="392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5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33">SUM(B708)</f>
        <v>4200</v>
      </c>
      <c r="C965" s="789">
        <f t="shared" si="3933"/>
        <v>0</v>
      </c>
      <c r="D965" s="789">
        <f t="shared" si="3933"/>
        <v>0</v>
      </c>
      <c r="E965" s="789">
        <f t="shared" si="3933"/>
        <v>6000</v>
      </c>
      <c r="F965" s="789">
        <f t="shared" si="3933"/>
        <v>0</v>
      </c>
      <c r="G965" s="789">
        <f t="shared" si="3933"/>
        <v>600</v>
      </c>
      <c r="H965" s="789">
        <f t="shared" si="3933"/>
        <v>0</v>
      </c>
      <c r="I965" s="789">
        <f t="shared" si="3933"/>
        <v>0</v>
      </c>
      <c r="J965" s="789">
        <f t="shared" si="3933"/>
        <v>0</v>
      </c>
      <c r="K965" s="789">
        <f t="shared" si="3933"/>
        <v>0</v>
      </c>
      <c r="L965" s="789">
        <f t="shared" si="3933"/>
        <v>0</v>
      </c>
      <c r="M965" s="789">
        <f t="shared" si="3933"/>
        <v>0</v>
      </c>
      <c r="N965" s="789"/>
      <c r="O965" s="789"/>
      <c r="P965" s="789"/>
      <c r="Q965" s="789"/>
      <c r="R965" s="789"/>
      <c r="S965" s="788"/>
      <c r="T965" s="789">
        <f t="shared" ref="T965:AE965" si="3934">SUM(T708)</f>
        <v>0</v>
      </c>
      <c r="U965" s="789">
        <f t="shared" si="3934"/>
        <v>0</v>
      </c>
      <c r="V965" s="789">
        <f t="shared" si="3934"/>
        <v>0</v>
      </c>
      <c r="W965" s="789">
        <f t="shared" si="3934"/>
        <v>12000</v>
      </c>
      <c r="X965" s="789">
        <f t="shared" si="3934"/>
        <v>1000</v>
      </c>
      <c r="Y965" s="789">
        <f t="shared" si="3934"/>
        <v>0</v>
      </c>
      <c r="Z965" s="789">
        <f t="shared" si="3934"/>
        <v>0</v>
      </c>
      <c r="AA965" s="789">
        <f t="shared" si="3934"/>
        <v>3600</v>
      </c>
      <c r="AB965" s="789">
        <f t="shared" si="3934"/>
        <v>0</v>
      </c>
      <c r="AC965" s="789">
        <f t="shared" si="3934"/>
        <v>2600</v>
      </c>
      <c r="AD965" s="789">
        <f t="shared" si="3934"/>
        <v>5050</v>
      </c>
      <c r="AE965" s="789">
        <f t="shared" si="393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35">SUM(AL708)</f>
        <v>0</v>
      </c>
      <c r="AM965" s="789">
        <f t="shared" si="3935"/>
        <v>0</v>
      </c>
      <c r="AN965" s="789">
        <f t="shared" si="3935"/>
        <v>0</v>
      </c>
      <c r="AO965" s="789">
        <f t="shared" si="3935"/>
        <v>10800</v>
      </c>
      <c r="AP965" s="789">
        <f t="shared" si="3935"/>
        <v>0</v>
      </c>
      <c r="AQ965" s="789">
        <f t="shared" si="3935"/>
        <v>0</v>
      </c>
      <c r="AR965" s="789">
        <f t="shared" si="3935"/>
        <v>0</v>
      </c>
      <c r="AS965" s="789">
        <f t="shared" si="3935"/>
        <v>0</v>
      </c>
      <c r="AT965" s="789">
        <f t="shared" si="3935"/>
        <v>0</v>
      </c>
      <c r="AU965" s="789">
        <f t="shared" si="3935"/>
        <v>0</v>
      </c>
      <c r="AV965" s="789">
        <f t="shared" si="3935"/>
        <v>0</v>
      </c>
      <c r="AW965" s="789">
        <f t="shared" si="393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36">SUM(BD708)</f>
        <v>0</v>
      </c>
      <c r="BE965" s="789">
        <f t="shared" si="3936"/>
        <v>0</v>
      </c>
      <c r="BF965" s="789">
        <f t="shared" si="3936"/>
        <v>0</v>
      </c>
      <c r="BG965" s="789">
        <f t="shared" si="3936"/>
        <v>0</v>
      </c>
      <c r="BH965" s="789">
        <f t="shared" si="3936"/>
        <v>2900</v>
      </c>
      <c r="BI965" s="789">
        <f t="shared" si="3936"/>
        <v>0</v>
      </c>
      <c r="BJ965" s="789">
        <f t="shared" si="3936"/>
        <v>0</v>
      </c>
      <c r="BK965" s="789">
        <f t="shared" si="3936"/>
        <v>0</v>
      </c>
      <c r="BL965" s="789">
        <f t="shared" si="3936"/>
        <v>0</v>
      </c>
      <c r="BM965" s="789">
        <f t="shared" si="3936"/>
        <v>0</v>
      </c>
      <c r="BN965" s="789">
        <f t="shared" si="3936"/>
        <v>0</v>
      </c>
      <c r="BO965" s="789">
        <f t="shared" si="393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8">
        <f t="shared" ref="CD965:CO965" si="39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37"/>
        <v>0</v>
      </c>
      <c r="CF965" s="1329">
        <f t="shared" si="3937"/>
        <v>0</v>
      </c>
      <c r="CG965" s="1329">
        <f t="shared" si="3937"/>
        <v>0</v>
      </c>
      <c r="CH965" s="1329">
        <f t="shared" si="3937"/>
        <v>0</v>
      </c>
      <c r="CI965" s="1330">
        <f t="shared" si="3937"/>
        <v>0</v>
      </c>
      <c r="CJ965" s="1330">
        <f t="shared" si="3937"/>
        <v>0</v>
      </c>
      <c r="CK965" s="1329">
        <f t="shared" si="3937"/>
        <v>1000</v>
      </c>
      <c r="CL965" s="1329">
        <f t="shared" si="3937"/>
        <v>2600</v>
      </c>
      <c r="CM965" s="1329">
        <f t="shared" si="3937"/>
        <v>3600</v>
      </c>
      <c r="CN965" s="1329">
        <f t="shared" si="3937"/>
        <v>5050</v>
      </c>
      <c r="CO965" s="1329">
        <f t="shared" si="3937"/>
        <v>12000</v>
      </c>
      <c r="CP965" s="540" t="str">
        <f t="shared" ref="CP965:CY967" si="393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38"/>
        <v/>
      </c>
      <c r="CR965" s="542" t="str">
        <f t="shared" si="3938"/>
        <v/>
      </c>
      <c r="CS965" s="542">
        <f t="shared" si="3938"/>
        <v>0</v>
      </c>
      <c r="CT965" s="542">
        <f t="shared" si="3938"/>
        <v>0</v>
      </c>
      <c r="CU965" s="542">
        <f t="shared" si="3938"/>
        <v>0</v>
      </c>
      <c r="CV965" s="542">
        <f t="shared" si="3938"/>
        <v>0</v>
      </c>
      <c r="CW965" s="543">
        <f t="shared" si="3938"/>
        <v>0</v>
      </c>
      <c r="CX965" s="543">
        <f t="shared" si="3938"/>
        <v>0</v>
      </c>
      <c r="CY965" s="543">
        <f t="shared" si="3938"/>
        <v>0</v>
      </c>
      <c r="CZ965" s="542">
        <f t="shared" ref="CZ965:DF967" si="393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39"/>
        <v>0</v>
      </c>
      <c r="DB965" s="542">
        <f t="shared" si="3939"/>
        <v>0</v>
      </c>
      <c r="DC965" s="542">
        <f t="shared" si="3939"/>
        <v>0</v>
      </c>
      <c r="DD965" s="542">
        <f t="shared" si="3939"/>
        <v>2900</v>
      </c>
      <c r="DE965" s="541" t="str">
        <f t="shared" si="3939"/>
        <v/>
      </c>
      <c r="DF965" s="540" t="str">
        <f t="shared" si="393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40">SUM(B714)</f>
        <v>0</v>
      </c>
      <c r="C966" s="789">
        <f t="shared" si="3940"/>
        <v>0</v>
      </c>
      <c r="D966" s="789">
        <f t="shared" si="3940"/>
        <v>0</v>
      </c>
      <c r="E966" s="789">
        <f t="shared" si="3940"/>
        <v>0</v>
      </c>
      <c r="F966" s="789">
        <f t="shared" si="3940"/>
        <v>0</v>
      </c>
      <c r="G966" s="789">
        <f t="shared" si="3940"/>
        <v>0</v>
      </c>
      <c r="H966" s="789">
        <f t="shared" si="3940"/>
        <v>0</v>
      </c>
      <c r="I966" s="789">
        <f t="shared" si="3940"/>
        <v>0</v>
      </c>
      <c r="J966" s="789">
        <f t="shared" si="3940"/>
        <v>0</v>
      </c>
      <c r="K966" s="789">
        <f t="shared" si="3940"/>
        <v>0</v>
      </c>
      <c r="L966" s="789">
        <f t="shared" si="3940"/>
        <v>0</v>
      </c>
      <c r="M966" s="789">
        <f t="shared" si="3940"/>
        <v>0</v>
      </c>
      <c r="N966" s="789"/>
      <c r="O966" s="789"/>
      <c r="P966" s="789"/>
      <c r="Q966" s="789"/>
      <c r="R966" s="789"/>
      <c r="S966" s="788"/>
      <c r="T966" s="789">
        <f t="shared" ref="T966:AE966" si="3941">SUM(T714)</f>
        <v>0</v>
      </c>
      <c r="U966" s="789">
        <f t="shared" si="3941"/>
        <v>0</v>
      </c>
      <c r="V966" s="789">
        <f t="shared" si="3941"/>
        <v>0</v>
      </c>
      <c r="W966" s="789">
        <f t="shared" si="3941"/>
        <v>0</v>
      </c>
      <c r="X966" s="789">
        <f t="shared" si="3941"/>
        <v>0</v>
      </c>
      <c r="Y966" s="789">
        <f t="shared" si="3941"/>
        <v>0</v>
      </c>
      <c r="Z966" s="789">
        <f t="shared" si="3941"/>
        <v>0</v>
      </c>
      <c r="AA966" s="789">
        <f t="shared" si="3941"/>
        <v>0</v>
      </c>
      <c r="AB966" s="789">
        <f t="shared" si="3941"/>
        <v>0</v>
      </c>
      <c r="AC966" s="789">
        <f t="shared" si="3941"/>
        <v>0</v>
      </c>
      <c r="AD966" s="789">
        <f t="shared" si="3941"/>
        <v>0</v>
      </c>
      <c r="AE966" s="789">
        <f t="shared" si="394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42">SUM(AL714)</f>
        <v>11500</v>
      </c>
      <c r="AM966" s="789">
        <f t="shared" si="3942"/>
        <v>0</v>
      </c>
      <c r="AN966" s="789">
        <f t="shared" si="3942"/>
        <v>0</v>
      </c>
      <c r="AO966" s="789">
        <f t="shared" si="3942"/>
        <v>0</v>
      </c>
      <c r="AP966" s="789">
        <f t="shared" si="3942"/>
        <v>0</v>
      </c>
      <c r="AQ966" s="789">
        <f t="shared" si="3942"/>
        <v>0</v>
      </c>
      <c r="AR966" s="789">
        <f t="shared" si="3942"/>
        <v>0</v>
      </c>
      <c r="AS966" s="789">
        <f t="shared" si="3942"/>
        <v>0</v>
      </c>
      <c r="AT966" s="789">
        <f t="shared" si="3942"/>
        <v>0</v>
      </c>
      <c r="AU966" s="789">
        <f t="shared" si="3942"/>
        <v>0</v>
      </c>
      <c r="AV966" s="789">
        <f t="shared" si="3942"/>
        <v>0</v>
      </c>
      <c r="AW966" s="789">
        <f t="shared" si="394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43">SUM(BD714)</f>
        <v>0</v>
      </c>
      <c r="BE966" s="789">
        <f t="shared" si="3943"/>
        <v>0</v>
      </c>
      <c r="BF966" s="789">
        <f t="shared" si="3943"/>
        <v>0</v>
      </c>
      <c r="BG966" s="789">
        <f t="shared" si="3943"/>
        <v>0</v>
      </c>
      <c r="BH966" s="789">
        <f t="shared" si="3943"/>
        <v>84000</v>
      </c>
      <c r="BI966" s="789">
        <f t="shared" si="3943"/>
        <v>0</v>
      </c>
      <c r="BJ966" s="789">
        <f t="shared" si="3943"/>
        <v>36000</v>
      </c>
      <c r="BK966" s="789">
        <f t="shared" si="3943"/>
        <v>36000</v>
      </c>
      <c r="BL966" s="789">
        <f t="shared" si="3943"/>
        <v>30000</v>
      </c>
      <c r="BM966" s="789">
        <f t="shared" si="3943"/>
        <v>0</v>
      </c>
      <c r="BN966" s="789">
        <f t="shared" si="3943"/>
        <v>0</v>
      </c>
      <c r="BO966" s="789">
        <f t="shared" si="394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4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44"/>
        <v>0</v>
      </c>
      <c r="CG966" s="1329">
        <f t="shared" si="3944"/>
        <v>0</v>
      </c>
      <c r="CH966" s="1329">
        <f t="shared" si="3944"/>
        <v>0</v>
      </c>
      <c r="CI966" s="1330">
        <f t="shared" si="3944"/>
        <v>0</v>
      </c>
      <c r="CJ966" s="1330">
        <f t="shared" si="3944"/>
        <v>0</v>
      </c>
      <c r="CK966" s="1329">
        <f t="shared" si="3944"/>
        <v>0</v>
      </c>
      <c r="CL966" s="1329">
        <f t="shared" si="3944"/>
        <v>0</v>
      </c>
      <c r="CM966" s="1329">
        <f t="shared" si="3944"/>
        <v>0</v>
      </c>
      <c r="CN966" s="1329">
        <f t="shared" si="3944"/>
        <v>0</v>
      </c>
      <c r="CO966" s="1329">
        <f t="shared" si="3944"/>
        <v>0</v>
      </c>
      <c r="CP966" s="540" t="str">
        <f t="shared" si="3938"/>
        <v/>
      </c>
      <c r="CQ966" s="541" t="str">
        <f t="shared" si="3938"/>
        <v/>
      </c>
      <c r="CR966" s="542" t="str">
        <f t="shared" si="3938"/>
        <v/>
      </c>
      <c r="CS966" s="542">
        <f t="shared" si="3938"/>
        <v>0</v>
      </c>
      <c r="CT966" s="542">
        <f t="shared" si="3938"/>
        <v>0</v>
      </c>
      <c r="CU966" s="542">
        <f t="shared" si="3938"/>
        <v>0</v>
      </c>
      <c r="CV966" s="542">
        <f t="shared" si="3938"/>
        <v>0</v>
      </c>
      <c r="CW966" s="543">
        <f t="shared" si="3938"/>
        <v>0</v>
      </c>
      <c r="CX966" s="543">
        <f t="shared" si="3938"/>
        <v>0</v>
      </c>
      <c r="CY966" s="543">
        <f t="shared" si="3938"/>
        <v>0</v>
      </c>
      <c r="CZ966" s="542">
        <f t="shared" si="3939"/>
        <v>0</v>
      </c>
      <c r="DA966" s="542">
        <f t="shared" si="3939"/>
        <v>30000</v>
      </c>
      <c r="DB966" s="542">
        <f t="shared" si="3939"/>
        <v>36000</v>
      </c>
      <c r="DC966" s="542">
        <f t="shared" si="3939"/>
        <v>36000</v>
      </c>
      <c r="DD966" s="542">
        <f t="shared" si="3939"/>
        <v>84000</v>
      </c>
      <c r="DE966" s="541" t="str">
        <f t="shared" si="3939"/>
        <v/>
      </c>
      <c r="DF966" s="540" t="str">
        <f t="shared" si="393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45">SUM(B720)</f>
        <v>0</v>
      </c>
      <c r="C967" s="789">
        <f t="shared" si="3945"/>
        <v>0</v>
      </c>
      <c r="D967" s="789">
        <f t="shared" si="3945"/>
        <v>0</v>
      </c>
      <c r="E967" s="789">
        <f t="shared" si="3945"/>
        <v>0</v>
      </c>
      <c r="F967" s="789">
        <f t="shared" si="3945"/>
        <v>0</v>
      </c>
      <c r="G967" s="789">
        <f t="shared" si="3945"/>
        <v>0</v>
      </c>
      <c r="H967" s="789">
        <f t="shared" si="3945"/>
        <v>0</v>
      </c>
      <c r="I967" s="789">
        <f t="shared" si="3945"/>
        <v>2400</v>
      </c>
      <c r="J967" s="789">
        <f t="shared" si="3945"/>
        <v>0</v>
      </c>
      <c r="K967" s="789">
        <f t="shared" si="3945"/>
        <v>24000</v>
      </c>
      <c r="L967" s="789">
        <f t="shared" si="3945"/>
        <v>0</v>
      </c>
      <c r="M967" s="789">
        <f t="shared" si="3945"/>
        <v>0</v>
      </c>
      <c r="N967" s="789"/>
      <c r="O967" s="789"/>
      <c r="P967" s="789"/>
      <c r="Q967" s="789"/>
      <c r="R967" s="789"/>
      <c r="S967" s="788"/>
      <c r="T967" s="789">
        <f t="shared" ref="T967:AE967" si="3946">SUM(T720)</f>
        <v>0</v>
      </c>
      <c r="U967" s="789">
        <f t="shared" si="3946"/>
        <v>0</v>
      </c>
      <c r="V967" s="789">
        <f t="shared" si="3946"/>
        <v>8640</v>
      </c>
      <c r="W967" s="789">
        <f t="shared" si="3946"/>
        <v>0</v>
      </c>
      <c r="X967" s="789">
        <f t="shared" si="3946"/>
        <v>0</v>
      </c>
      <c r="Y967" s="789">
        <f t="shared" si="3946"/>
        <v>930</v>
      </c>
      <c r="Z967" s="789">
        <f t="shared" si="3946"/>
        <v>6000</v>
      </c>
      <c r="AA967" s="789">
        <f t="shared" si="3946"/>
        <v>3600</v>
      </c>
      <c r="AB967" s="789">
        <f t="shared" si="3946"/>
        <v>0</v>
      </c>
      <c r="AC967" s="789">
        <f t="shared" si="3946"/>
        <v>0</v>
      </c>
      <c r="AD967" s="789">
        <f t="shared" si="3946"/>
        <v>0</v>
      </c>
      <c r="AE967" s="789">
        <f t="shared" si="394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47">SUM(AL720)</f>
        <v>0</v>
      </c>
      <c r="AM967" s="789">
        <f t="shared" si="3947"/>
        <v>0</v>
      </c>
      <c r="AN967" s="789">
        <f t="shared" si="3947"/>
        <v>0</v>
      </c>
      <c r="AO967" s="789">
        <f t="shared" si="3947"/>
        <v>0</v>
      </c>
      <c r="AP967" s="789">
        <f t="shared" si="3947"/>
        <v>0</v>
      </c>
      <c r="AQ967" s="789">
        <f t="shared" si="3947"/>
        <v>0</v>
      </c>
      <c r="AR967" s="789">
        <f t="shared" si="3947"/>
        <v>0</v>
      </c>
      <c r="AS967" s="789">
        <f t="shared" si="3947"/>
        <v>30000</v>
      </c>
      <c r="AT967" s="789">
        <f t="shared" si="3947"/>
        <v>0</v>
      </c>
      <c r="AU967" s="789">
        <f t="shared" si="3947"/>
        <v>0</v>
      </c>
      <c r="AV967" s="789">
        <f t="shared" si="3947"/>
        <v>0</v>
      </c>
      <c r="AW967" s="789">
        <f t="shared" si="394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48">SUM(BD720)</f>
        <v>0</v>
      </c>
      <c r="BE967" s="789">
        <f t="shared" si="3948"/>
        <v>0</v>
      </c>
      <c r="BF967" s="789">
        <f t="shared" si="3948"/>
        <v>0</v>
      </c>
      <c r="BG967" s="789">
        <f t="shared" si="3948"/>
        <v>0</v>
      </c>
      <c r="BH967" s="789">
        <f t="shared" si="3948"/>
        <v>2400</v>
      </c>
      <c r="BI967" s="789">
        <f t="shared" si="3948"/>
        <v>0</v>
      </c>
      <c r="BJ967" s="789">
        <f t="shared" si="3948"/>
        <v>0</v>
      </c>
      <c r="BK967" s="789">
        <f t="shared" si="3948"/>
        <v>42000</v>
      </c>
      <c r="BL967" s="789">
        <f t="shared" si="3948"/>
        <v>0</v>
      </c>
      <c r="BM967" s="789">
        <f t="shared" si="3948"/>
        <v>0</v>
      </c>
      <c r="BN967" s="789">
        <f t="shared" si="3948"/>
        <v>0</v>
      </c>
      <c r="BO967" s="789">
        <f t="shared" si="394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44"/>
        <v>0</v>
      </c>
      <c r="CF967" s="1329">
        <f t="shared" si="3944"/>
        <v>0</v>
      </c>
      <c r="CG967" s="1329">
        <f t="shared" si="3944"/>
        <v>0</v>
      </c>
      <c r="CH967" s="1329">
        <f t="shared" si="3944"/>
        <v>0</v>
      </c>
      <c r="CI967" s="1330">
        <f t="shared" si="3944"/>
        <v>0</v>
      </c>
      <c r="CJ967" s="1330">
        <f t="shared" si="3944"/>
        <v>0</v>
      </c>
      <c r="CK967" s="1329">
        <f t="shared" si="3944"/>
        <v>0</v>
      </c>
      <c r="CL967" s="1329">
        <f t="shared" si="3944"/>
        <v>930</v>
      </c>
      <c r="CM967" s="1329">
        <f t="shared" si="3944"/>
        <v>3600</v>
      </c>
      <c r="CN967" s="1329">
        <f t="shared" si="3944"/>
        <v>6000</v>
      </c>
      <c r="CO967" s="1329">
        <f t="shared" si="3944"/>
        <v>8640</v>
      </c>
      <c r="CP967" s="540" t="str">
        <f t="shared" si="3938"/>
        <v/>
      </c>
      <c r="CQ967" s="541" t="str">
        <f t="shared" si="3938"/>
        <v/>
      </c>
      <c r="CR967" s="542" t="str">
        <f t="shared" si="3938"/>
        <v/>
      </c>
      <c r="CS967" s="542">
        <f t="shared" si="3938"/>
        <v>0</v>
      </c>
      <c r="CT967" s="542">
        <f t="shared" si="3938"/>
        <v>0</v>
      </c>
      <c r="CU967" s="542">
        <f t="shared" si="3938"/>
        <v>0</v>
      </c>
      <c r="CV967" s="542">
        <f t="shared" si="3938"/>
        <v>0</v>
      </c>
      <c r="CW967" s="543">
        <f t="shared" si="3938"/>
        <v>0</v>
      </c>
      <c r="CX967" s="543">
        <f t="shared" si="3938"/>
        <v>0</v>
      </c>
      <c r="CY967" s="543">
        <f t="shared" si="3938"/>
        <v>0</v>
      </c>
      <c r="CZ967" s="542">
        <f t="shared" si="3939"/>
        <v>0</v>
      </c>
      <c r="DA967" s="542">
        <f t="shared" si="3939"/>
        <v>0</v>
      </c>
      <c r="DB967" s="542">
        <f t="shared" si="3939"/>
        <v>0</v>
      </c>
      <c r="DC967" s="542">
        <f t="shared" si="3939"/>
        <v>2400</v>
      </c>
      <c r="DD967" s="542">
        <f t="shared" si="3939"/>
        <v>42000</v>
      </c>
      <c r="DE967" s="541" t="str">
        <f t="shared" si="3939"/>
        <v/>
      </c>
      <c r="DF967" s="540" t="str">
        <f t="shared" si="393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5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49">SUM(B724)</f>
        <v>0</v>
      </c>
      <c r="C969" s="789">
        <f t="shared" si="3949"/>
        <v>0</v>
      </c>
      <c r="D969" s="789">
        <f t="shared" si="3949"/>
        <v>0</v>
      </c>
      <c r="E969" s="789">
        <f t="shared" si="3949"/>
        <v>0</v>
      </c>
      <c r="F969" s="789">
        <f t="shared" si="3949"/>
        <v>0</v>
      </c>
      <c r="G969" s="789">
        <f t="shared" si="3949"/>
        <v>0</v>
      </c>
      <c r="H969" s="789">
        <f t="shared" si="3949"/>
        <v>0</v>
      </c>
      <c r="I969" s="789">
        <f t="shared" si="3949"/>
        <v>0</v>
      </c>
      <c r="J969" s="789">
        <f t="shared" si="3949"/>
        <v>0</v>
      </c>
      <c r="K969" s="789">
        <f t="shared" si="3949"/>
        <v>0</v>
      </c>
      <c r="L969" s="789">
        <f t="shared" si="3949"/>
        <v>0</v>
      </c>
      <c r="M969" s="789">
        <f t="shared" si="3949"/>
        <v>0</v>
      </c>
      <c r="N969" s="789"/>
      <c r="O969" s="789"/>
      <c r="P969" s="789"/>
      <c r="Q969" s="789"/>
      <c r="R969" s="789"/>
      <c r="S969" s="788"/>
      <c r="T969" s="789">
        <f t="shared" ref="T969:AE969" si="3950">SUM(T724)</f>
        <v>0</v>
      </c>
      <c r="U969" s="789">
        <f t="shared" si="3950"/>
        <v>0</v>
      </c>
      <c r="V969" s="789">
        <f t="shared" si="3950"/>
        <v>0</v>
      </c>
      <c r="W969" s="789">
        <f t="shared" si="3950"/>
        <v>0</v>
      </c>
      <c r="X969" s="789">
        <f t="shared" si="3950"/>
        <v>0</v>
      </c>
      <c r="Y969" s="789">
        <f t="shared" si="3950"/>
        <v>0</v>
      </c>
      <c r="Z969" s="789">
        <f t="shared" si="3950"/>
        <v>0</v>
      </c>
      <c r="AA969" s="789">
        <f t="shared" si="3950"/>
        <v>0</v>
      </c>
      <c r="AB969" s="789">
        <f t="shared" si="3950"/>
        <v>0</v>
      </c>
      <c r="AC969" s="789">
        <f t="shared" si="3950"/>
        <v>0</v>
      </c>
      <c r="AD969" s="789">
        <f t="shared" si="3950"/>
        <v>0</v>
      </c>
      <c r="AE969" s="789">
        <f t="shared" si="395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51">SUM(AL724)</f>
        <v>0</v>
      </c>
      <c r="AM969" s="789">
        <f t="shared" si="3951"/>
        <v>0</v>
      </c>
      <c r="AN969" s="789">
        <f t="shared" si="3951"/>
        <v>3000</v>
      </c>
      <c r="AO969" s="789">
        <f t="shared" si="3951"/>
        <v>0</v>
      </c>
      <c r="AP969" s="789">
        <f t="shared" si="3951"/>
        <v>0</v>
      </c>
      <c r="AQ969" s="789">
        <f t="shared" si="3951"/>
        <v>0</v>
      </c>
      <c r="AR969" s="789">
        <f t="shared" si="3951"/>
        <v>6000</v>
      </c>
      <c r="AS969" s="789">
        <f t="shared" si="3951"/>
        <v>0</v>
      </c>
      <c r="AT969" s="789">
        <f t="shared" si="3951"/>
        <v>0</v>
      </c>
      <c r="AU969" s="789">
        <f t="shared" si="3951"/>
        <v>0</v>
      </c>
      <c r="AV969" s="789">
        <f t="shared" si="3951"/>
        <v>0</v>
      </c>
      <c r="AW969" s="789">
        <f t="shared" si="395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52">SUM(BD724)</f>
        <v>0</v>
      </c>
      <c r="BE969" s="789">
        <f t="shared" si="3952"/>
        <v>0</v>
      </c>
      <c r="BF969" s="789">
        <f t="shared" si="3952"/>
        <v>0</v>
      </c>
      <c r="BG969" s="789">
        <f t="shared" si="3952"/>
        <v>0</v>
      </c>
      <c r="BH969" s="789">
        <f t="shared" si="3952"/>
        <v>0</v>
      </c>
      <c r="BI969" s="789">
        <f t="shared" si="3952"/>
        <v>0</v>
      </c>
      <c r="BJ969" s="789">
        <f t="shared" si="3952"/>
        <v>0</v>
      </c>
      <c r="BK969" s="789">
        <f t="shared" si="3952"/>
        <v>0</v>
      </c>
      <c r="BL969" s="789">
        <f t="shared" si="3952"/>
        <v>0</v>
      </c>
      <c r="BM969" s="789">
        <f t="shared" si="3952"/>
        <v>144000</v>
      </c>
      <c r="BN969" s="789">
        <f t="shared" si="3952"/>
        <v>0</v>
      </c>
      <c r="BO969" s="789">
        <f t="shared" si="395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8">
        <f t="shared" ref="CD969:CO970" si="39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53"/>
        <v>0</v>
      </c>
      <c r="CF969" s="1329">
        <f t="shared" si="3953"/>
        <v>0</v>
      </c>
      <c r="CG969" s="1329">
        <f t="shared" si="3953"/>
        <v>0</v>
      </c>
      <c r="CH969" s="1329">
        <f t="shared" si="3953"/>
        <v>0</v>
      </c>
      <c r="CI969" s="1330">
        <f t="shared" si="3953"/>
        <v>0</v>
      </c>
      <c r="CJ969" s="1330">
        <f t="shared" si="3953"/>
        <v>0</v>
      </c>
      <c r="CK969" s="1329">
        <f t="shared" si="3953"/>
        <v>0</v>
      </c>
      <c r="CL969" s="1329">
        <f t="shared" si="3953"/>
        <v>0</v>
      </c>
      <c r="CM969" s="1329">
        <f t="shared" si="3953"/>
        <v>0</v>
      </c>
      <c r="CN969" s="1329">
        <f t="shared" si="3953"/>
        <v>0</v>
      </c>
      <c r="CO969" s="1329">
        <f t="shared" si="3953"/>
        <v>0</v>
      </c>
      <c r="CP969" s="540" t="str">
        <f t="shared" ref="CP969:CY970" si="395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54"/>
        <v/>
      </c>
      <c r="CR969" s="542" t="str">
        <f t="shared" si="3954"/>
        <v/>
      </c>
      <c r="CS969" s="542">
        <f t="shared" si="3954"/>
        <v>0</v>
      </c>
      <c r="CT969" s="542">
        <f t="shared" si="3954"/>
        <v>0</v>
      </c>
      <c r="CU969" s="542">
        <f t="shared" si="3954"/>
        <v>0</v>
      </c>
      <c r="CV969" s="542">
        <f t="shared" si="3954"/>
        <v>0</v>
      </c>
      <c r="CW969" s="543">
        <f t="shared" si="3954"/>
        <v>0</v>
      </c>
      <c r="CX969" s="543">
        <f t="shared" si="3954"/>
        <v>0</v>
      </c>
      <c r="CY969" s="543">
        <f t="shared" si="3954"/>
        <v>0</v>
      </c>
      <c r="CZ969" s="542">
        <f t="shared" ref="CZ969:DF970" si="395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55"/>
        <v>0</v>
      </c>
      <c r="DB969" s="542">
        <f t="shared" si="3955"/>
        <v>0</v>
      </c>
      <c r="DC969" s="542">
        <f t="shared" si="3955"/>
        <v>18000</v>
      </c>
      <c r="DD969" s="542">
        <f t="shared" si="3955"/>
        <v>144000</v>
      </c>
      <c r="DE969" s="541" t="str">
        <f t="shared" si="3955"/>
        <v/>
      </c>
      <c r="DF969" s="540" t="str">
        <f t="shared" si="395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56">SUM(B737)</f>
        <v>0</v>
      </c>
      <c r="C970" s="789">
        <f t="shared" si="3956"/>
        <v>0</v>
      </c>
      <c r="D970" s="789">
        <f t="shared" si="3956"/>
        <v>0</v>
      </c>
      <c r="E970" s="789">
        <f t="shared" si="3956"/>
        <v>0</v>
      </c>
      <c r="F970" s="789">
        <f t="shared" si="3956"/>
        <v>0</v>
      </c>
      <c r="G970" s="789">
        <f t="shared" si="3956"/>
        <v>0</v>
      </c>
      <c r="H970" s="789">
        <f t="shared" si="3956"/>
        <v>0</v>
      </c>
      <c r="I970" s="789">
        <f t="shared" si="3956"/>
        <v>0</v>
      </c>
      <c r="J970" s="789">
        <f t="shared" si="3956"/>
        <v>0</v>
      </c>
      <c r="K970" s="789">
        <f t="shared" si="3956"/>
        <v>0</v>
      </c>
      <c r="L970" s="789">
        <f t="shared" si="3956"/>
        <v>0</v>
      </c>
      <c r="M970" s="789">
        <f t="shared" si="3956"/>
        <v>0</v>
      </c>
      <c r="N970" s="789"/>
      <c r="O970" s="789"/>
      <c r="P970" s="789"/>
      <c r="Q970" s="789"/>
      <c r="R970" s="789"/>
      <c r="S970" s="788"/>
      <c r="T970" s="789">
        <f t="shared" ref="T970:AE970" si="3957">SUM(T737)</f>
        <v>0</v>
      </c>
      <c r="U970" s="789">
        <f t="shared" si="3957"/>
        <v>0</v>
      </c>
      <c r="V970" s="789">
        <f t="shared" si="3957"/>
        <v>0</v>
      </c>
      <c r="W970" s="789">
        <f t="shared" si="3957"/>
        <v>0</v>
      </c>
      <c r="X970" s="789">
        <f t="shared" si="3957"/>
        <v>0</v>
      </c>
      <c r="Y970" s="789">
        <f t="shared" si="3957"/>
        <v>0</v>
      </c>
      <c r="Z970" s="789">
        <f t="shared" si="3957"/>
        <v>0</v>
      </c>
      <c r="AA970" s="789">
        <f t="shared" si="3957"/>
        <v>0</v>
      </c>
      <c r="AB970" s="789">
        <f t="shared" si="3957"/>
        <v>0</v>
      </c>
      <c r="AC970" s="789">
        <f t="shared" si="3957"/>
        <v>0</v>
      </c>
      <c r="AD970" s="789">
        <f t="shared" si="3957"/>
        <v>0</v>
      </c>
      <c r="AE970" s="789">
        <f t="shared" si="395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58">SUM(AL737)</f>
        <v>0</v>
      </c>
      <c r="AM970" s="789">
        <f t="shared" si="3958"/>
        <v>48000</v>
      </c>
      <c r="AN970" s="789">
        <f t="shared" si="3958"/>
        <v>0</v>
      </c>
      <c r="AO970" s="789">
        <f t="shared" si="3958"/>
        <v>12000</v>
      </c>
      <c r="AP970" s="789">
        <f t="shared" si="3958"/>
        <v>14400</v>
      </c>
      <c r="AQ970" s="789">
        <f t="shared" si="3958"/>
        <v>0</v>
      </c>
      <c r="AR970" s="789">
        <f t="shared" si="3958"/>
        <v>30000</v>
      </c>
      <c r="AS970" s="789">
        <f t="shared" si="3958"/>
        <v>0</v>
      </c>
      <c r="AT970" s="789">
        <f t="shared" si="3958"/>
        <v>48000</v>
      </c>
      <c r="AU970" s="789">
        <f t="shared" si="3958"/>
        <v>36000</v>
      </c>
      <c r="AV970" s="789">
        <f t="shared" si="3958"/>
        <v>0</v>
      </c>
      <c r="AW970" s="789">
        <f t="shared" si="395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59">SUM(BD737)</f>
        <v>0</v>
      </c>
      <c r="BE970" s="789">
        <f t="shared" si="3959"/>
        <v>0</v>
      </c>
      <c r="BF970" s="789">
        <f t="shared" si="3959"/>
        <v>34680</v>
      </c>
      <c r="BG970" s="789">
        <f t="shared" si="3959"/>
        <v>0</v>
      </c>
      <c r="BH970" s="789">
        <f t="shared" si="3959"/>
        <v>300000</v>
      </c>
      <c r="BI970" s="789">
        <f t="shared" si="3959"/>
        <v>144000</v>
      </c>
      <c r="BJ970" s="789">
        <f t="shared" si="3959"/>
        <v>168000</v>
      </c>
      <c r="BK970" s="789">
        <f t="shared" si="3959"/>
        <v>0</v>
      </c>
      <c r="BL970" s="789">
        <f t="shared" si="3959"/>
        <v>0</v>
      </c>
      <c r="BM970" s="789">
        <f t="shared" si="3959"/>
        <v>132000</v>
      </c>
      <c r="BN970" s="789">
        <f t="shared" si="3959"/>
        <v>0</v>
      </c>
      <c r="BO970" s="789">
        <f t="shared" si="395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8">
        <f t="shared" si="3953"/>
        <v>0</v>
      </c>
      <c r="CE970" s="1329">
        <f t="shared" ref="CE970:CO970" si="396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60"/>
        <v>0</v>
      </c>
      <c r="CG970" s="1329">
        <f t="shared" si="3960"/>
        <v>0</v>
      </c>
      <c r="CH970" s="1329">
        <f t="shared" si="3960"/>
        <v>0</v>
      </c>
      <c r="CI970" s="1330">
        <f t="shared" si="3960"/>
        <v>0</v>
      </c>
      <c r="CJ970" s="1330">
        <f t="shared" si="3960"/>
        <v>0</v>
      </c>
      <c r="CK970" s="1329">
        <f t="shared" si="3960"/>
        <v>0</v>
      </c>
      <c r="CL970" s="1329">
        <f t="shared" si="3960"/>
        <v>0</v>
      </c>
      <c r="CM970" s="1329">
        <f t="shared" si="3960"/>
        <v>0</v>
      </c>
      <c r="CN970" s="1329">
        <f t="shared" si="3960"/>
        <v>0</v>
      </c>
      <c r="CO970" s="1329">
        <f t="shared" si="3960"/>
        <v>0</v>
      </c>
      <c r="CP970" s="540" t="str">
        <f t="shared" si="3954"/>
        <v/>
      </c>
      <c r="CQ970" s="541" t="str">
        <f t="shared" si="3954"/>
        <v/>
      </c>
      <c r="CR970" s="542" t="str">
        <f t="shared" si="3954"/>
        <v/>
      </c>
      <c r="CS970" s="542">
        <f t="shared" si="3954"/>
        <v>0</v>
      </c>
      <c r="CT970" s="542">
        <f t="shared" si="3954"/>
        <v>0</v>
      </c>
      <c r="CU970" s="542">
        <f t="shared" si="3954"/>
        <v>0</v>
      </c>
      <c r="CV970" s="542">
        <f t="shared" si="3954"/>
        <v>0</v>
      </c>
      <c r="CW970" s="543">
        <f t="shared" si="3954"/>
        <v>0</v>
      </c>
      <c r="CX970" s="543">
        <f t="shared" si="3954"/>
        <v>0</v>
      </c>
      <c r="CY970" s="543">
        <f t="shared" si="3954"/>
        <v>34680</v>
      </c>
      <c r="CZ970" s="542">
        <f t="shared" si="3955"/>
        <v>132000</v>
      </c>
      <c r="DA970" s="542">
        <f t="shared" si="3955"/>
        <v>144000</v>
      </c>
      <c r="DB970" s="542">
        <f t="shared" si="3955"/>
        <v>144000</v>
      </c>
      <c r="DC970" s="542">
        <f t="shared" si="3955"/>
        <v>168000</v>
      </c>
      <c r="DD970" s="542">
        <f t="shared" si="3955"/>
        <v>300000</v>
      </c>
      <c r="DE970" s="541" t="str">
        <f t="shared" si="3955"/>
        <v/>
      </c>
      <c r="DF970" s="540" t="str">
        <f t="shared" si="395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5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61">SUM(B732)</f>
        <v>0</v>
      </c>
      <c r="C972" s="789">
        <f t="shared" si="3961"/>
        <v>0</v>
      </c>
      <c r="D972" s="789">
        <f t="shared" si="3961"/>
        <v>0</v>
      </c>
      <c r="E972" s="789">
        <f t="shared" si="3961"/>
        <v>0</v>
      </c>
      <c r="F972" s="789">
        <f t="shared" si="3961"/>
        <v>0</v>
      </c>
      <c r="G972" s="789">
        <f t="shared" si="3961"/>
        <v>0</v>
      </c>
      <c r="H972" s="789">
        <f t="shared" si="3961"/>
        <v>0</v>
      </c>
      <c r="I972" s="789">
        <f t="shared" si="3961"/>
        <v>0</v>
      </c>
      <c r="J972" s="789">
        <f t="shared" si="3961"/>
        <v>0</v>
      </c>
      <c r="K972" s="789">
        <f t="shared" si="3961"/>
        <v>0</v>
      </c>
      <c r="L972" s="789">
        <f t="shared" si="3961"/>
        <v>0</v>
      </c>
      <c r="M972" s="789">
        <f t="shared" si="3961"/>
        <v>0</v>
      </c>
      <c r="N972" s="789"/>
      <c r="O972" s="789"/>
      <c r="P972" s="789"/>
      <c r="Q972" s="789"/>
      <c r="R972" s="789"/>
      <c r="S972" s="788"/>
      <c r="T972" s="789">
        <f t="shared" ref="T972:AE972" si="3962">SUM(T732)</f>
        <v>0</v>
      </c>
      <c r="U972" s="789">
        <f t="shared" si="3962"/>
        <v>0</v>
      </c>
      <c r="V972" s="789">
        <f t="shared" si="3962"/>
        <v>0</v>
      </c>
      <c r="W972" s="789">
        <f t="shared" si="3962"/>
        <v>0</v>
      </c>
      <c r="X972" s="789">
        <f t="shared" si="3962"/>
        <v>0</v>
      </c>
      <c r="Y972" s="789">
        <f t="shared" si="3962"/>
        <v>0</v>
      </c>
      <c r="Z972" s="789">
        <f t="shared" si="3962"/>
        <v>0</v>
      </c>
      <c r="AA972" s="789">
        <f t="shared" si="3962"/>
        <v>0</v>
      </c>
      <c r="AB972" s="789">
        <f t="shared" si="3962"/>
        <v>0</v>
      </c>
      <c r="AC972" s="789">
        <f t="shared" si="3962"/>
        <v>0</v>
      </c>
      <c r="AD972" s="789">
        <f t="shared" si="3962"/>
        <v>0</v>
      </c>
      <c r="AE972" s="789">
        <f t="shared" si="396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63">SUM(AL732)</f>
        <v>0</v>
      </c>
      <c r="AM972" s="789">
        <f t="shared" si="3963"/>
        <v>0</v>
      </c>
      <c r="AN972" s="789">
        <f t="shared" si="3963"/>
        <v>0</v>
      </c>
      <c r="AO972" s="789">
        <f t="shared" si="3963"/>
        <v>0</v>
      </c>
      <c r="AP972" s="789">
        <f t="shared" si="3963"/>
        <v>0</v>
      </c>
      <c r="AQ972" s="789">
        <f t="shared" si="3963"/>
        <v>0</v>
      </c>
      <c r="AR972" s="789">
        <f t="shared" si="3963"/>
        <v>0</v>
      </c>
      <c r="AS972" s="789">
        <f t="shared" si="3963"/>
        <v>0</v>
      </c>
      <c r="AT972" s="789">
        <f t="shared" si="3963"/>
        <v>0</v>
      </c>
      <c r="AU972" s="789">
        <f t="shared" si="3963"/>
        <v>0</v>
      </c>
      <c r="AV972" s="789">
        <f t="shared" si="3963"/>
        <v>0</v>
      </c>
      <c r="AW972" s="789">
        <f t="shared" si="396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64">SUM(BJ732)</f>
        <v>0</v>
      </c>
      <c r="BK972" s="789">
        <f t="shared" si="3964"/>
        <v>0</v>
      </c>
      <c r="BL972" s="789">
        <f t="shared" si="3964"/>
        <v>0</v>
      </c>
      <c r="BM972" s="789">
        <f t="shared" si="3964"/>
        <v>0</v>
      </c>
      <c r="BN972" s="789">
        <f t="shared" si="3964"/>
        <v>0</v>
      </c>
      <c r="BO972" s="789">
        <f t="shared" si="396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8">
        <f t="shared" ref="CD972:CO973" si="39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65"/>
        <v>0</v>
      </c>
      <c r="CF972" s="1329">
        <f t="shared" si="3965"/>
        <v>0</v>
      </c>
      <c r="CG972" s="1329">
        <f t="shared" si="3965"/>
        <v>0</v>
      </c>
      <c r="CH972" s="1329">
        <f t="shared" si="3965"/>
        <v>0</v>
      </c>
      <c r="CI972" s="1330">
        <f t="shared" si="3965"/>
        <v>0</v>
      </c>
      <c r="CJ972" s="1330">
        <f t="shared" si="3965"/>
        <v>0</v>
      </c>
      <c r="CK972" s="1329">
        <f t="shared" si="3965"/>
        <v>0</v>
      </c>
      <c r="CL972" s="1329">
        <f t="shared" si="3965"/>
        <v>0</v>
      </c>
      <c r="CM972" s="1329">
        <f t="shared" si="3965"/>
        <v>0</v>
      </c>
      <c r="CN972" s="1329">
        <f t="shared" si="3965"/>
        <v>0</v>
      </c>
      <c r="CO972" s="1329">
        <f t="shared" si="3965"/>
        <v>0</v>
      </c>
      <c r="CP972" s="540" t="str">
        <f t="shared" ref="CP972:CY973" si="396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66"/>
        <v/>
      </c>
      <c r="CR972" s="542" t="str">
        <f t="shared" si="3966"/>
        <v/>
      </c>
      <c r="CS972" s="542" t="str">
        <f t="shared" si="3966"/>
        <v/>
      </c>
      <c r="CT972" s="542">
        <f t="shared" si="3966"/>
        <v>0</v>
      </c>
      <c r="CU972" s="542">
        <f t="shared" si="3966"/>
        <v>0</v>
      </c>
      <c r="CV972" s="542">
        <f t="shared" si="3966"/>
        <v>0</v>
      </c>
      <c r="CW972" s="543">
        <f t="shared" si="3966"/>
        <v>0</v>
      </c>
      <c r="CX972" s="543">
        <f t="shared" si="3966"/>
        <v>0</v>
      </c>
      <c r="CY972" s="543">
        <f t="shared" si="3966"/>
        <v>0</v>
      </c>
      <c r="CZ972" s="542">
        <f t="shared" ref="CZ972:DF973" si="396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67"/>
        <v>0</v>
      </c>
      <c r="DB972" s="542">
        <f t="shared" si="3967"/>
        <v>0</v>
      </c>
      <c r="DC972" s="542">
        <f t="shared" si="3967"/>
        <v>0</v>
      </c>
      <c r="DD972" s="542" t="str">
        <f t="shared" si="3967"/>
        <v/>
      </c>
      <c r="DE972" s="541" t="str">
        <f t="shared" si="3967"/>
        <v/>
      </c>
      <c r="DF972" s="540" t="str">
        <f t="shared" si="396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68">SUM(B755)</f>
        <v>0</v>
      </c>
      <c r="C973" s="789">
        <f t="shared" si="3968"/>
        <v>0</v>
      </c>
      <c r="D973" s="789">
        <f t="shared" si="3968"/>
        <v>7200</v>
      </c>
      <c r="E973" s="789">
        <f t="shared" si="3968"/>
        <v>600</v>
      </c>
      <c r="F973" s="789">
        <f t="shared" si="3968"/>
        <v>0</v>
      </c>
      <c r="G973" s="789">
        <f t="shared" si="3968"/>
        <v>0</v>
      </c>
      <c r="H973" s="789">
        <f t="shared" si="3968"/>
        <v>0</v>
      </c>
      <c r="I973" s="789">
        <f t="shared" si="3968"/>
        <v>0</v>
      </c>
      <c r="J973" s="789">
        <f t="shared" si="3968"/>
        <v>0</v>
      </c>
      <c r="K973" s="789">
        <f t="shared" si="3968"/>
        <v>0</v>
      </c>
      <c r="L973" s="789">
        <f t="shared" si="3968"/>
        <v>0</v>
      </c>
      <c r="M973" s="789">
        <f t="shared" si="3968"/>
        <v>0</v>
      </c>
      <c r="N973" s="789"/>
      <c r="O973" s="789"/>
      <c r="P973" s="789"/>
      <c r="Q973" s="789"/>
      <c r="R973" s="789"/>
      <c r="S973" s="788"/>
      <c r="T973" s="789">
        <f t="shared" ref="T973:AE973" si="3969">SUM(T755)</f>
        <v>0</v>
      </c>
      <c r="U973" s="789">
        <f t="shared" si="3969"/>
        <v>0</v>
      </c>
      <c r="V973" s="789">
        <f t="shared" si="3969"/>
        <v>0</v>
      </c>
      <c r="W973" s="789">
        <f t="shared" si="3969"/>
        <v>5640</v>
      </c>
      <c r="X973" s="789">
        <f t="shared" si="3969"/>
        <v>0</v>
      </c>
      <c r="Y973" s="789">
        <f t="shared" si="3969"/>
        <v>4800</v>
      </c>
      <c r="Z973" s="789">
        <f t="shared" si="3969"/>
        <v>0</v>
      </c>
      <c r="AA973" s="789">
        <f t="shared" si="3969"/>
        <v>4200</v>
      </c>
      <c r="AB973" s="789">
        <f t="shared" si="3969"/>
        <v>0</v>
      </c>
      <c r="AC973" s="789">
        <f t="shared" si="3969"/>
        <v>1050</v>
      </c>
      <c r="AD973" s="789">
        <f t="shared" si="3969"/>
        <v>1300</v>
      </c>
      <c r="AE973" s="789">
        <f t="shared" si="396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70">SUM(AL755)</f>
        <v>3840</v>
      </c>
      <c r="AM973" s="789">
        <f t="shared" si="3970"/>
        <v>0</v>
      </c>
      <c r="AN973" s="789">
        <f t="shared" si="3970"/>
        <v>0</v>
      </c>
      <c r="AO973" s="789">
        <f t="shared" si="3970"/>
        <v>0</v>
      </c>
      <c r="AP973" s="789">
        <f t="shared" si="3970"/>
        <v>0</v>
      </c>
      <c r="AQ973" s="789">
        <f t="shared" si="3970"/>
        <v>5880</v>
      </c>
      <c r="AR973" s="789">
        <f t="shared" si="3970"/>
        <v>0</v>
      </c>
      <c r="AS973" s="789">
        <f t="shared" si="3970"/>
        <v>0</v>
      </c>
      <c r="AT973" s="789">
        <f t="shared" si="3970"/>
        <v>2800</v>
      </c>
      <c r="AU973" s="789">
        <f t="shared" si="3970"/>
        <v>5400</v>
      </c>
      <c r="AV973" s="789">
        <f t="shared" si="3970"/>
        <v>0</v>
      </c>
      <c r="AW973" s="789">
        <f t="shared" si="397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71">SUM(BJ755)</f>
        <v>0</v>
      </c>
      <c r="BK973" s="789">
        <f t="shared" si="3971"/>
        <v>3600</v>
      </c>
      <c r="BL973" s="789">
        <f t="shared" si="3971"/>
        <v>0</v>
      </c>
      <c r="BM973" s="789">
        <f t="shared" si="3971"/>
        <v>0</v>
      </c>
      <c r="BN973" s="789">
        <f t="shared" si="3971"/>
        <v>0</v>
      </c>
      <c r="BO973" s="789">
        <f t="shared" si="397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8">
        <f t="shared" si="3965"/>
        <v>0</v>
      </c>
      <c r="CE973" s="1329">
        <f t="shared" ref="CE973:CO973" si="397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72"/>
        <v>0</v>
      </c>
      <c r="CG973" s="1329">
        <f t="shared" si="3972"/>
        <v>0</v>
      </c>
      <c r="CH973" s="1329">
        <f t="shared" si="3972"/>
        <v>0</v>
      </c>
      <c r="CI973" s="1330">
        <f t="shared" si="3972"/>
        <v>0</v>
      </c>
      <c r="CJ973" s="1330">
        <f t="shared" si="3972"/>
        <v>0</v>
      </c>
      <c r="CK973" s="1329">
        <f t="shared" si="3972"/>
        <v>1050</v>
      </c>
      <c r="CL973" s="1329">
        <f t="shared" si="3972"/>
        <v>1300</v>
      </c>
      <c r="CM973" s="1329">
        <f t="shared" si="3972"/>
        <v>4200</v>
      </c>
      <c r="CN973" s="1329">
        <f t="shared" si="3972"/>
        <v>4800</v>
      </c>
      <c r="CO973" s="1329">
        <f t="shared" si="3972"/>
        <v>5640</v>
      </c>
      <c r="CP973" s="540" t="str">
        <f t="shared" si="3966"/>
        <v/>
      </c>
      <c r="CQ973" s="541" t="str">
        <f t="shared" si="3966"/>
        <v/>
      </c>
      <c r="CR973" s="542" t="str">
        <f t="shared" si="3966"/>
        <v/>
      </c>
      <c r="CS973" s="542" t="str">
        <f t="shared" si="3966"/>
        <v/>
      </c>
      <c r="CT973" s="542">
        <f t="shared" si="3966"/>
        <v>0</v>
      </c>
      <c r="CU973" s="542">
        <f t="shared" si="3966"/>
        <v>0</v>
      </c>
      <c r="CV973" s="542">
        <f t="shared" si="3966"/>
        <v>0</v>
      </c>
      <c r="CW973" s="543">
        <f t="shared" si="3966"/>
        <v>0</v>
      </c>
      <c r="CX973" s="543">
        <f t="shared" si="3966"/>
        <v>0</v>
      </c>
      <c r="CY973" s="543">
        <f t="shared" si="3966"/>
        <v>0</v>
      </c>
      <c r="CZ973" s="542">
        <f t="shared" si="3967"/>
        <v>0</v>
      </c>
      <c r="DA973" s="542">
        <f t="shared" si="3967"/>
        <v>0</v>
      </c>
      <c r="DB973" s="542">
        <f t="shared" si="3967"/>
        <v>3600</v>
      </c>
      <c r="DC973" s="542">
        <f t="shared" si="3967"/>
        <v>24000</v>
      </c>
      <c r="DD973" s="542" t="str">
        <f t="shared" si="3967"/>
        <v/>
      </c>
      <c r="DE973" s="541" t="str">
        <f t="shared" si="3967"/>
        <v/>
      </c>
      <c r="DF973" s="540" t="str">
        <f t="shared" si="396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5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73">SUM(B760)</f>
        <v>0</v>
      </c>
      <c r="C975" s="789">
        <f t="shared" si="3973"/>
        <v>0</v>
      </c>
      <c r="D975" s="789">
        <f t="shared" si="3973"/>
        <v>0</v>
      </c>
      <c r="E975" s="789">
        <f t="shared" si="3973"/>
        <v>0</v>
      </c>
      <c r="F975" s="789">
        <f t="shared" si="3973"/>
        <v>0</v>
      </c>
      <c r="G975" s="789">
        <f t="shared" si="3973"/>
        <v>0</v>
      </c>
      <c r="H975" s="789">
        <f t="shared" si="3973"/>
        <v>0</v>
      </c>
      <c r="I975" s="789">
        <f t="shared" si="3973"/>
        <v>0</v>
      </c>
      <c r="J975" s="789">
        <f t="shared" si="3973"/>
        <v>0</v>
      </c>
      <c r="K975" s="789">
        <f t="shared" si="3973"/>
        <v>0</v>
      </c>
      <c r="L975" s="789">
        <f t="shared" si="3973"/>
        <v>0</v>
      </c>
      <c r="M975" s="789">
        <f t="shared" si="3973"/>
        <v>0</v>
      </c>
      <c r="N975" s="789"/>
      <c r="O975" s="789"/>
      <c r="P975" s="789"/>
      <c r="Q975" s="789"/>
      <c r="R975" s="789"/>
      <c r="S975" s="788"/>
      <c r="T975" s="789">
        <f t="shared" ref="T975:AE975" si="3974">SUM(T760)</f>
        <v>0</v>
      </c>
      <c r="U975" s="789">
        <f t="shared" si="3974"/>
        <v>4800</v>
      </c>
      <c r="V975" s="789">
        <f t="shared" si="3974"/>
        <v>0</v>
      </c>
      <c r="W975" s="789">
        <f t="shared" si="3974"/>
        <v>2880</v>
      </c>
      <c r="X975" s="789">
        <f t="shared" si="3974"/>
        <v>0</v>
      </c>
      <c r="Y975" s="789">
        <f t="shared" si="3974"/>
        <v>0</v>
      </c>
      <c r="Z975" s="789">
        <f t="shared" si="3974"/>
        <v>6000</v>
      </c>
      <c r="AA975" s="789">
        <f t="shared" si="3974"/>
        <v>3600</v>
      </c>
      <c r="AB975" s="789">
        <f t="shared" si="3974"/>
        <v>0</v>
      </c>
      <c r="AC975" s="789">
        <f t="shared" si="3974"/>
        <v>0</v>
      </c>
      <c r="AD975" s="789">
        <f t="shared" si="3974"/>
        <v>0</v>
      </c>
      <c r="AE975" s="789">
        <f t="shared" si="397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75">SUM(AL760)</f>
        <v>14400</v>
      </c>
      <c r="AM975" s="789">
        <f t="shared" si="3975"/>
        <v>6000</v>
      </c>
      <c r="AN975" s="789">
        <f t="shared" si="3975"/>
        <v>0</v>
      </c>
      <c r="AO975" s="789">
        <f t="shared" si="3975"/>
        <v>0</v>
      </c>
      <c r="AP975" s="789">
        <f t="shared" si="3975"/>
        <v>0</v>
      </c>
      <c r="AQ975" s="789">
        <f t="shared" si="3975"/>
        <v>9000</v>
      </c>
      <c r="AR975" s="789">
        <f t="shared" si="3975"/>
        <v>54000</v>
      </c>
      <c r="AS975" s="789">
        <f t="shared" si="3975"/>
        <v>1440</v>
      </c>
      <c r="AT975" s="789">
        <f t="shared" si="3975"/>
        <v>7200</v>
      </c>
      <c r="AU975" s="789">
        <f t="shared" si="3975"/>
        <v>0</v>
      </c>
      <c r="AV975" s="789">
        <f t="shared" si="3975"/>
        <v>0</v>
      </c>
      <c r="AW975" s="789">
        <f t="shared" si="397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76">SUM(BD760)</f>
        <v>6000</v>
      </c>
      <c r="BE975" s="789">
        <f t="shared" si="3976"/>
        <v>48000</v>
      </c>
      <c r="BF975" s="789">
        <f t="shared" si="3976"/>
        <v>30000</v>
      </c>
      <c r="BG975" s="789">
        <f t="shared" si="3976"/>
        <v>78000</v>
      </c>
      <c r="BH975" s="789">
        <f t="shared" si="3976"/>
        <v>12000</v>
      </c>
      <c r="BI975" s="789">
        <f t="shared" si="3976"/>
        <v>155850</v>
      </c>
      <c r="BJ975" s="789">
        <f t="shared" si="3976"/>
        <v>24000</v>
      </c>
      <c r="BK975" s="789">
        <f t="shared" si="3976"/>
        <v>15600</v>
      </c>
      <c r="BL975" s="789">
        <f t="shared" si="3976"/>
        <v>48000</v>
      </c>
      <c r="BM975" s="789">
        <f t="shared" si="3976"/>
        <v>36000</v>
      </c>
      <c r="BN975" s="789">
        <f t="shared" si="3976"/>
        <v>355200</v>
      </c>
      <c r="BO975" s="789">
        <f t="shared" si="397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39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77"/>
        <v>0</v>
      </c>
      <c r="CG975" s="1329">
        <f t="shared" si="3977"/>
        <v>0</v>
      </c>
      <c r="CH975" s="1329">
        <f t="shared" si="3977"/>
        <v>0</v>
      </c>
      <c r="CI975" s="1330">
        <f t="shared" si="3977"/>
        <v>0</v>
      </c>
      <c r="CJ975" s="1330">
        <f t="shared" si="3977"/>
        <v>0</v>
      </c>
      <c r="CK975" s="1329">
        <f t="shared" si="3977"/>
        <v>1800</v>
      </c>
      <c r="CL975" s="1329">
        <f t="shared" si="3977"/>
        <v>2880</v>
      </c>
      <c r="CM975" s="1329">
        <f t="shared" si="3977"/>
        <v>3600</v>
      </c>
      <c r="CN975" s="1329">
        <f t="shared" si="3977"/>
        <v>4800</v>
      </c>
      <c r="CO975" s="1329">
        <f t="shared" si="3977"/>
        <v>6000</v>
      </c>
      <c r="CP975" s="540" t="str">
        <f t="shared" ref="CP975:DF975" si="397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78"/>
        <v/>
      </c>
      <c r="CR975" s="542" t="str">
        <f t="shared" si="3978"/>
        <v/>
      </c>
      <c r="CS975" s="542">
        <f t="shared" si="3978"/>
        <v>6000</v>
      </c>
      <c r="CT975" s="542">
        <f t="shared" si="3978"/>
        <v>12000</v>
      </c>
      <c r="CU975" s="542">
        <f t="shared" si="3978"/>
        <v>15600</v>
      </c>
      <c r="CV975" s="542">
        <f t="shared" si="3978"/>
        <v>24000</v>
      </c>
      <c r="CW975" s="543">
        <f t="shared" si="3978"/>
        <v>30000</v>
      </c>
      <c r="CX975" s="543">
        <f t="shared" si="3978"/>
        <v>36000</v>
      </c>
      <c r="CY975" s="543">
        <f t="shared" si="3978"/>
        <v>48000</v>
      </c>
      <c r="CZ975" s="542">
        <f t="shared" si="3978"/>
        <v>48000</v>
      </c>
      <c r="DA975" s="542">
        <f t="shared" si="3978"/>
        <v>73680</v>
      </c>
      <c r="DB975" s="542">
        <f t="shared" si="3978"/>
        <v>78000</v>
      </c>
      <c r="DC975" s="542">
        <f t="shared" si="3978"/>
        <v>155850</v>
      </c>
      <c r="DD975" s="542">
        <f t="shared" si="3978"/>
        <v>355200</v>
      </c>
      <c r="DE975" s="541" t="str">
        <f t="shared" si="3978"/>
        <v/>
      </c>
      <c r="DF975" s="540" t="str">
        <f t="shared" si="397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676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5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330</v>
      </c>
      <c r="B977" s="789">
        <f t="shared" ref="B977:M977" si="3979">SUM(B743)</f>
        <v>7920</v>
      </c>
      <c r="C977" s="789">
        <f t="shared" si="3979"/>
        <v>21000</v>
      </c>
      <c r="D977" s="789">
        <f t="shared" si="3979"/>
        <v>24960</v>
      </c>
      <c r="E977" s="789">
        <f t="shared" si="3979"/>
        <v>21000</v>
      </c>
      <c r="F977" s="789">
        <f t="shared" si="3979"/>
        <v>24960</v>
      </c>
      <c r="G977" s="789">
        <f t="shared" si="3979"/>
        <v>21000</v>
      </c>
      <c r="H977" s="789">
        <f t="shared" si="3979"/>
        <v>24960</v>
      </c>
      <c r="I977" s="789">
        <f t="shared" si="3979"/>
        <v>21000</v>
      </c>
      <c r="J977" s="789">
        <f t="shared" si="3979"/>
        <v>31200</v>
      </c>
      <c r="K977" s="789">
        <f t="shared" si="3979"/>
        <v>21000</v>
      </c>
      <c r="L977" s="789">
        <f t="shared" si="3979"/>
        <v>38040</v>
      </c>
      <c r="M977" s="789">
        <f t="shared" si="3979"/>
        <v>21000</v>
      </c>
      <c r="N977" s="789"/>
      <c r="O977" s="789"/>
      <c r="P977" s="789"/>
      <c r="Q977" s="789"/>
      <c r="R977" s="789"/>
      <c r="S977" s="788"/>
      <c r="T977" s="789">
        <f t="shared" ref="T977:AE977" si="3980">SUM(T743)</f>
        <v>45960</v>
      </c>
      <c r="U977" s="789">
        <f t="shared" si="3980"/>
        <v>49920</v>
      </c>
      <c r="V977" s="789">
        <f t="shared" si="3980"/>
        <v>3960</v>
      </c>
      <c r="W977" s="789">
        <f t="shared" si="3980"/>
        <v>3960</v>
      </c>
      <c r="X977" s="789">
        <f t="shared" si="3980"/>
        <v>24960</v>
      </c>
      <c r="Y977" s="789">
        <f t="shared" si="3980"/>
        <v>39240</v>
      </c>
      <c r="Z977" s="789">
        <f t="shared" si="3980"/>
        <v>31320</v>
      </c>
      <c r="AA977" s="789">
        <f t="shared" si="3980"/>
        <v>21000</v>
      </c>
      <c r="AB977" s="789">
        <f t="shared" si="3980"/>
        <v>21000</v>
      </c>
      <c r="AC977" s="789">
        <f t="shared" si="3980"/>
        <v>38040</v>
      </c>
      <c r="AD977" s="789">
        <f t="shared" si="3980"/>
        <v>21000</v>
      </c>
      <c r="AE977" s="789">
        <f t="shared" si="398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81">SUM(AL743)</f>
        <v>51120</v>
      </c>
      <c r="AM977" s="789">
        <f t="shared" si="3981"/>
        <v>31320</v>
      </c>
      <c r="AN977" s="789">
        <f t="shared" si="3981"/>
        <v>45960</v>
      </c>
      <c r="AO977" s="789">
        <f t="shared" si="3981"/>
        <v>21000</v>
      </c>
      <c r="AP977" s="789">
        <f t="shared" si="3981"/>
        <v>53880</v>
      </c>
      <c r="AQ977" s="789">
        <f t="shared" si="3981"/>
        <v>49920</v>
      </c>
      <c r="AR977" s="789">
        <f t="shared" si="3981"/>
        <v>21000</v>
      </c>
      <c r="AS977" s="789">
        <f t="shared" si="3981"/>
        <v>39240</v>
      </c>
      <c r="AT977" s="789">
        <f t="shared" si="3981"/>
        <v>3960</v>
      </c>
      <c r="AU977" s="789">
        <f t="shared" si="3981"/>
        <v>21000</v>
      </c>
      <c r="AV977" s="789">
        <f t="shared" si="3981"/>
        <v>39240</v>
      </c>
      <c r="AW977" s="789">
        <f t="shared" si="398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82">SUM(BD743)</f>
        <v>45960</v>
      </c>
      <c r="BE977" s="789">
        <f t="shared" si="3982"/>
        <v>56160</v>
      </c>
      <c r="BF977" s="789">
        <f t="shared" si="3982"/>
        <v>44280</v>
      </c>
      <c r="BG977" s="789">
        <f t="shared" si="3982"/>
        <v>52200</v>
      </c>
      <c r="BH977" s="789">
        <f t="shared" si="3982"/>
        <v>21000</v>
      </c>
      <c r="BI977" s="789">
        <f t="shared" si="3982"/>
        <v>21000</v>
      </c>
      <c r="BJ977" s="789">
        <f t="shared" si="3982"/>
        <v>42000</v>
      </c>
      <c r="BK977" s="789">
        <f t="shared" si="3982"/>
        <v>77160</v>
      </c>
      <c r="BL977" s="789">
        <f t="shared" si="3982"/>
        <v>49920</v>
      </c>
      <c r="BM977" s="789">
        <f t="shared" si="3982"/>
        <v>56160</v>
      </c>
      <c r="BN977" s="789">
        <f t="shared" si="3982"/>
        <v>32880</v>
      </c>
      <c r="BO977" s="789">
        <f t="shared" si="398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9">
        <f t="shared" ref="CE977:CO977" si="39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9">
        <f t="shared" si="3983"/>
        <v>21000</v>
      </c>
      <c r="CG977" s="1329">
        <f t="shared" si="3983"/>
        <v>21000</v>
      </c>
      <c r="CH977" s="1329">
        <f t="shared" si="3983"/>
        <v>21000</v>
      </c>
      <c r="CI977" s="1330">
        <f t="shared" si="3983"/>
        <v>24600</v>
      </c>
      <c r="CJ977" s="1330">
        <f t="shared" si="3983"/>
        <v>24960</v>
      </c>
      <c r="CK977" s="1329">
        <f t="shared" si="3983"/>
        <v>31320</v>
      </c>
      <c r="CL977" s="1329">
        <f t="shared" si="3983"/>
        <v>38040</v>
      </c>
      <c r="CM977" s="1329">
        <f t="shared" si="3983"/>
        <v>39240</v>
      </c>
      <c r="CN977" s="1329">
        <f t="shared" si="3983"/>
        <v>45960</v>
      </c>
      <c r="CO977" s="1329">
        <f t="shared" si="3983"/>
        <v>49920</v>
      </c>
      <c r="CP977" s="540" t="str">
        <f t="shared" ref="CP977:DF977" si="398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84"/>
        <v/>
      </c>
      <c r="CR977" s="542" t="str">
        <f t="shared" si="3984"/>
        <v/>
      </c>
      <c r="CS977" s="542">
        <f t="shared" si="3984"/>
        <v>21000</v>
      </c>
      <c r="CT977" s="542">
        <f t="shared" si="3984"/>
        <v>21000</v>
      </c>
      <c r="CU977" s="542">
        <f t="shared" si="3984"/>
        <v>32880</v>
      </c>
      <c r="CV977" s="542">
        <f t="shared" si="3984"/>
        <v>42000</v>
      </c>
      <c r="CW977" s="543">
        <f t="shared" si="3984"/>
        <v>44280</v>
      </c>
      <c r="CX977" s="543">
        <f t="shared" si="3984"/>
        <v>45960</v>
      </c>
      <c r="CY977" s="543">
        <f t="shared" si="3984"/>
        <v>49920</v>
      </c>
      <c r="CZ977" s="542">
        <f t="shared" si="3984"/>
        <v>52200</v>
      </c>
      <c r="DA977" s="542">
        <f t="shared" si="3984"/>
        <v>56160</v>
      </c>
      <c r="DB977" s="542">
        <f t="shared" si="3984"/>
        <v>56160</v>
      </c>
      <c r="DC977" s="542">
        <f t="shared" si="3984"/>
        <v>64560</v>
      </c>
      <c r="DD977" s="542">
        <f t="shared" si="3984"/>
        <v>77160</v>
      </c>
      <c r="DE977" s="541" t="str">
        <f t="shared" si="3984"/>
        <v/>
      </c>
      <c r="DF977" s="540" t="str">
        <f t="shared" si="398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5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412</v>
      </c>
      <c r="B979" s="789">
        <f t="shared" ref="B979:M979" si="3985">SUM(B749)</f>
        <v>7200</v>
      </c>
      <c r="C979" s="789">
        <f t="shared" si="3985"/>
        <v>9120</v>
      </c>
      <c r="D979" s="789">
        <f t="shared" si="3985"/>
        <v>0</v>
      </c>
      <c r="E979" s="789">
        <f t="shared" si="3985"/>
        <v>12000</v>
      </c>
      <c r="F979" s="789">
        <f t="shared" si="3985"/>
        <v>8400</v>
      </c>
      <c r="G979" s="789">
        <f t="shared" si="3985"/>
        <v>6000</v>
      </c>
      <c r="H979" s="789">
        <f t="shared" si="3985"/>
        <v>0</v>
      </c>
      <c r="I979" s="789">
        <f t="shared" si="3985"/>
        <v>16800</v>
      </c>
      <c r="J979" s="789">
        <f t="shared" si="3985"/>
        <v>0</v>
      </c>
      <c r="K979" s="789">
        <f t="shared" si="3985"/>
        <v>0</v>
      </c>
      <c r="L979" s="789">
        <f t="shared" si="3985"/>
        <v>0</v>
      </c>
      <c r="M979" s="789">
        <f t="shared" si="3985"/>
        <v>16200</v>
      </c>
      <c r="N979" s="789"/>
      <c r="O979" s="789"/>
      <c r="P979" s="789"/>
      <c r="Q979" s="789"/>
      <c r="R979" s="789"/>
      <c r="S979" s="788"/>
      <c r="T979" s="789">
        <f t="shared" ref="T979:AE979" si="3986">SUM(T749)</f>
        <v>14400</v>
      </c>
      <c r="U979" s="789">
        <f t="shared" si="3986"/>
        <v>4560</v>
      </c>
      <c r="V979" s="789">
        <f t="shared" si="3986"/>
        <v>20400</v>
      </c>
      <c r="W979" s="789">
        <f t="shared" si="3986"/>
        <v>6600</v>
      </c>
      <c r="X979" s="789">
        <f t="shared" si="3986"/>
        <v>7800</v>
      </c>
      <c r="Y979" s="789">
        <f t="shared" si="3986"/>
        <v>0</v>
      </c>
      <c r="Z979" s="789">
        <f t="shared" si="3986"/>
        <v>0</v>
      </c>
      <c r="AA979" s="789">
        <f t="shared" si="3986"/>
        <v>1800</v>
      </c>
      <c r="AB979" s="789">
        <f t="shared" si="3986"/>
        <v>0</v>
      </c>
      <c r="AC979" s="789">
        <f t="shared" si="3986"/>
        <v>3600</v>
      </c>
      <c r="AD979" s="789">
        <f t="shared" si="3986"/>
        <v>10200</v>
      </c>
      <c r="AE979" s="789">
        <f t="shared" si="398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87">SUM(AL749)</f>
        <v>6840</v>
      </c>
      <c r="AM979" s="789">
        <f t="shared" si="3987"/>
        <v>6000</v>
      </c>
      <c r="AN979" s="789">
        <f t="shared" si="3987"/>
        <v>6000</v>
      </c>
      <c r="AO979" s="789">
        <f t="shared" si="3987"/>
        <v>0</v>
      </c>
      <c r="AP979" s="789">
        <f t="shared" si="3987"/>
        <v>7200</v>
      </c>
      <c r="AQ979" s="789">
        <f t="shared" si="3987"/>
        <v>24000</v>
      </c>
      <c r="AR979" s="789">
        <f t="shared" si="3987"/>
        <v>0</v>
      </c>
      <c r="AS979" s="789">
        <f t="shared" si="3987"/>
        <v>14400</v>
      </c>
      <c r="AT979" s="789">
        <f t="shared" si="3987"/>
        <v>2400</v>
      </c>
      <c r="AU979" s="789">
        <f t="shared" si="3987"/>
        <v>0</v>
      </c>
      <c r="AV979" s="789">
        <f t="shared" si="3987"/>
        <v>25200</v>
      </c>
      <c r="AW979" s="789">
        <f t="shared" si="398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88">SUM(BD749)</f>
        <v>0</v>
      </c>
      <c r="BE979" s="789">
        <f t="shared" si="3988"/>
        <v>7800</v>
      </c>
      <c r="BF979" s="789">
        <f t="shared" si="3988"/>
        <v>0</v>
      </c>
      <c r="BG979" s="789">
        <f t="shared" si="3988"/>
        <v>0</v>
      </c>
      <c r="BH979" s="789">
        <f t="shared" si="3988"/>
        <v>0</v>
      </c>
      <c r="BI979" s="789">
        <f t="shared" si="3988"/>
        <v>0</v>
      </c>
      <c r="BJ979" s="789">
        <f t="shared" si="3988"/>
        <v>0</v>
      </c>
      <c r="BK979" s="789">
        <f t="shared" si="3988"/>
        <v>6000</v>
      </c>
      <c r="BL979" s="789">
        <f t="shared" si="3988"/>
        <v>20400</v>
      </c>
      <c r="BM979" s="789">
        <f t="shared" si="3988"/>
        <v>0</v>
      </c>
      <c r="BN979" s="789">
        <f t="shared" si="3988"/>
        <v>37200</v>
      </c>
      <c r="BO979" s="789">
        <f t="shared" si="398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39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989"/>
        <v>0</v>
      </c>
      <c r="CG979" s="1329">
        <f t="shared" si="3989"/>
        <v>1800</v>
      </c>
      <c r="CH979" s="1329">
        <f t="shared" si="3989"/>
        <v>3600</v>
      </c>
      <c r="CI979" s="1330">
        <f t="shared" si="3989"/>
        <v>4560</v>
      </c>
      <c r="CJ979" s="1330">
        <f t="shared" si="3989"/>
        <v>6600</v>
      </c>
      <c r="CK979" s="1329">
        <f t="shared" si="3989"/>
        <v>7200</v>
      </c>
      <c r="CL979" s="1329">
        <f t="shared" si="3989"/>
        <v>7800</v>
      </c>
      <c r="CM979" s="1329">
        <f t="shared" si="3989"/>
        <v>10200</v>
      </c>
      <c r="CN979" s="1329">
        <f t="shared" si="3989"/>
        <v>14400</v>
      </c>
      <c r="CO979" s="1329">
        <f t="shared" si="3989"/>
        <v>20400</v>
      </c>
      <c r="CP979" s="540" t="str">
        <f t="shared" ref="CP979:DF979" si="399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90"/>
        <v/>
      </c>
      <c r="CR979" s="542" t="str">
        <f t="shared" si="3990"/>
        <v/>
      </c>
      <c r="CS979" s="542">
        <f t="shared" si="3990"/>
        <v>0</v>
      </c>
      <c r="CT979" s="542">
        <f t="shared" si="3990"/>
        <v>0</v>
      </c>
      <c r="CU979" s="542">
        <f t="shared" si="3990"/>
        <v>0</v>
      </c>
      <c r="CV979" s="542">
        <f t="shared" si="3990"/>
        <v>0</v>
      </c>
      <c r="CW979" s="543">
        <f t="shared" si="3990"/>
        <v>0</v>
      </c>
      <c r="CX979" s="543">
        <f t="shared" si="3990"/>
        <v>0</v>
      </c>
      <c r="CY979" s="543">
        <f t="shared" si="3990"/>
        <v>0</v>
      </c>
      <c r="CZ979" s="542">
        <f t="shared" si="3990"/>
        <v>6000</v>
      </c>
      <c r="DA979" s="542">
        <f t="shared" si="3990"/>
        <v>7800</v>
      </c>
      <c r="DB979" s="542">
        <f t="shared" si="3990"/>
        <v>20400</v>
      </c>
      <c r="DC979" s="542">
        <f t="shared" si="3990"/>
        <v>33600</v>
      </c>
      <c r="DD979" s="542">
        <f t="shared" si="3990"/>
        <v>37200</v>
      </c>
      <c r="DE979" s="541" t="str">
        <f t="shared" si="3990"/>
        <v/>
      </c>
      <c r="DF979" s="540" t="str">
        <f t="shared" si="399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5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91">SUM(B765)</f>
        <v>0</v>
      </c>
      <c r="C981" s="789">
        <f t="shared" si="3991"/>
        <v>0</v>
      </c>
      <c r="D981" s="789">
        <f t="shared" si="3991"/>
        <v>0</v>
      </c>
      <c r="E981" s="789">
        <f t="shared" si="3991"/>
        <v>0</v>
      </c>
      <c r="F981" s="789">
        <f t="shared" si="3991"/>
        <v>0</v>
      </c>
      <c r="G981" s="789">
        <f t="shared" si="3991"/>
        <v>0</v>
      </c>
      <c r="H981" s="789">
        <f t="shared" si="3991"/>
        <v>0</v>
      </c>
      <c r="I981" s="789">
        <f t="shared" si="3991"/>
        <v>0</v>
      </c>
      <c r="J981" s="789">
        <f t="shared" si="3991"/>
        <v>0</v>
      </c>
      <c r="K981" s="789">
        <f t="shared" si="3991"/>
        <v>0</v>
      </c>
      <c r="L981" s="789">
        <f t="shared" si="3991"/>
        <v>0</v>
      </c>
      <c r="M981" s="789">
        <f t="shared" si="3991"/>
        <v>0</v>
      </c>
      <c r="N981" s="789"/>
      <c r="O981" s="789"/>
      <c r="P981" s="789"/>
      <c r="Q981" s="789"/>
      <c r="R981" s="789"/>
      <c r="S981" s="788"/>
      <c r="T981" s="789">
        <f t="shared" ref="T981:AE981" si="3992">SUM(T765)</f>
        <v>0</v>
      </c>
      <c r="U981" s="789">
        <f t="shared" si="3992"/>
        <v>0</v>
      </c>
      <c r="V981" s="789">
        <f t="shared" si="3992"/>
        <v>0</v>
      </c>
      <c r="W981" s="789">
        <f t="shared" si="3992"/>
        <v>0</v>
      </c>
      <c r="X981" s="789">
        <f t="shared" si="3992"/>
        <v>0</v>
      </c>
      <c r="Y981" s="789">
        <f t="shared" si="3992"/>
        <v>0</v>
      </c>
      <c r="Z981" s="789">
        <f t="shared" si="3992"/>
        <v>0</v>
      </c>
      <c r="AA981" s="789">
        <f t="shared" si="3992"/>
        <v>0</v>
      </c>
      <c r="AB981" s="789">
        <f t="shared" si="3992"/>
        <v>0</v>
      </c>
      <c r="AC981" s="789">
        <f t="shared" si="3992"/>
        <v>0</v>
      </c>
      <c r="AD981" s="789">
        <f t="shared" si="3992"/>
        <v>0</v>
      </c>
      <c r="AE981" s="789">
        <f t="shared" si="399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93">SUM(AL765)</f>
        <v>0</v>
      </c>
      <c r="AM981" s="789">
        <f t="shared" si="3993"/>
        <v>0</v>
      </c>
      <c r="AN981" s="789">
        <f t="shared" si="3993"/>
        <v>0</v>
      </c>
      <c r="AO981" s="789">
        <f t="shared" si="3993"/>
        <v>0</v>
      </c>
      <c r="AP981" s="789">
        <f t="shared" si="3993"/>
        <v>0</v>
      </c>
      <c r="AQ981" s="789">
        <f t="shared" si="3993"/>
        <v>0</v>
      </c>
      <c r="AR981" s="789">
        <f t="shared" si="3993"/>
        <v>0</v>
      </c>
      <c r="AS981" s="789">
        <f t="shared" si="3993"/>
        <v>0</v>
      </c>
      <c r="AT981" s="789">
        <f t="shared" si="3993"/>
        <v>0</v>
      </c>
      <c r="AU981" s="789">
        <f t="shared" si="3993"/>
        <v>0</v>
      </c>
      <c r="AV981" s="789">
        <f t="shared" si="3993"/>
        <v>0</v>
      </c>
      <c r="AW981" s="789">
        <f t="shared" si="399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94">SUM(BD765)</f>
        <v>0</v>
      </c>
      <c r="BE981" s="789">
        <f t="shared" si="3994"/>
        <v>0</v>
      </c>
      <c r="BF981" s="789">
        <f t="shared" si="3994"/>
        <v>0</v>
      </c>
      <c r="BG981" s="789">
        <f t="shared" si="3994"/>
        <v>0</v>
      </c>
      <c r="BH981" s="789">
        <f t="shared" si="3994"/>
        <v>0</v>
      </c>
      <c r="BI981" s="789">
        <f t="shared" si="3994"/>
        <v>0</v>
      </c>
      <c r="BJ981" s="789">
        <f t="shared" si="3994"/>
        <v>0</v>
      </c>
      <c r="BK981" s="789">
        <f t="shared" si="3994"/>
        <v>0</v>
      </c>
      <c r="BL981" s="789">
        <f t="shared" si="3994"/>
        <v>0</v>
      </c>
      <c r="BM981" s="789">
        <f t="shared" si="3994"/>
        <v>0</v>
      </c>
      <c r="BN981" s="789">
        <f t="shared" si="3994"/>
        <v>0</v>
      </c>
      <c r="BO981" s="789">
        <f t="shared" si="399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8">
        <f t="shared" ref="CD981:CO981" si="39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995"/>
        <v>0</v>
      </c>
      <c r="CF981" s="1329">
        <f t="shared" si="3995"/>
        <v>0</v>
      </c>
      <c r="CG981" s="1329">
        <f t="shared" si="3995"/>
        <v>0</v>
      </c>
      <c r="CH981" s="1329">
        <f t="shared" si="3995"/>
        <v>0</v>
      </c>
      <c r="CI981" s="1330">
        <f t="shared" si="3995"/>
        <v>0</v>
      </c>
      <c r="CJ981" s="1330">
        <f t="shared" si="3995"/>
        <v>0</v>
      </c>
      <c r="CK981" s="1329">
        <f t="shared" si="3995"/>
        <v>0</v>
      </c>
      <c r="CL981" s="1329">
        <f t="shared" si="3995"/>
        <v>0</v>
      </c>
      <c r="CM981" s="1329">
        <f t="shared" si="3995"/>
        <v>0</v>
      </c>
      <c r="CN981" s="1329">
        <f t="shared" si="3995"/>
        <v>0</v>
      </c>
      <c r="CO981" s="1329">
        <f t="shared" si="3995"/>
        <v>0</v>
      </c>
      <c r="CP981" s="540" t="str">
        <f t="shared" ref="CP981:CY983" si="399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96"/>
        <v/>
      </c>
      <c r="CR981" s="542" t="str">
        <f t="shared" si="3996"/>
        <v/>
      </c>
      <c r="CS981" s="542">
        <f t="shared" si="3996"/>
        <v>0</v>
      </c>
      <c r="CT981" s="542">
        <f t="shared" si="3996"/>
        <v>0</v>
      </c>
      <c r="CU981" s="542">
        <f t="shared" si="3996"/>
        <v>0</v>
      </c>
      <c r="CV981" s="542">
        <f t="shared" si="3996"/>
        <v>0</v>
      </c>
      <c r="CW981" s="543">
        <f t="shared" si="3996"/>
        <v>0</v>
      </c>
      <c r="CX981" s="543">
        <f t="shared" si="3996"/>
        <v>0</v>
      </c>
      <c r="CY981" s="543">
        <f t="shared" si="3996"/>
        <v>0</v>
      </c>
      <c r="CZ981" s="542">
        <f t="shared" ref="CZ981:DF983" si="399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97"/>
        <v>0</v>
      </c>
      <c r="DB981" s="542">
        <f t="shared" si="3997"/>
        <v>0</v>
      </c>
      <c r="DC981" s="542">
        <f t="shared" si="3997"/>
        <v>0</v>
      </c>
      <c r="DD981" s="542">
        <f t="shared" si="3997"/>
        <v>0</v>
      </c>
      <c r="DE981" s="541" t="str">
        <f t="shared" si="3997"/>
        <v/>
      </c>
      <c r="DF981" s="540" t="str">
        <f t="shared" si="399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98">SUM(B770)</f>
        <v>0</v>
      </c>
      <c r="C982" s="789">
        <f t="shared" si="3998"/>
        <v>0</v>
      </c>
      <c r="D982" s="789">
        <f t="shared" si="3998"/>
        <v>0</v>
      </c>
      <c r="E982" s="789">
        <f t="shared" si="3998"/>
        <v>0</v>
      </c>
      <c r="F982" s="789">
        <f t="shared" si="3998"/>
        <v>0</v>
      </c>
      <c r="G982" s="789">
        <f t="shared" si="3998"/>
        <v>0</v>
      </c>
      <c r="H982" s="789">
        <f t="shared" si="3998"/>
        <v>0</v>
      </c>
      <c r="I982" s="789">
        <f t="shared" si="3998"/>
        <v>0</v>
      </c>
      <c r="J982" s="789">
        <f t="shared" si="3998"/>
        <v>0</v>
      </c>
      <c r="K982" s="789">
        <f t="shared" si="3998"/>
        <v>0</v>
      </c>
      <c r="L982" s="789">
        <f t="shared" si="3998"/>
        <v>0</v>
      </c>
      <c r="M982" s="789">
        <f t="shared" si="3998"/>
        <v>0</v>
      </c>
      <c r="N982" s="789"/>
      <c r="O982" s="789"/>
      <c r="P982" s="789"/>
      <c r="Q982" s="789"/>
      <c r="R982" s="789"/>
      <c r="S982" s="788"/>
      <c r="T982" s="789">
        <f t="shared" ref="T982:AE982" si="3999">SUM(T770)</f>
        <v>0</v>
      </c>
      <c r="U982" s="789">
        <f t="shared" si="3999"/>
        <v>0</v>
      </c>
      <c r="V982" s="789">
        <f t="shared" si="3999"/>
        <v>0</v>
      </c>
      <c r="W982" s="789">
        <f t="shared" si="3999"/>
        <v>0</v>
      </c>
      <c r="X982" s="789">
        <f t="shared" si="3999"/>
        <v>0</v>
      </c>
      <c r="Y982" s="789">
        <f t="shared" si="3999"/>
        <v>0</v>
      </c>
      <c r="Z982" s="789">
        <f t="shared" si="3999"/>
        <v>0</v>
      </c>
      <c r="AA982" s="789">
        <f t="shared" si="3999"/>
        <v>0</v>
      </c>
      <c r="AB982" s="789">
        <f t="shared" si="3999"/>
        <v>0</v>
      </c>
      <c r="AC982" s="789">
        <f t="shared" si="3999"/>
        <v>0</v>
      </c>
      <c r="AD982" s="789">
        <f t="shared" si="3999"/>
        <v>0</v>
      </c>
      <c r="AE982" s="789">
        <f t="shared" si="3999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00">SUM(AL770)</f>
        <v>1800</v>
      </c>
      <c r="AM982" s="789">
        <f t="shared" si="4000"/>
        <v>0</v>
      </c>
      <c r="AN982" s="789">
        <f t="shared" si="4000"/>
        <v>18000</v>
      </c>
      <c r="AO982" s="789">
        <f t="shared" si="4000"/>
        <v>0</v>
      </c>
      <c r="AP982" s="789">
        <f t="shared" si="4000"/>
        <v>1800</v>
      </c>
      <c r="AQ982" s="789">
        <f t="shared" si="4000"/>
        <v>0</v>
      </c>
      <c r="AR982" s="789">
        <f t="shared" si="4000"/>
        <v>0</v>
      </c>
      <c r="AS982" s="789">
        <f t="shared" si="4000"/>
        <v>0</v>
      </c>
      <c r="AT982" s="789">
        <f t="shared" si="4000"/>
        <v>0</v>
      </c>
      <c r="AU982" s="789">
        <f t="shared" si="4000"/>
        <v>12000</v>
      </c>
      <c r="AV982" s="789">
        <f t="shared" si="4000"/>
        <v>0</v>
      </c>
      <c r="AW982" s="789">
        <f t="shared" si="4000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01">SUM(BD770)</f>
        <v>6000</v>
      </c>
      <c r="BE982" s="789">
        <f t="shared" si="4001"/>
        <v>0</v>
      </c>
      <c r="BF982" s="789">
        <f t="shared" si="4001"/>
        <v>12000</v>
      </c>
      <c r="BG982" s="789">
        <f t="shared" si="4001"/>
        <v>2400</v>
      </c>
      <c r="BH982" s="789">
        <f t="shared" si="4001"/>
        <v>6000</v>
      </c>
      <c r="BI982" s="789">
        <f t="shared" si="4001"/>
        <v>0</v>
      </c>
      <c r="BJ982" s="789">
        <f t="shared" si="4001"/>
        <v>0</v>
      </c>
      <c r="BK982" s="789">
        <f t="shared" si="4001"/>
        <v>6000</v>
      </c>
      <c r="BL982" s="789">
        <f t="shared" si="4001"/>
        <v>0</v>
      </c>
      <c r="BM982" s="789">
        <f t="shared" si="4001"/>
        <v>0</v>
      </c>
      <c r="BN982" s="789">
        <f t="shared" si="4001"/>
        <v>0</v>
      </c>
      <c r="BO982" s="789">
        <f t="shared" si="400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0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02"/>
        <v>0</v>
      </c>
      <c r="CG982" s="1329">
        <f t="shared" si="4002"/>
        <v>0</v>
      </c>
      <c r="CH982" s="1329">
        <f t="shared" si="4002"/>
        <v>0</v>
      </c>
      <c r="CI982" s="1330">
        <f t="shared" si="4002"/>
        <v>0</v>
      </c>
      <c r="CJ982" s="1330">
        <f t="shared" si="4002"/>
        <v>0</v>
      </c>
      <c r="CK982" s="1329">
        <f t="shared" si="4002"/>
        <v>0</v>
      </c>
      <c r="CL982" s="1329">
        <f t="shared" si="4002"/>
        <v>0</v>
      </c>
      <c r="CM982" s="1329">
        <f t="shared" si="4002"/>
        <v>0</v>
      </c>
      <c r="CN982" s="1329">
        <f t="shared" si="4002"/>
        <v>0</v>
      </c>
      <c r="CO982" s="1329">
        <f t="shared" si="4002"/>
        <v>0</v>
      </c>
      <c r="CP982" s="540" t="str">
        <f t="shared" si="3996"/>
        <v/>
      </c>
      <c r="CQ982" s="541" t="str">
        <f t="shared" si="3996"/>
        <v/>
      </c>
      <c r="CR982" s="542" t="str">
        <f t="shared" si="3996"/>
        <v/>
      </c>
      <c r="CS982" s="542">
        <f t="shared" si="3996"/>
        <v>0</v>
      </c>
      <c r="CT982" s="542">
        <f t="shared" si="3996"/>
        <v>0</v>
      </c>
      <c r="CU982" s="542">
        <f t="shared" si="3996"/>
        <v>0</v>
      </c>
      <c r="CV982" s="542">
        <f t="shared" si="3996"/>
        <v>0</v>
      </c>
      <c r="CW982" s="543">
        <f t="shared" si="3996"/>
        <v>0</v>
      </c>
      <c r="CX982" s="543">
        <f t="shared" si="3996"/>
        <v>0</v>
      </c>
      <c r="CY982" s="543">
        <f t="shared" si="3996"/>
        <v>0</v>
      </c>
      <c r="CZ982" s="542">
        <f t="shared" si="3997"/>
        <v>2400</v>
      </c>
      <c r="DA982" s="542">
        <f t="shared" si="3997"/>
        <v>6000</v>
      </c>
      <c r="DB982" s="542">
        <f t="shared" si="3997"/>
        <v>6000</v>
      </c>
      <c r="DC982" s="542">
        <f t="shared" si="3997"/>
        <v>6000</v>
      </c>
      <c r="DD982" s="542">
        <f t="shared" si="3997"/>
        <v>12000</v>
      </c>
      <c r="DE982" s="541" t="str">
        <f t="shared" si="3997"/>
        <v/>
      </c>
      <c r="DF982" s="540" t="str">
        <f t="shared" si="399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4003">SUM(B727)</f>
        <v>0</v>
      </c>
      <c r="C983" s="789">
        <f t="shared" si="4003"/>
        <v>0</v>
      </c>
      <c r="D983" s="789">
        <f t="shared" si="4003"/>
        <v>0</v>
      </c>
      <c r="E983" s="789">
        <f t="shared" si="4003"/>
        <v>0</v>
      </c>
      <c r="F983" s="789">
        <f t="shared" si="4003"/>
        <v>0</v>
      </c>
      <c r="G983" s="789">
        <f t="shared" si="4003"/>
        <v>0</v>
      </c>
      <c r="H983" s="789">
        <f t="shared" si="4003"/>
        <v>0</v>
      </c>
      <c r="I983" s="789">
        <f t="shared" si="4003"/>
        <v>0</v>
      </c>
      <c r="J983" s="789">
        <f t="shared" si="4003"/>
        <v>0</v>
      </c>
      <c r="K983" s="789">
        <f t="shared" si="4003"/>
        <v>0</v>
      </c>
      <c r="L983" s="789">
        <f t="shared" si="4003"/>
        <v>0</v>
      </c>
      <c r="M983" s="789">
        <f t="shared" si="4003"/>
        <v>0</v>
      </c>
      <c r="N983" s="789"/>
      <c r="O983" s="789"/>
      <c r="P983" s="789"/>
      <c r="Q983" s="789"/>
      <c r="R983" s="789"/>
      <c r="S983" s="788"/>
      <c r="T983" s="789">
        <f t="shared" ref="T983:AE983" si="4004">SUM(T727)</f>
        <v>0</v>
      </c>
      <c r="U983" s="789">
        <f t="shared" si="4004"/>
        <v>0</v>
      </c>
      <c r="V983" s="789">
        <f t="shared" si="4004"/>
        <v>0</v>
      </c>
      <c r="W983" s="789">
        <f t="shared" si="4004"/>
        <v>0</v>
      </c>
      <c r="X983" s="789">
        <f t="shared" si="4004"/>
        <v>0</v>
      </c>
      <c r="Y983" s="789">
        <f t="shared" si="4004"/>
        <v>0</v>
      </c>
      <c r="Z983" s="789">
        <f t="shared" si="4004"/>
        <v>0</v>
      </c>
      <c r="AA983" s="789">
        <f t="shared" si="4004"/>
        <v>0</v>
      </c>
      <c r="AB983" s="789">
        <f t="shared" si="4004"/>
        <v>0</v>
      </c>
      <c r="AC983" s="789">
        <f t="shared" si="4004"/>
        <v>1000</v>
      </c>
      <c r="AD983" s="789">
        <f t="shared" si="4004"/>
        <v>0</v>
      </c>
      <c r="AE983" s="789">
        <f t="shared" si="4004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05">SUM(AL727)</f>
        <v>0</v>
      </c>
      <c r="AM983" s="789">
        <f t="shared" si="4005"/>
        <v>0</v>
      </c>
      <c r="AN983" s="789">
        <f t="shared" si="4005"/>
        <v>18000</v>
      </c>
      <c r="AO983" s="789">
        <f t="shared" si="4005"/>
        <v>6000</v>
      </c>
      <c r="AP983" s="789">
        <f t="shared" si="4005"/>
        <v>0</v>
      </c>
      <c r="AQ983" s="789">
        <f t="shared" si="4005"/>
        <v>4800</v>
      </c>
      <c r="AR983" s="789">
        <f t="shared" si="4005"/>
        <v>0</v>
      </c>
      <c r="AS983" s="789">
        <f t="shared" si="4005"/>
        <v>0</v>
      </c>
      <c r="AT983" s="789">
        <f t="shared" si="4005"/>
        <v>0</v>
      </c>
      <c r="AU983" s="789">
        <f t="shared" si="4005"/>
        <v>0</v>
      </c>
      <c r="AV983" s="789">
        <f t="shared" si="4005"/>
        <v>0</v>
      </c>
      <c r="AW983" s="789">
        <f t="shared" si="400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4006">SUM(BD727)</f>
        <v>0</v>
      </c>
      <c r="BE983" s="789">
        <f t="shared" si="4006"/>
        <v>0</v>
      </c>
      <c r="BF983" s="789">
        <f t="shared" si="4006"/>
        <v>12000</v>
      </c>
      <c r="BG983" s="789">
        <f t="shared" si="4006"/>
        <v>0</v>
      </c>
      <c r="BH983" s="789">
        <f t="shared" si="4006"/>
        <v>0</v>
      </c>
      <c r="BI983" s="789">
        <f t="shared" si="4006"/>
        <v>0</v>
      </c>
      <c r="BJ983" s="789">
        <f t="shared" si="4006"/>
        <v>0</v>
      </c>
      <c r="BK983" s="789">
        <f t="shared" si="4006"/>
        <v>8400</v>
      </c>
      <c r="BL983" s="789">
        <f t="shared" si="4006"/>
        <v>18000</v>
      </c>
      <c r="BM983" s="789">
        <f t="shared" si="4006"/>
        <v>24000</v>
      </c>
      <c r="BN983" s="789">
        <f t="shared" si="4006"/>
        <v>0</v>
      </c>
      <c r="BO983" s="789">
        <f t="shared" si="400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02"/>
        <v>0</v>
      </c>
      <c r="CF983" s="1329">
        <f t="shared" si="4002"/>
        <v>0</v>
      </c>
      <c r="CG983" s="1329">
        <f t="shared" si="4002"/>
        <v>0</v>
      </c>
      <c r="CH983" s="1329">
        <f t="shared" si="4002"/>
        <v>0</v>
      </c>
      <c r="CI983" s="1330">
        <f t="shared" si="4002"/>
        <v>0</v>
      </c>
      <c r="CJ983" s="1330">
        <f t="shared" si="4002"/>
        <v>0</v>
      </c>
      <c r="CK983" s="1329">
        <f t="shared" si="4002"/>
        <v>0</v>
      </c>
      <c r="CL983" s="1329">
        <f t="shared" si="4002"/>
        <v>0</v>
      </c>
      <c r="CM983" s="1329">
        <f t="shared" si="4002"/>
        <v>0</v>
      </c>
      <c r="CN983" s="1329">
        <f t="shared" si="4002"/>
        <v>0</v>
      </c>
      <c r="CO983" s="1329">
        <f t="shared" si="4002"/>
        <v>1000</v>
      </c>
      <c r="CP983" s="540" t="str">
        <f t="shared" si="3996"/>
        <v/>
      </c>
      <c r="CQ983" s="541" t="str">
        <f t="shared" si="3996"/>
        <v/>
      </c>
      <c r="CR983" s="542" t="str">
        <f t="shared" si="3996"/>
        <v/>
      </c>
      <c r="CS983" s="542">
        <f t="shared" si="3996"/>
        <v>0</v>
      </c>
      <c r="CT983" s="542">
        <f t="shared" si="3996"/>
        <v>0</v>
      </c>
      <c r="CU983" s="542">
        <f t="shared" si="3996"/>
        <v>0</v>
      </c>
      <c r="CV983" s="542">
        <f t="shared" si="3996"/>
        <v>0</v>
      </c>
      <c r="CW983" s="543">
        <f t="shared" si="3996"/>
        <v>0</v>
      </c>
      <c r="CX983" s="543">
        <f t="shared" si="3996"/>
        <v>0</v>
      </c>
      <c r="CY983" s="543">
        <f t="shared" si="3996"/>
        <v>0</v>
      </c>
      <c r="CZ983" s="542">
        <f t="shared" si="3997"/>
        <v>8400</v>
      </c>
      <c r="DA983" s="542">
        <f t="shared" si="3997"/>
        <v>12000</v>
      </c>
      <c r="DB983" s="542">
        <f t="shared" si="3997"/>
        <v>12000</v>
      </c>
      <c r="DC983" s="542">
        <f t="shared" si="3997"/>
        <v>18000</v>
      </c>
      <c r="DD983" s="542">
        <f t="shared" si="3997"/>
        <v>24000</v>
      </c>
      <c r="DE983" s="541" t="str">
        <f t="shared" si="3997"/>
        <v/>
      </c>
      <c r="DF983" s="540" t="str">
        <f t="shared" si="399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5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4007">SUM(B904:B984)</f>
        <v>19320</v>
      </c>
      <c r="C985" s="789">
        <f t="shared" si="4007"/>
        <v>33420</v>
      </c>
      <c r="D985" s="789">
        <f t="shared" si="4007"/>
        <v>33960</v>
      </c>
      <c r="E985" s="789">
        <f t="shared" si="4007"/>
        <v>39600</v>
      </c>
      <c r="F985" s="789">
        <f t="shared" si="4007"/>
        <v>33360</v>
      </c>
      <c r="G985" s="789">
        <f t="shared" si="4007"/>
        <v>27600</v>
      </c>
      <c r="H985" s="789">
        <f t="shared" si="4007"/>
        <v>24960</v>
      </c>
      <c r="I985" s="789">
        <f t="shared" si="4007"/>
        <v>40200</v>
      </c>
      <c r="J985" s="789">
        <f t="shared" si="4007"/>
        <v>31200</v>
      </c>
      <c r="K985" s="789">
        <f t="shared" si="4007"/>
        <v>45800</v>
      </c>
      <c r="L985" s="789">
        <f t="shared" si="4007"/>
        <v>38840</v>
      </c>
      <c r="M985" s="789">
        <f t="shared" si="4007"/>
        <v>37200</v>
      </c>
      <c r="N985" s="789"/>
      <c r="O985" s="789"/>
      <c r="P985" s="789"/>
      <c r="Q985" s="789"/>
      <c r="R985" s="789"/>
      <c r="S985" s="788"/>
      <c r="T985" s="789">
        <f t="shared" ref="T985:AE985" si="4008">SUM(T904:T984)</f>
        <v>60360</v>
      </c>
      <c r="U985" s="789">
        <f t="shared" si="4008"/>
        <v>62580</v>
      </c>
      <c r="V985" s="789">
        <f t="shared" si="4008"/>
        <v>40700</v>
      </c>
      <c r="W985" s="789">
        <f t="shared" si="4008"/>
        <v>54420</v>
      </c>
      <c r="X985" s="789">
        <f t="shared" si="4008"/>
        <v>38560</v>
      </c>
      <c r="Y985" s="789">
        <f t="shared" si="4008"/>
        <v>44970</v>
      </c>
      <c r="Z985" s="789">
        <f t="shared" si="4008"/>
        <v>43320</v>
      </c>
      <c r="AA985" s="789">
        <f t="shared" si="4008"/>
        <v>44920</v>
      </c>
      <c r="AB985" s="789">
        <f t="shared" si="4008"/>
        <v>29000</v>
      </c>
      <c r="AC985" s="789">
        <f t="shared" si="4008"/>
        <v>59890</v>
      </c>
      <c r="AD985" s="789">
        <f t="shared" si="4008"/>
        <v>42675</v>
      </c>
      <c r="AE985" s="789">
        <f t="shared" si="400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4009">SUM(AL904:AL984)</f>
        <v>98500</v>
      </c>
      <c r="AM985" s="789">
        <f t="shared" si="4009"/>
        <v>110674</v>
      </c>
      <c r="AN985" s="789">
        <f t="shared" si="4009"/>
        <v>114160</v>
      </c>
      <c r="AO985" s="789">
        <f t="shared" si="4009"/>
        <v>98810</v>
      </c>
      <c r="AP985" s="789">
        <f t="shared" si="4009"/>
        <v>96460</v>
      </c>
      <c r="AQ985" s="789">
        <f t="shared" si="4009"/>
        <v>108640</v>
      </c>
      <c r="AR985" s="789">
        <f t="shared" si="4009"/>
        <v>112400</v>
      </c>
      <c r="AS985" s="789">
        <f t="shared" si="4009"/>
        <v>91480</v>
      </c>
      <c r="AT985" s="789">
        <f t="shared" si="4009"/>
        <v>114180</v>
      </c>
      <c r="AU985" s="789">
        <f t="shared" si="4009"/>
        <v>93320</v>
      </c>
      <c r="AV985" s="789">
        <f t="shared" si="4009"/>
        <v>89580</v>
      </c>
      <c r="AW985" s="789">
        <f t="shared" si="400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10">SUM(BD904:BD984)</f>
        <v>102640</v>
      </c>
      <c r="BE985" s="789">
        <f t="shared" si="4010"/>
        <v>167010</v>
      </c>
      <c r="BF985" s="789">
        <f t="shared" si="4010"/>
        <v>180560</v>
      </c>
      <c r="BG985" s="789">
        <f t="shared" si="4010"/>
        <v>214130</v>
      </c>
      <c r="BH985" s="789">
        <f t="shared" si="4010"/>
        <v>498480</v>
      </c>
      <c r="BI985" s="789">
        <f t="shared" si="4010"/>
        <v>372220</v>
      </c>
      <c r="BJ985" s="789">
        <f t="shared" si="4010"/>
        <v>270000</v>
      </c>
      <c r="BK985" s="789">
        <f t="shared" si="4010"/>
        <v>195010</v>
      </c>
      <c r="BL985" s="789">
        <f t="shared" si="4010"/>
        <v>228880</v>
      </c>
      <c r="BM985" s="789">
        <f t="shared" si="4010"/>
        <v>433760</v>
      </c>
      <c r="BN985" s="789">
        <f t="shared" si="4010"/>
        <v>430000</v>
      </c>
      <c r="BO985" s="789">
        <f t="shared" si="401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9">
        <f t="shared" ref="CE985:CO985" si="40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9">
        <f t="shared" si="4011"/>
        <v>38560</v>
      </c>
      <c r="CG985" s="1329">
        <f t="shared" si="4011"/>
        <v>40700</v>
      </c>
      <c r="CH985" s="1329">
        <f t="shared" si="4011"/>
        <v>42675</v>
      </c>
      <c r="CI985" s="1330">
        <f t="shared" si="4011"/>
        <v>43320</v>
      </c>
      <c r="CJ985" s="1330">
        <f t="shared" si="4011"/>
        <v>44920</v>
      </c>
      <c r="CK985" s="1329">
        <f t="shared" si="4011"/>
        <v>44970</v>
      </c>
      <c r="CL985" s="1329">
        <f t="shared" si="4011"/>
        <v>54420</v>
      </c>
      <c r="CM985" s="1329">
        <f t="shared" si="4011"/>
        <v>59890</v>
      </c>
      <c r="CN985" s="1329">
        <f t="shared" si="4011"/>
        <v>60360</v>
      </c>
      <c r="CO985" s="1329">
        <f t="shared" si="4011"/>
        <v>62580</v>
      </c>
      <c r="CP985" s="540" t="str">
        <f t="shared" ref="CP985:DF985" si="401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12"/>
        <v/>
      </c>
      <c r="CR985" s="542" t="str">
        <f t="shared" si="4012"/>
        <v/>
      </c>
      <c r="CS985" s="542">
        <f t="shared" si="4012"/>
        <v>102640</v>
      </c>
      <c r="CT985" s="542">
        <f t="shared" si="4012"/>
        <v>167010</v>
      </c>
      <c r="CU985" s="542">
        <f t="shared" si="4012"/>
        <v>180560</v>
      </c>
      <c r="CV985" s="542">
        <f t="shared" si="4012"/>
        <v>195010</v>
      </c>
      <c r="CW985" s="543">
        <f t="shared" si="4012"/>
        <v>214130</v>
      </c>
      <c r="CX985" s="543">
        <f t="shared" si="4012"/>
        <v>228880</v>
      </c>
      <c r="CY985" s="543">
        <f t="shared" si="4012"/>
        <v>270000</v>
      </c>
      <c r="CZ985" s="542">
        <f t="shared" si="4012"/>
        <v>372220</v>
      </c>
      <c r="DA985" s="542">
        <f t="shared" si="4012"/>
        <v>397190</v>
      </c>
      <c r="DB985" s="542">
        <f t="shared" si="4012"/>
        <v>430000</v>
      </c>
      <c r="DC985" s="542">
        <f t="shared" si="4012"/>
        <v>433760</v>
      </c>
      <c r="DD985" s="542">
        <f t="shared" si="4012"/>
        <v>498480</v>
      </c>
      <c r="DE985" s="541" t="str">
        <f t="shared" si="4012"/>
        <v/>
      </c>
      <c r="DF985" s="540" t="str">
        <f t="shared" si="401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5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13">SUM(C457,C466,C475,C484,C493,C502,C635)</f>
        <v>6180</v>
      </c>
      <c r="D988" s="789">
        <f t="shared" si="4013"/>
        <v>5940</v>
      </c>
      <c r="E988" s="789">
        <f t="shared" si="4013"/>
        <v>14043.599999999999</v>
      </c>
      <c r="F988" s="789">
        <f t="shared" si="4013"/>
        <v>6780</v>
      </c>
      <c r="G988" s="789">
        <f t="shared" ref="G988:M988" si="4014">SUM(G457,G466,G475,G484,G493,G502,G635)</f>
        <v>8640</v>
      </c>
      <c r="H988" s="789">
        <f t="shared" si="4014"/>
        <v>3960</v>
      </c>
      <c r="I988" s="789">
        <f t="shared" si="4014"/>
        <v>7860</v>
      </c>
      <c r="J988" s="789">
        <f t="shared" si="4014"/>
        <v>5340</v>
      </c>
      <c r="K988" s="789">
        <f t="shared" si="4014"/>
        <v>18363.599999999999</v>
      </c>
      <c r="L988" s="789">
        <f t="shared" si="4014"/>
        <v>9780</v>
      </c>
      <c r="M988" s="789">
        <f t="shared" si="401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15">SUM(U457,U466,U475,U484,U493,U502,U635)</f>
        <v>22380</v>
      </c>
      <c r="V988" s="789">
        <f t="shared" si="4015"/>
        <v>15986.4</v>
      </c>
      <c r="W988" s="789">
        <f t="shared" si="4015"/>
        <v>11340</v>
      </c>
      <c r="X988" s="789">
        <f t="shared" si="4015"/>
        <v>8700</v>
      </c>
      <c r="Y988" s="789">
        <f t="shared" si="4015"/>
        <v>11340</v>
      </c>
      <c r="Z988" s="789">
        <f t="shared" si="4015"/>
        <v>11340</v>
      </c>
      <c r="AA988" s="789">
        <f t="shared" si="4015"/>
        <v>6660</v>
      </c>
      <c r="AB988" s="789">
        <f t="shared" si="4015"/>
        <v>6240</v>
      </c>
      <c r="AC988" s="789">
        <f t="shared" si="4015"/>
        <v>13260</v>
      </c>
      <c r="AD988" s="789">
        <f t="shared" si="4015"/>
        <v>7860</v>
      </c>
      <c r="AE988" s="789">
        <f t="shared" si="401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16">SUM(AM457,AM466,AM475,AM484,AM493,AM502,AM635)</f>
        <v>11340</v>
      </c>
      <c r="AN988" s="789">
        <f t="shared" si="4016"/>
        <v>11340</v>
      </c>
      <c r="AO988" s="789">
        <f t="shared" si="4016"/>
        <v>11820</v>
      </c>
      <c r="AP988" s="789">
        <f t="shared" si="4016"/>
        <v>11700</v>
      </c>
      <c r="AQ988" s="789">
        <f t="shared" si="4016"/>
        <v>11340</v>
      </c>
      <c r="AR988" s="789">
        <f t="shared" si="4016"/>
        <v>12344</v>
      </c>
      <c r="AS988" s="789">
        <f t="shared" si="4016"/>
        <v>8940</v>
      </c>
      <c r="AT988" s="789">
        <f t="shared" si="4016"/>
        <v>8700</v>
      </c>
      <c r="AU988" s="789">
        <f t="shared" si="4016"/>
        <v>14700</v>
      </c>
      <c r="AV988" s="789">
        <f t="shared" si="4016"/>
        <v>16128</v>
      </c>
      <c r="AW988" s="789">
        <f t="shared" si="401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17">SUM(BE457,BE466,BE475,BE484,BE493,BE502,BE635)</f>
        <v>19404</v>
      </c>
      <c r="BF988" s="789">
        <f t="shared" si="4017"/>
        <v>13284</v>
      </c>
      <c r="BG988" s="789">
        <f t="shared" si="4017"/>
        <v>21168</v>
      </c>
      <c r="BH988" s="789">
        <f t="shared" si="4017"/>
        <v>15444</v>
      </c>
      <c r="BI988" s="789">
        <f t="shared" si="4017"/>
        <v>14484</v>
      </c>
      <c r="BJ988" s="789">
        <f t="shared" si="4017"/>
        <v>13392</v>
      </c>
      <c r="BK988" s="789">
        <f t="shared" si="4017"/>
        <v>18684</v>
      </c>
      <c r="BL988" s="789">
        <f t="shared" si="4017"/>
        <v>16884</v>
      </c>
      <c r="BM988" s="789">
        <f t="shared" si="4017"/>
        <v>18684</v>
      </c>
      <c r="BN988" s="789">
        <f t="shared" si="4017"/>
        <v>13512</v>
      </c>
      <c r="BO988" s="789">
        <f t="shared" si="401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18">SUM(BW457,BW466,BW475,BW484,BW493,BW502,BW635)</f>
        <v>8580</v>
      </c>
      <c r="BX988" s="789">
        <f t="shared" si="4018"/>
        <v>16620</v>
      </c>
      <c r="BY988" s="789">
        <f t="shared" si="4018"/>
        <v>18420</v>
      </c>
      <c r="BZ988" s="589">
        <f t="shared" ref="BZ988:BZ1002" si="4019">IF(DG988&lt;3,"",(SUM(B988:R988)-MIN(B988:R988)-MAX(B988:R988))/(DG988-2))</f>
        <v>7644.3600000000006</v>
      </c>
      <c r="CA988" s="589">
        <f t="shared" ref="CA988:CA1002" si="4020">IF(DH988&lt;3,"",(SUM(T988:AJ988)-MIN(T988:AJ988)-MAX(T988:AJ988))/(DH988-2))</f>
        <v>11792.64</v>
      </c>
      <c r="CB988" s="589">
        <f t="shared" ref="CB988:CB1002" si="4021">IF(DI988&lt;3,"",(SUM(AL988:BB988)-MIN(AL988:BB988)-MAX(AL988:BB988))/(DI988-2))</f>
        <v>12339.2</v>
      </c>
      <c r="CC988" s="589">
        <f t="shared" ref="CC988:CC1002" si="4022">IF(DJ988&lt;3,"",(SUM(BD988:BT988)-MIN(BD988:BT988)-MAX(BD988:BT988))/(DJ988-2))</f>
        <v>16809.599999999999</v>
      </c>
      <c r="CD988" s="1328">
        <f t="shared" ref="CD988:CO1002" si="40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9">
        <f t="shared" si="4023"/>
        <v>8940</v>
      </c>
      <c r="CF988" s="1329">
        <f t="shared" si="4023"/>
        <v>11340</v>
      </c>
      <c r="CG988" s="1329">
        <f t="shared" si="4023"/>
        <v>11340</v>
      </c>
      <c r="CH988" s="1329">
        <f t="shared" si="4023"/>
        <v>11340</v>
      </c>
      <c r="CI988" s="1330">
        <f t="shared" si="4023"/>
        <v>11700</v>
      </c>
      <c r="CJ988" s="1330">
        <f t="shared" si="4023"/>
        <v>11820</v>
      </c>
      <c r="CK988" s="1329">
        <f t="shared" si="4023"/>
        <v>12344</v>
      </c>
      <c r="CL988" s="1329">
        <f t="shared" si="4023"/>
        <v>13740</v>
      </c>
      <c r="CM988" s="1329">
        <f t="shared" si="4023"/>
        <v>14700</v>
      </c>
      <c r="CN988" s="1329">
        <f t="shared" si="4023"/>
        <v>16128</v>
      </c>
      <c r="CO988" s="1329">
        <f t="shared" si="4023"/>
        <v>18204</v>
      </c>
      <c r="CP988" s="1400" t="str">
        <f t="shared" ref="CP988:DE1002" si="402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24"/>
        <v/>
      </c>
      <c r="CR988" s="1350" t="str">
        <f t="shared" si="4024"/>
        <v/>
      </c>
      <c r="CS988" s="1350">
        <f t="shared" si="4024"/>
        <v>13284</v>
      </c>
      <c r="CT988" s="1350">
        <f t="shared" si="4024"/>
        <v>13392</v>
      </c>
      <c r="CU988" s="1350">
        <f t="shared" si="4024"/>
        <v>13512</v>
      </c>
      <c r="CV988" s="1350">
        <f t="shared" si="4024"/>
        <v>14484</v>
      </c>
      <c r="CW988" s="1351">
        <f t="shared" si="4024"/>
        <v>15444</v>
      </c>
      <c r="CX988" s="1351">
        <f t="shared" si="4024"/>
        <v>16884</v>
      </c>
      <c r="CY988" s="1351">
        <f t="shared" si="4024"/>
        <v>18684</v>
      </c>
      <c r="CZ988" s="1350">
        <f t="shared" si="4024"/>
        <v>18684</v>
      </c>
      <c r="DA988" s="1350">
        <f t="shared" si="4024"/>
        <v>18684</v>
      </c>
      <c r="DB988" s="1350">
        <f t="shared" si="4024"/>
        <v>18924</v>
      </c>
      <c r="DC988" s="1350">
        <f t="shared" si="4024"/>
        <v>19404</v>
      </c>
      <c r="DD988" s="1350">
        <f t="shared" si="4024"/>
        <v>21168</v>
      </c>
      <c r="DE988" s="1349" t="str">
        <f t="shared" si="4024"/>
        <v/>
      </c>
      <c r="DF988" s="1400" t="str">
        <f t="shared" ref="DF988:DF1002" si="402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26">COUNT(B988:R988)</f>
        <v>12</v>
      </c>
      <c r="DH988" s="98">
        <f t="shared" ref="DH988:DH1002" si="4027">COUNT(T988:AJ988)</f>
        <v>12</v>
      </c>
      <c r="DI988" s="98">
        <f t="shared" ref="DI988:DI1002" si="4028">COUNT(AL988:BB988)</f>
        <v>12</v>
      </c>
      <c r="DJ988" s="98">
        <f t="shared" ref="DJ988:DJ1002" si="402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704</v>
      </c>
      <c r="B989" s="789">
        <f>SUM(B508,B514,B520,B526,B532,B538,B544,B550,B556,B562,B568,B574,B580,B586,B592,B605,B611,B623,B772:B773)</f>
        <v>4481.82</v>
      </c>
      <c r="C989" s="789">
        <f t="shared" ref="C989:M989" si="4030">SUM(C508,C514,C520,C526,C532,C538,C544,C550,C556,C562,C568,C574,C580,C586,C592,C605,C611,C623,C772:C773)</f>
        <v>4078.8</v>
      </c>
      <c r="D989" s="789">
        <f t="shared" si="4030"/>
        <v>5765</v>
      </c>
      <c r="E989" s="789">
        <f t="shared" si="4030"/>
        <v>2496</v>
      </c>
      <c r="F989" s="789">
        <f t="shared" si="4030"/>
        <v>3000</v>
      </c>
      <c r="G989" s="789">
        <f t="shared" si="4030"/>
        <v>3840</v>
      </c>
      <c r="H989" s="789">
        <f t="shared" si="4030"/>
        <v>2980</v>
      </c>
      <c r="I989" s="789">
        <f t="shared" si="4030"/>
        <v>7542</v>
      </c>
      <c r="J989" s="789">
        <f t="shared" si="4030"/>
        <v>4538</v>
      </c>
      <c r="K989" s="789">
        <f t="shared" si="4030"/>
        <v>4842</v>
      </c>
      <c r="L989" s="789">
        <f t="shared" si="4030"/>
        <v>6314</v>
      </c>
      <c r="M989" s="789">
        <f t="shared" si="403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31">SUM(U508,U514,U520,U526,U532,U538,U544,U550,U556,U562,U568,U574,U580,U586,U592,U605,U611,U623,U772:U773)</f>
        <v>5820</v>
      </c>
      <c r="V989" s="789">
        <f t="shared" si="4031"/>
        <v>6212</v>
      </c>
      <c r="W989" s="789">
        <f t="shared" si="4031"/>
        <v>3982</v>
      </c>
      <c r="X989" s="789">
        <f t="shared" si="4031"/>
        <v>6260</v>
      </c>
      <c r="Y989" s="789">
        <f t="shared" si="4031"/>
        <v>4520</v>
      </c>
      <c r="Z989" s="789">
        <f t="shared" si="4031"/>
        <v>6248</v>
      </c>
      <c r="AA989" s="789">
        <f t="shared" si="4031"/>
        <v>11056</v>
      </c>
      <c r="AB989" s="789">
        <f t="shared" si="4031"/>
        <v>4604</v>
      </c>
      <c r="AC989" s="789">
        <f t="shared" si="4031"/>
        <v>4572</v>
      </c>
      <c r="AD989" s="789">
        <f t="shared" si="4031"/>
        <v>6794</v>
      </c>
      <c r="AE989" s="789">
        <f t="shared" si="403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32">SUM(AM508,AM514,AM520,AM526,AM532,AM538,AM544,AM550,AM556,AM562,AM568,AM574,AM580,AM586,AM592,AM605,AM611,AM623,AM772:AM773)</f>
        <v>9072</v>
      </c>
      <c r="AN989" s="789">
        <f t="shared" si="4032"/>
        <v>6476</v>
      </c>
      <c r="AO989" s="789">
        <f t="shared" si="4032"/>
        <v>7656</v>
      </c>
      <c r="AP989" s="789">
        <f t="shared" si="4032"/>
        <v>6060</v>
      </c>
      <c r="AQ989" s="789">
        <f t="shared" si="4032"/>
        <v>7200</v>
      </c>
      <c r="AR989" s="789">
        <f t="shared" si="4032"/>
        <v>8536</v>
      </c>
      <c r="AS989" s="789">
        <f t="shared" si="4032"/>
        <v>6416</v>
      </c>
      <c r="AT989" s="789">
        <f t="shared" si="4032"/>
        <v>15372</v>
      </c>
      <c r="AU989" s="789">
        <f t="shared" si="4032"/>
        <v>10612</v>
      </c>
      <c r="AV989" s="789">
        <f t="shared" si="4032"/>
        <v>7200</v>
      </c>
      <c r="AW989" s="789">
        <f t="shared" si="403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33">SUM(BE508,BE514,BE520,BE526,BE532,BE538,BE544,BE550,BE556,BE562,BE568,BE574,BE580,BE586,BE592,BE605,BE611,BE623,BE772:BE773)</f>
        <v>10120</v>
      </c>
      <c r="BF989" s="789">
        <f t="shared" si="4033"/>
        <v>12172</v>
      </c>
      <c r="BG989" s="789">
        <f t="shared" si="4033"/>
        <v>8668</v>
      </c>
      <c r="BH989" s="789">
        <f t="shared" si="4033"/>
        <v>10312</v>
      </c>
      <c r="BI989" s="789">
        <f t="shared" si="4033"/>
        <v>7620</v>
      </c>
      <c r="BJ989" s="789">
        <f t="shared" si="4033"/>
        <v>7368</v>
      </c>
      <c r="BK989" s="789">
        <f t="shared" si="4033"/>
        <v>12008</v>
      </c>
      <c r="BL989" s="789">
        <f t="shared" si="4033"/>
        <v>12532</v>
      </c>
      <c r="BM989" s="789">
        <f t="shared" si="4033"/>
        <v>12225</v>
      </c>
      <c r="BN989" s="789">
        <f t="shared" si="4033"/>
        <v>8129</v>
      </c>
      <c r="BO989" s="789">
        <f t="shared" si="403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34">SUM(BW508,BW514,BW520,BW526,BW532,BW538,BW544,BW550,BW556,BW562,BW568,BW574,BW580,BW586,BW592,BW605,BW611,BW623,BW772:BW773)</f>
        <v>6938</v>
      </c>
      <c r="BX989" s="789">
        <f t="shared" si="4034"/>
        <v>7853</v>
      </c>
      <c r="BY989" s="789">
        <f t="shared" si="4034"/>
        <v>9877</v>
      </c>
      <c r="BZ989" s="589">
        <f t="shared" si="4019"/>
        <v>4587.7619999999997</v>
      </c>
      <c r="CA989" s="589">
        <f t="shared" si="4020"/>
        <v>5881</v>
      </c>
      <c r="CB989" s="589">
        <f t="shared" si="4021"/>
        <v>7826</v>
      </c>
      <c r="CC989" s="589">
        <f t="shared" si="4022"/>
        <v>10092.200000000001</v>
      </c>
      <c r="CD989" s="1328">
        <f t="shared" si="4023"/>
        <v>6060</v>
      </c>
      <c r="CE989" s="1329">
        <f t="shared" si="4023"/>
        <v>6164</v>
      </c>
      <c r="CF989" s="1329">
        <f t="shared" si="4023"/>
        <v>6416</v>
      </c>
      <c r="CG989" s="1329">
        <f t="shared" si="4023"/>
        <v>6476</v>
      </c>
      <c r="CH989" s="1329">
        <f t="shared" si="4023"/>
        <v>7200</v>
      </c>
      <c r="CI989" s="1330">
        <f t="shared" si="4023"/>
        <v>7200</v>
      </c>
      <c r="CJ989" s="1330">
        <f t="shared" si="4023"/>
        <v>7656</v>
      </c>
      <c r="CK989" s="1329">
        <f t="shared" si="4023"/>
        <v>8536</v>
      </c>
      <c r="CL989" s="1329">
        <f t="shared" si="4023"/>
        <v>8928</v>
      </c>
      <c r="CM989" s="1329">
        <f t="shared" si="4023"/>
        <v>9072</v>
      </c>
      <c r="CN989" s="1329">
        <f t="shared" si="4023"/>
        <v>10612</v>
      </c>
      <c r="CO989" s="1329">
        <f t="shared" si="4023"/>
        <v>15372</v>
      </c>
      <c r="CP989" s="1400" t="str">
        <f t="shared" si="4024"/>
        <v/>
      </c>
      <c r="CQ989" s="1349" t="str">
        <f t="shared" si="4024"/>
        <v/>
      </c>
      <c r="CR989" s="1350" t="str">
        <f t="shared" si="4024"/>
        <v/>
      </c>
      <c r="CS989" s="1350">
        <f t="shared" si="4024"/>
        <v>7368</v>
      </c>
      <c r="CT989" s="1350">
        <f t="shared" si="4024"/>
        <v>7620</v>
      </c>
      <c r="CU989" s="1350">
        <f t="shared" si="4024"/>
        <v>8129</v>
      </c>
      <c r="CV989" s="1350">
        <f t="shared" si="4024"/>
        <v>8668</v>
      </c>
      <c r="CW989" s="1351">
        <f t="shared" si="4024"/>
        <v>9368</v>
      </c>
      <c r="CX989" s="1351">
        <f t="shared" si="4024"/>
        <v>10120</v>
      </c>
      <c r="CY989" s="1351">
        <f t="shared" si="4024"/>
        <v>10300</v>
      </c>
      <c r="CZ989" s="1350">
        <f t="shared" si="4024"/>
        <v>10312</v>
      </c>
      <c r="DA989" s="1350">
        <f t="shared" si="4024"/>
        <v>12008</v>
      </c>
      <c r="DB989" s="1350">
        <f t="shared" si="4024"/>
        <v>12172</v>
      </c>
      <c r="DC989" s="1350">
        <f t="shared" si="4024"/>
        <v>12225</v>
      </c>
      <c r="DD989" s="1350">
        <f t="shared" si="4024"/>
        <v>12532</v>
      </c>
      <c r="DE989" s="1349" t="str">
        <f t="shared" si="4024"/>
        <v/>
      </c>
      <c r="DF989" s="1400" t="str">
        <f t="shared" si="4025"/>
        <v/>
      </c>
      <c r="DG989" s="645">
        <f t="shared" si="4026"/>
        <v>12</v>
      </c>
      <c r="DH989" s="98">
        <f t="shared" si="4027"/>
        <v>12</v>
      </c>
      <c r="DI989" s="98">
        <f t="shared" si="4028"/>
        <v>12</v>
      </c>
      <c r="DJ989" s="98">
        <f t="shared" si="402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705</v>
      </c>
      <c r="B990" s="789">
        <f>SUM(B599,B617,B629)</f>
        <v>540</v>
      </c>
      <c r="C990" s="789">
        <f t="shared" ref="C990:F990" si="4035">SUM(C599,C617,C629)</f>
        <v>599.76</v>
      </c>
      <c r="D990" s="789">
        <f t="shared" si="4035"/>
        <v>0</v>
      </c>
      <c r="E990" s="789">
        <f t="shared" si="4035"/>
        <v>0</v>
      </c>
      <c r="F990" s="789">
        <f t="shared" si="4035"/>
        <v>0</v>
      </c>
      <c r="G990" s="789">
        <f t="shared" ref="G990:M990" si="4036">SUM(G599,G617,G629)</f>
        <v>0</v>
      </c>
      <c r="H990" s="789">
        <f t="shared" si="4036"/>
        <v>0</v>
      </c>
      <c r="I990" s="789">
        <f t="shared" si="4036"/>
        <v>540</v>
      </c>
      <c r="J990" s="789">
        <f t="shared" si="4036"/>
        <v>1200</v>
      </c>
      <c r="K990" s="789">
        <f t="shared" si="4036"/>
        <v>0</v>
      </c>
      <c r="L990" s="789">
        <f t="shared" si="4036"/>
        <v>0</v>
      </c>
      <c r="M990" s="789">
        <f t="shared" si="403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37">SUM(U599,U617,U629)</f>
        <v>0</v>
      </c>
      <c r="V990" s="789">
        <f t="shared" si="4037"/>
        <v>0</v>
      </c>
      <c r="W990" s="789">
        <f t="shared" si="4037"/>
        <v>0</v>
      </c>
      <c r="X990" s="789">
        <f t="shared" si="4037"/>
        <v>0</v>
      </c>
      <c r="Y990" s="789">
        <f t="shared" si="4037"/>
        <v>0</v>
      </c>
      <c r="Z990" s="789">
        <f t="shared" si="4037"/>
        <v>0</v>
      </c>
      <c r="AA990" s="789">
        <f t="shared" si="4037"/>
        <v>0</v>
      </c>
      <c r="AB990" s="789">
        <f t="shared" si="4037"/>
        <v>0</v>
      </c>
      <c r="AC990" s="789">
        <f t="shared" si="4037"/>
        <v>0</v>
      </c>
      <c r="AD990" s="789">
        <f t="shared" si="4037"/>
        <v>0</v>
      </c>
      <c r="AE990" s="789">
        <f t="shared" si="403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38">SUM(AM599,AM617,AM629)</f>
        <v>0</v>
      </c>
      <c r="AN990" s="789">
        <f t="shared" si="4038"/>
        <v>0</v>
      </c>
      <c r="AO990" s="789">
        <f t="shared" si="4038"/>
        <v>0</v>
      </c>
      <c r="AP990" s="789">
        <f t="shared" si="4038"/>
        <v>0</v>
      </c>
      <c r="AQ990" s="789">
        <f t="shared" si="4038"/>
        <v>0</v>
      </c>
      <c r="AR990" s="789">
        <f t="shared" si="4038"/>
        <v>0</v>
      </c>
      <c r="AS990" s="789">
        <f t="shared" si="4038"/>
        <v>0</v>
      </c>
      <c r="AT990" s="789">
        <f t="shared" si="4038"/>
        <v>0</v>
      </c>
      <c r="AU990" s="789">
        <f t="shared" si="4038"/>
        <v>0</v>
      </c>
      <c r="AV990" s="789">
        <f t="shared" si="4038"/>
        <v>0</v>
      </c>
      <c r="AW990" s="789">
        <f t="shared" si="403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39">SUM(BE599,BE617,BE629)</f>
        <v>0</v>
      </c>
      <c r="BF990" s="789">
        <f t="shared" si="4039"/>
        <v>0</v>
      </c>
      <c r="BG990" s="789">
        <f t="shared" si="4039"/>
        <v>0</v>
      </c>
      <c r="BH990" s="789">
        <f t="shared" si="4039"/>
        <v>0</v>
      </c>
      <c r="BI990" s="789">
        <f t="shared" si="4039"/>
        <v>0</v>
      </c>
      <c r="BJ990" s="789">
        <f t="shared" si="4039"/>
        <v>0</v>
      </c>
      <c r="BK990" s="789">
        <f t="shared" si="4039"/>
        <v>0</v>
      </c>
      <c r="BL990" s="789">
        <f t="shared" si="4039"/>
        <v>0</v>
      </c>
      <c r="BM990" s="789">
        <f t="shared" si="4039"/>
        <v>0</v>
      </c>
      <c r="BN990" s="789">
        <f t="shared" si="4039"/>
        <v>0</v>
      </c>
      <c r="BO990" s="789">
        <f t="shared" si="403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40">SUM(BW599,BW617,BW629)</f>
        <v>0</v>
      </c>
      <c r="BX990" s="789">
        <f t="shared" si="4040"/>
        <v>0</v>
      </c>
      <c r="BY990" s="789">
        <f t="shared" si="4040"/>
        <v>0</v>
      </c>
      <c r="BZ990" s="589">
        <f t="shared" si="4019"/>
        <v>167.97600000000003</v>
      </c>
      <c r="CA990" s="589">
        <f t="shared" si="4020"/>
        <v>0</v>
      </c>
      <c r="CB990" s="589">
        <f t="shared" si="4021"/>
        <v>0</v>
      </c>
      <c r="CC990" s="589">
        <f t="shared" si="4022"/>
        <v>0</v>
      </c>
      <c r="CD990" s="1328">
        <f t="shared" si="4023"/>
        <v>0</v>
      </c>
      <c r="CE990" s="1329">
        <f t="shared" si="4023"/>
        <v>0</v>
      </c>
      <c r="CF990" s="1329">
        <f t="shared" si="4023"/>
        <v>0</v>
      </c>
      <c r="CG990" s="1329">
        <f t="shared" si="4023"/>
        <v>0</v>
      </c>
      <c r="CH990" s="1329">
        <f t="shared" si="4023"/>
        <v>0</v>
      </c>
      <c r="CI990" s="1330">
        <f t="shared" si="4023"/>
        <v>0</v>
      </c>
      <c r="CJ990" s="1330">
        <f t="shared" si="4023"/>
        <v>0</v>
      </c>
      <c r="CK990" s="1329">
        <f t="shared" si="4023"/>
        <v>0</v>
      </c>
      <c r="CL990" s="1329">
        <f t="shared" si="4023"/>
        <v>0</v>
      </c>
      <c r="CM990" s="1329">
        <f t="shared" si="4023"/>
        <v>0</v>
      </c>
      <c r="CN990" s="1329">
        <f t="shared" si="4023"/>
        <v>0</v>
      </c>
      <c r="CO990" s="1329">
        <f t="shared" si="4023"/>
        <v>0</v>
      </c>
      <c r="CP990" s="1400" t="str">
        <f t="shared" si="4024"/>
        <v/>
      </c>
      <c r="CQ990" s="1349" t="str">
        <f t="shared" si="4024"/>
        <v/>
      </c>
      <c r="CR990" s="1350" t="str">
        <f t="shared" si="4024"/>
        <v/>
      </c>
      <c r="CS990" s="1350">
        <f t="shared" si="4024"/>
        <v>0</v>
      </c>
      <c r="CT990" s="1350">
        <f t="shared" si="4024"/>
        <v>0</v>
      </c>
      <c r="CU990" s="1350">
        <f t="shared" si="4024"/>
        <v>0</v>
      </c>
      <c r="CV990" s="1350">
        <f t="shared" si="4024"/>
        <v>0</v>
      </c>
      <c r="CW990" s="1351">
        <f t="shared" si="4024"/>
        <v>0</v>
      </c>
      <c r="CX990" s="1351">
        <f t="shared" si="4024"/>
        <v>0</v>
      </c>
      <c r="CY990" s="1351">
        <f t="shared" si="4024"/>
        <v>0</v>
      </c>
      <c r="CZ990" s="1350">
        <f t="shared" si="4024"/>
        <v>0</v>
      </c>
      <c r="DA990" s="1350">
        <f t="shared" si="4024"/>
        <v>0</v>
      </c>
      <c r="DB990" s="1350">
        <f t="shared" si="4024"/>
        <v>0</v>
      </c>
      <c r="DC990" s="1350">
        <f t="shared" si="4024"/>
        <v>0</v>
      </c>
      <c r="DD990" s="1350">
        <f t="shared" si="4024"/>
        <v>0</v>
      </c>
      <c r="DE990" s="1349" t="str">
        <f t="shared" si="4024"/>
        <v/>
      </c>
      <c r="DF990" s="1400" t="str">
        <f t="shared" si="4025"/>
        <v/>
      </c>
      <c r="DG990" s="645">
        <f t="shared" si="4026"/>
        <v>12</v>
      </c>
      <c r="DH990" s="98">
        <f t="shared" si="4027"/>
        <v>12</v>
      </c>
      <c r="DI990" s="98">
        <f t="shared" si="4028"/>
        <v>12</v>
      </c>
      <c r="DJ990" s="98">
        <f t="shared" si="402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706</v>
      </c>
      <c r="B991" s="789">
        <f t="shared" ref="B991:M991" si="4041">SUM(B642)</f>
        <v>1200</v>
      </c>
      <c r="C991" s="789">
        <f t="shared" si="4041"/>
        <v>1200</v>
      </c>
      <c r="D991" s="789">
        <f t="shared" si="4041"/>
        <v>0</v>
      </c>
      <c r="E991" s="789">
        <f t="shared" si="4041"/>
        <v>1920</v>
      </c>
      <c r="F991" s="789">
        <f t="shared" si="4041"/>
        <v>1920</v>
      </c>
      <c r="G991" s="789">
        <f t="shared" si="4041"/>
        <v>1200</v>
      </c>
      <c r="H991" s="789">
        <f t="shared" si="4041"/>
        <v>1920</v>
      </c>
      <c r="I991" s="789">
        <f t="shared" si="4041"/>
        <v>2880</v>
      </c>
      <c r="J991" s="789">
        <f t="shared" si="4041"/>
        <v>1200</v>
      </c>
      <c r="K991" s="789">
        <f t="shared" si="4041"/>
        <v>0</v>
      </c>
      <c r="L991" s="789">
        <f t="shared" si="4041"/>
        <v>1440</v>
      </c>
      <c r="M991" s="789">
        <f t="shared" si="4041"/>
        <v>2160</v>
      </c>
      <c r="N991" s="789"/>
      <c r="O991" s="789"/>
      <c r="P991" s="789"/>
      <c r="Q991" s="789"/>
      <c r="R991" s="789"/>
      <c r="S991" s="788"/>
      <c r="T991" s="789">
        <f t="shared" ref="T991:AE991" si="4042">SUM(T642)</f>
        <v>5400</v>
      </c>
      <c r="U991" s="789">
        <f t="shared" si="4042"/>
        <v>6000</v>
      </c>
      <c r="V991" s="789">
        <f t="shared" si="4042"/>
        <v>6000</v>
      </c>
      <c r="W991" s="789">
        <f t="shared" si="4042"/>
        <v>6000</v>
      </c>
      <c r="X991" s="789">
        <f t="shared" si="4042"/>
        <v>6000</v>
      </c>
      <c r="Y991" s="789">
        <f t="shared" si="4042"/>
        <v>21600</v>
      </c>
      <c r="Z991" s="789">
        <f t="shared" si="4042"/>
        <v>6000</v>
      </c>
      <c r="AA991" s="789">
        <f t="shared" si="4042"/>
        <v>6000</v>
      </c>
      <c r="AB991" s="789">
        <f t="shared" si="4042"/>
        <v>6000</v>
      </c>
      <c r="AC991" s="789">
        <f t="shared" si="4042"/>
        <v>25200</v>
      </c>
      <c r="AD991" s="789">
        <f t="shared" si="4042"/>
        <v>6000</v>
      </c>
      <c r="AE991" s="789">
        <f t="shared" si="404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43">SUM(AL642)</f>
        <v>2400</v>
      </c>
      <c r="AM991" s="789">
        <f t="shared" si="4043"/>
        <v>600</v>
      </c>
      <c r="AN991" s="789">
        <f t="shared" si="4043"/>
        <v>2520</v>
      </c>
      <c r="AO991" s="789">
        <f t="shared" si="4043"/>
        <v>2520</v>
      </c>
      <c r="AP991" s="789">
        <f t="shared" si="4043"/>
        <v>2400</v>
      </c>
      <c r="AQ991" s="789">
        <f t="shared" si="4043"/>
        <v>2640</v>
      </c>
      <c r="AR991" s="789">
        <f t="shared" si="4043"/>
        <v>2520</v>
      </c>
      <c r="AS991" s="789">
        <f t="shared" si="4043"/>
        <v>2520</v>
      </c>
      <c r="AT991" s="789">
        <f t="shared" si="4043"/>
        <v>1260</v>
      </c>
      <c r="AU991" s="789">
        <f t="shared" si="4043"/>
        <v>1260</v>
      </c>
      <c r="AV991" s="789">
        <f t="shared" si="4043"/>
        <v>2520</v>
      </c>
      <c r="AW991" s="789">
        <f t="shared" si="404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44">SUM(BD642)</f>
        <v>2520</v>
      </c>
      <c r="BE991" s="789">
        <f t="shared" si="4044"/>
        <v>2520</v>
      </c>
      <c r="BF991" s="789">
        <f t="shared" si="4044"/>
        <v>2400</v>
      </c>
      <c r="BG991" s="789">
        <f t="shared" si="4044"/>
        <v>2520</v>
      </c>
      <c r="BH991" s="789">
        <f t="shared" si="4044"/>
        <v>2520</v>
      </c>
      <c r="BI991" s="789">
        <f t="shared" si="4044"/>
        <v>2520</v>
      </c>
      <c r="BJ991" s="789">
        <f t="shared" si="4044"/>
        <v>2520</v>
      </c>
      <c r="BK991" s="789">
        <f t="shared" si="4044"/>
        <v>2520</v>
      </c>
      <c r="BL991" s="789">
        <f t="shared" si="4044"/>
        <v>2520</v>
      </c>
      <c r="BM991" s="789">
        <f t="shared" si="4044"/>
        <v>2520</v>
      </c>
      <c r="BN991" s="789">
        <f t="shared" si="4044"/>
        <v>2520</v>
      </c>
      <c r="BO991" s="789">
        <f t="shared" si="404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45">SUM(BV642)</f>
        <v>0</v>
      </c>
      <c r="BW991" s="789">
        <f t="shared" si="4045"/>
        <v>0</v>
      </c>
      <c r="BX991" s="789">
        <f t="shared" si="4045"/>
        <v>0</v>
      </c>
      <c r="BY991" s="789">
        <f t="shared" si="4045"/>
        <v>0</v>
      </c>
      <c r="BZ991" s="589">
        <f t="shared" si="4019"/>
        <v>1416</v>
      </c>
      <c r="CA991" s="589">
        <f t="shared" si="4020"/>
        <v>7500</v>
      </c>
      <c r="CB991" s="589">
        <f t="shared" si="4021"/>
        <v>2118</v>
      </c>
      <c r="CC991" s="589">
        <f t="shared" si="4022"/>
        <v>2520</v>
      </c>
      <c r="CD991" s="1328">
        <f t="shared" si="4023"/>
        <v>600</v>
      </c>
      <c r="CE991" s="1329">
        <f t="shared" si="4023"/>
        <v>1260</v>
      </c>
      <c r="CF991" s="1329">
        <f t="shared" si="4023"/>
        <v>1260</v>
      </c>
      <c r="CG991" s="1329">
        <f t="shared" si="4023"/>
        <v>1260</v>
      </c>
      <c r="CH991" s="1329">
        <f t="shared" si="4023"/>
        <v>2400</v>
      </c>
      <c r="CI991" s="1330">
        <f t="shared" si="4023"/>
        <v>2400</v>
      </c>
      <c r="CJ991" s="1330">
        <f t="shared" si="4023"/>
        <v>2520</v>
      </c>
      <c r="CK991" s="1329">
        <f t="shared" si="4023"/>
        <v>2520</v>
      </c>
      <c r="CL991" s="1329">
        <f t="shared" si="4023"/>
        <v>2520</v>
      </c>
      <c r="CM991" s="1329">
        <f t="shared" si="4023"/>
        <v>2520</v>
      </c>
      <c r="CN991" s="1329">
        <f t="shared" si="4023"/>
        <v>2520</v>
      </c>
      <c r="CO991" s="1329">
        <f t="shared" si="4023"/>
        <v>2640</v>
      </c>
      <c r="CP991" s="1400" t="str">
        <f t="shared" si="4024"/>
        <v/>
      </c>
      <c r="CQ991" s="1349" t="str">
        <f t="shared" si="4024"/>
        <v/>
      </c>
      <c r="CR991" s="1350" t="str">
        <f t="shared" si="4024"/>
        <v/>
      </c>
      <c r="CS991" s="1350">
        <f t="shared" si="4024"/>
        <v>2400</v>
      </c>
      <c r="CT991" s="1350">
        <f t="shared" si="4024"/>
        <v>2520</v>
      </c>
      <c r="CU991" s="1350">
        <f t="shared" si="4024"/>
        <v>2520</v>
      </c>
      <c r="CV991" s="1350">
        <f t="shared" si="4024"/>
        <v>2520</v>
      </c>
      <c r="CW991" s="1351">
        <f t="shared" si="4024"/>
        <v>2520</v>
      </c>
      <c r="CX991" s="1351">
        <f t="shared" si="4024"/>
        <v>2520</v>
      </c>
      <c r="CY991" s="1351">
        <f t="shared" si="4024"/>
        <v>2520</v>
      </c>
      <c r="CZ991" s="1350">
        <f t="shared" si="4024"/>
        <v>2520</v>
      </c>
      <c r="DA991" s="1350">
        <f t="shared" si="4024"/>
        <v>2520</v>
      </c>
      <c r="DB991" s="1350">
        <f t="shared" si="4024"/>
        <v>2520</v>
      </c>
      <c r="DC991" s="1350">
        <f t="shared" si="4024"/>
        <v>2520</v>
      </c>
      <c r="DD991" s="1350">
        <f t="shared" si="4024"/>
        <v>2520</v>
      </c>
      <c r="DE991" s="1349" t="str">
        <f t="shared" si="4024"/>
        <v/>
      </c>
      <c r="DF991" s="1400" t="str">
        <f t="shared" si="4025"/>
        <v/>
      </c>
      <c r="DG991" s="645">
        <f t="shared" si="4026"/>
        <v>12</v>
      </c>
      <c r="DH991" s="98">
        <f t="shared" si="4027"/>
        <v>12</v>
      </c>
      <c r="DI991" s="98">
        <f t="shared" si="4028"/>
        <v>12</v>
      </c>
      <c r="DJ991" s="98">
        <f t="shared" si="402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46">SUM(C774,C775,C776,C782:C783,C806)</f>
        <v>2860</v>
      </c>
      <c r="D992" s="789">
        <f t="shared" si="4046"/>
        <v>3640</v>
      </c>
      <c r="E992" s="789">
        <f t="shared" si="4046"/>
        <v>3500</v>
      </c>
      <c r="F992" s="789">
        <f t="shared" si="4046"/>
        <v>3200</v>
      </c>
      <c r="G992" s="789">
        <f t="shared" si="4046"/>
        <v>3230</v>
      </c>
      <c r="H992" s="789">
        <f t="shared" si="4046"/>
        <v>2580</v>
      </c>
      <c r="I992" s="789">
        <f t="shared" si="4046"/>
        <v>2340</v>
      </c>
      <c r="J992" s="789">
        <f t="shared" si="4046"/>
        <v>3350</v>
      </c>
      <c r="K992" s="789">
        <f t="shared" si="4046"/>
        <v>3688</v>
      </c>
      <c r="L992" s="789">
        <f t="shared" si="4046"/>
        <v>2240</v>
      </c>
      <c r="M992" s="789">
        <f t="shared" si="404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47">SUM(U774,U775,U776,U782:U783,U806)</f>
        <v>2060</v>
      </c>
      <c r="V992" s="789">
        <f t="shared" si="4047"/>
        <v>960</v>
      </c>
      <c r="W992" s="789">
        <f t="shared" si="4047"/>
        <v>4894</v>
      </c>
      <c r="X992" s="789">
        <f t="shared" si="4047"/>
        <v>2500</v>
      </c>
      <c r="Y992" s="789">
        <f t="shared" si="4047"/>
        <v>3390</v>
      </c>
      <c r="Z992" s="789">
        <f t="shared" si="4047"/>
        <v>3960</v>
      </c>
      <c r="AA992" s="789">
        <f t="shared" si="4047"/>
        <v>3408</v>
      </c>
      <c r="AB992" s="789">
        <f t="shared" si="4047"/>
        <v>2940</v>
      </c>
      <c r="AC992" s="789">
        <f t="shared" si="4047"/>
        <v>2388</v>
      </c>
      <c r="AD992" s="789">
        <f t="shared" si="4047"/>
        <v>3990</v>
      </c>
      <c r="AE992" s="789">
        <f t="shared" si="404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48">SUM(AM774,AM775,AM776,AM782:AM783,AM806)</f>
        <v>4380</v>
      </c>
      <c r="AN992" s="789">
        <f t="shared" si="4048"/>
        <v>3180</v>
      </c>
      <c r="AO992" s="789">
        <f t="shared" si="4048"/>
        <v>2636</v>
      </c>
      <c r="AP992" s="789">
        <f t="shared" si="4048"/>
        <v>6020</v>
      </c>
      <c r="AQ992" s="789">
        <f t="shared" si="4048"/>
        <v>2220</v>
      </c>
      <c r="AR992" s="789">
        <f t="shared" si="4048"/>
        <v>3140</v>
      </c>
      <c r="AS992" s="789">
        <f t="shared" si="4048"/>
        <v>3886</v>
      </c>
      <c r="AT992" s="789">
        <f t="shared" si="4048"/>
        <v>2100</v>
      </c>
      <c r="AU992" s="789">
        <f t="shared" si="4048"/>
        <v>4150</v>
      </c>
      <c r="AV992" s="789">
        <f t="shared" si="4048"/>
        <v>2300</v>
      </c>
      <c r="AW992" s="789">
        <f t="shared" si="404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49">SUM(BE774,BE775,BE776,BE782:BE783,BE806)</f>
        <v>4380</v>
      </c>
      <c r="BF992" s="789">
        <f t="shared" si="4049"/>
        <v>5900</v>
      </c>
      <c r="BG992" s="789">
        <f t="shared" si="4049"/>
        <v>4400</v>
      </c>
      <c r="BH992" s="789">
        <f t="shared" si="4049"/>
        <v>3108</v>
      </c>
      <c r="BI992" s="789">
        <f t="shared" si="4049"/>
        <v>6220</v>
      </c>
      <c r="BJ992" s="789">
        <f t="shared" si="4049"/>
        <v>3840</v>
      </c>
      <c r="BK992" s="789">
        <f t="shared" si="4049"/>
        <v>2540</v>
      </c>
      <c r="BL992" s="789">
        <f t="shared" si="4049"/>
        <v>3530</v>
      </c>
      <c r="BM992" s="789">
        <f t="shared" si="4049"/>
        <v>4360</v>
      </c>
      <c r="BN992" s="789">
        <f t="shared" si="4049"/>
        <v>4100</v>
      </c>
      <c r="BO992" s="789">
        <f t="shared" si="404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50">SUM(BW774,BW775,BW776,BW782:BW783,BW806)</f>
        <v>3739</v>
      </c>
      <c r="BX992" s="789">
        <f t="shared" si="4050"/>
        <v>3704</v>
      </c>
      <c r="BY992" s="789">
        <f t="shared" si="4050"/>
        <v>4717</v>
      </c>
      <c r="BZ992" s="589">
        <f t="shared" si="4019"/>
        <v>2919.2</v>
      </c>
      <c r="CA992" s="589">
        <f t="shared" si="4020"/>
        <v>3079</v>
      </c>
      <c r="CB992" s="589">
        <f t="shared" si="4021"/>
        <v>3072.8</v>
      </c>
      <c r="CC992" s="589">
        <f t="shared" si="4022"/>
        <v>4094.6</v>
      </c>
      <c r="CD992" s="1328">
        <f t="shared" si="4023"/>
        <v>1632</v>
      </c>
      <c r="CE992" s="1329">
        <f t="shared" si="4023"/>
        <v>2100</v>
      </c>
      <c r="CF992" s="1329">
        <f t="shared" si="4023"/>
        <v>2220</v>
      </c>
      <c r="CG992" s="1329">
        <f t="shared" si="4023"/>
        <v>2300</v>
      </c>
      <c r="CH992" s="1329">
        <f t="shared" si="4023"/>
        <v>2636</v>
      </c>
      <c r="CI992" s="1330">
        <f t="shared" si="4023"/>
        <v>2736</v>
      </c>
      <c r="CJ992" s="1330">
        <f t="shared" si="4023"/>
        <v>3140</v>
      </c>
      <c r="CK992" s="1329">
        <f t="shared" si="4023"/>
        <v>3180</v>
      </c>
      <c r="CL992" s="1329">
        <f t="shared" si="4023"/>
        <v>3886</v>
      </c>
      <c r="CM992" s="1329">
        <f t="shared" si="4023"/>
        <v>4150</v>
      </c>
      <c r="CN992" s="1329">
        <f t="shared" si="4023"/>
        <v>4380</v>
      </c>
      <c r="CO992" s="1329">
        <f t="shared" si="4023"/>
        <v>6020</v>
      </c>
      <c r="CP992" s="1400" t="str">
        <f t="shared" si="4024"/>
        <v/>
      </c>
      <c r="CQ992" s="1349" t="str">
        <f t="shared" si="4024"/>
        <v/>
      </c>
      <c r="CR992" s="1350" t="str">
        <f t="shared" si="4024"/>
        <v/>
      </c>
      <c r="CS992" s="1350">
        <f t="shared" si="4024"/>
        <v>1632</v>
      </c>
      <c r="CT992" s="1350">
        <f t="shared" si="4024"/>
        <v>2540</v>
      </c>
      <c r="CU992" s="1350">
        <f t="shared" si="4024"/>
        <v>3108</v>
      </c>
      <c r="CV992" s="1350">
        <f t="shared" si="4024"/>
        <v>3530</v>
      </c>
      <c r="CW992" s="1351">
        <f t="shared" si="4024"/>
        <v>3840</v>
      </c>
      <c r="CX992" s="1351">
        <f t="shared" si="4024"/>
        <v>4100</v>
      </c>
      <c r="CY992" s="1351">
        <f t="shared" si="4024"/>
        <v>4360</v>
      </c>
      <c r="CZ992" s="1350">
        <f t="shared" si="4024"/>
        <v>4380</v>
      </c>
      <c r="DA992" s="1350">
        <f t="shared" si="4024"/>
        <v>4400</v>
      </c>
      <c r="DB992" s="1350">
        <f t="shared" si="4024"/>
        <v>4788</v>
      </c>
      <c r="DC992" s="1350">
        <f t="shared" si="4024"/>
        <v>5900</v>
      </c>
      <c r="DD992" s="1350">
        <f t="shared" si="4024"/>
        <v>6220</v>
      </c>
      <c r="DE992" s="1349" t="str">
        <f t="shared" si="4024"/>
        <v/>
      </c>
      <c r="DF992" s="1400" t="str">
        <f t="shared" si="4025"/>
        <v/>
      </c>
      <c r="DG992" s="645">
        <f t="shared" si="4026"/>
        <v>12</v>
      </c>
      <c r="DH992" s="98">
        <f t="shared" si="4027"/>
        <v>12</v>
      </c>
      <c r="DI992" s="98">
        <f t="shared" si="4028"/>
        <v>12</v>
      </c>
      <c r="DJ992" s="98">
        <f t="shared" si="402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51">SUM(B781,B790)</f>
        <v>0</v>
      </c>
      <c r="C993" s="789">
        <f t="shared" si="4051"/>
        <v>0</v>
      </c>
      <c r="D993" s="789">
        <f t="shared" si="4051"/>
        <v>600</v>
      </c>
      <c r="E993" s="789">
        <f t="shared" si="4051"/>
        <v>600</v>
      </c>
      <c r="F993" s="789">
        <f t="shared" si="4051"/>
        <v>600</v>
      </c>
      <c r="G993" s="789">
        <f t="shared" si="4051"/>
        <v>1200</v>
      </c>
      <c r="H993" s="789">
        <f t="shared" si="4051"/>
        <v>0</v>
      </c>
      <c r="I993" s="789">
        <f t="shared" si="4051"/>
        <v>0</v>
      </c>
      <c r="J993" s="789">
        <f t="shared" si="4051"/>
        <v>300</v>
      </c>
      <c r="K993" s="789">
        <f t="shared" si="4051"/>
        <v>0</v>
      </c>
      <c r="L993" s="789">
        <f t="shared" si="4051"/>
        <v>0</v>
      </c>
      <c r="M993" s="789">
        <f t="shared" si="4051"/>
        <v>0</v>
      </c>
      <c r="N993" s="789"/>
      <c r="O993" s="789"/>
      <c r="P993" s="789"/>
      <c r="Q993" s="789"/>
      <c r="R993" s="789"/>
      <c r="S993" s="788"/>
      <c r="T993" s="789">
        <f t="shared" ref="T993:AE993" si="4052">SUM(T781,T790)</f>
        <v>0</v>
      </c>
      <c r="U993" s="789">
        <f t="shared" si="4052"/>
        <v>0</v>
      </c>
      <c r="V993" s="789">
        <f t="shared" si="4052"/>
        <v>50</v>
      </c>
      <c r="W993" s="789">
        <f t="shared" si="4052"/>
        <v>300</v>
      </c>
      <c r="X993" s="789">
        <f t="shared" si="4052"/>
        <v>120</v>
      </c>
      <c r="Y993" s="789">
        <f t="shared" si="4052"/>
        <v>600</v>
      </c>
      <c r="Z993" s="789">
        <f t="shared" si="4052"/>
        <v>0</v>
      </c>
      <c r="AA993" s="789">
        <f t="shared" si="4052"/>
        <v>0</v>
      </c>
      <c r="AB993" s="789">
        <f t="shared" si="4052"/>
        <v>0</v>
      </c>
      <c r="AC993" s="789">
        <f t="shared" si="4052"/>
        <v>1440</v>
      </c>
      <c r="AD993" s="789">
        <f t="shared" si="4052"/>
        <v>0</v>
      </c>
      <c r="AE993" s="789">
        <f t="shared" si="405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53">SUM(AL781,AL790)</f>
        <v>150</v>
      </c>
      <c r="AM993" s="789">
        <f t="shared" si="4053"/>
        <v>0</v>
      </c>
      <c r="AN993" s="789">
        <f t="shared" si="4053"/>
        <v>0</v>
      </c>
      <c r="AO993" s="789">
        <f t="shared" si="4053"/>
        <v>720</v>
      </c>
      <c r="AP993" s="789">
        <f t="shared" si="4053"/>
        <v>0</v>
      </c>
      <c r="AQ993" s="789">
        <f t="shared" si="4053"/>
        <v>0</v>
      </c>
      <c r="AR993" s="789">
        <f t="shared" si="4053"/>
        <v>150</v>
      </c>
      <c r="AS993" s="789">
        <f t="shared" si="4053"/>
        <v>0</v>
      </c>
      <c r="AT993" s="789">
        <f t="shared" si="4053"/>
        <v>0</v>
      </c>
      <c r="AU993" s="789">
        <f t="shared" si="4053"/>
        <v>0</v>
      </c>
      <c r="AV993" s="789">
        <f t="shared" si="4053"/>
        <v>0</v>
      </c>
      <c r="AW993" s="789">
        <f t="shared" si="405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54">SUM(BD781,BD790)</f>
        <v>100</v>
      </c>
      <c r="BE993" s="789">
        <f t="shared" si="4054"/>
        <v>0</v>
      </c>
      <c r="BF993" s="789">
        <f t="shared" si="4054"/>
        <v>1200</v>
      </c>
      <c r="BG993" s="789">
        <f t="shared" si="4054"/>
        <v>3000</v>
      </c>
      <c r="BH993" s="789">
        <f t="shared" si="4054"/>
        <v>0</v>
      </c>
      <c r="BI993" s="789">
        <f t="shared" si="4054"/>
        <v>0</v>
      </c>
      <c r="BJ993" s="789">
        <f t="shared" si="4054"/>
        <v>0</v>
      </c>
      <c r="BK993" s="789">
        <f t="shared" si="4054"/>
        <v>0</v>
      </c>
      <c r="BL993" s="789">
        <f t="shared" si="4054"/>
        <v>0</v>
      </c>
      <c r="BM993" s="789">
        <f t="shared" si="4054"/>
        <v>750</v>
      </c>
      <c r="BN993" s="789">
        <f t="shared" si="4054"/>
        <v>0</v>
      </c>
      <c r="BO993" s="789">
        <f t="shared" si="405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55">SUM(BV781,BV790)</f>
        <v>750</v>
      </c>
      <c r="BW993" s="789">
        <f t="shared" si="4055"/>
        <v>640</v>
      </c>
      <c r="BX993" s="789">
        <f t="shared" si="4055"/>
        <v>408</v>
      </c>
      <c r="BY993" s="789">
        <f t="shared" si="4055"/>
        <v>1930</v>
      </c>
      <c r="BZ993" s="589">
        <f t="shared" si="4019"/>
        <v>210</v>
      </c>
      <c r="CA993" s="589">
        <f t="shared" si="4020"/>
        <v>107</v>
      </c>
      <c r="CB993" s="589">
        <f t="shared" si="4021"/>
        <v>84</v>
      </c>
      <c r="CC993" s="589">
        <f t="shared" si="4022"/>
        <v>205</v>
      </c>
      <c r="CD993" s="1328">
        <f t="shared" si="4023"/>
        <v>0</v>
      </c>
      <c r="CE993" s="1329">
        <f t="shared" si="4023"/>
        <v>0</v>
      </c>
      <c r="CF993" s="1329">
        <f t="shared" si="4023"/>
        <v>0</v>
      </c>
      <c r="CG993" s="1329">
        <f t="shared" si="4023"/>
        <v>0</v>
      </c>
      <c r="CH993" s="1329">
        <f t="shared" si="4023"/>
        <v>0</v>
      </c>
      <c r="CI993" s="1330">
        <f t="shared" si="4023"/>
        <v>0</v>
      </c>
      <c r="CJ993" s="1330">
        <f t="shared" si="4023"/>
        <v>0</v>
      </c>
      <c r="CK993" s="1329">
        <f t="shared" si="4023"/>
        <v>0</v>
      </c>
      <c r="CL993" s="1329">
        <f t="shared" si="4023"/>
        <v>150</v>
      </c>
      <c r="CM993" s="1329">
        <f t="shared" si="4023"/>
        <v>150</v>
      </c>
      <c r="CN993" s="1329">
        <f t="shared" si="4023"/>
        <v>540</v>
      </c>
      <c r="CO993" s="1329">
        <f t="shared" si="4023"/>
        <v>720</v>
      </c>
      <c r="CP993" s="1400" t="str">
        <f t="shared" si="4024"/>
        <v/>
      </c>
      <c r="CQ993" s="1349" t="str">
        <f t="shared" si="4024"/>
        <v/>
      </c>
      <c r="CR993" s="1350" t="str">
        <f t="shared" si="4024"/>
        <v/>
      </c>
      <c r="CS993" s="1350">
        <f t="shared" si="4024"/>
        <v>0</v>
      </c>
      <c r="CT993" s="1350">
        <f t="shared" si="4024"/>
        <v>0</v>
      </c>
      <c r="CU993" s="1350">
        <f t="shared" si="4024"/>
        <v>0</v>
      </c>
      <c r="CV993" s="1350">
        <f t="shared" si="4024"/>
        <v>0</v>
      </c>
      <c r="CW993" s="1351">
        <f t="shared" si="4024"/>
        <v>0</v>
      </c>
      <c r="CX993" s="1351">
        <f t="shared" si="4024"/>
        <v>0</v>
      </c>
      <c r="CY993" s="1351">
        <f t="shared" si="4024"/>
        <v>0</v>
      </c>
      <c r="CZ993" s="1350">
        <f t="shared" si="4024"/>
        <v>0</v>
      </c>
      <c r="DA993" s="1350">
        <f t="shared" si="4024"/>
        <v>100</v>
      </c>
      <c r="DB993" s="1350">
        <f t="shared" si="4024"/>
        <v>750</v>
      </c>
      <c r="DC993" s="1350">
        <f t="shared" si="4024"/>
        <v>1200</v>
      </c>
      <c r="DD993" s="1350">
        <f t="shared" si="4024"/>
        <v>3000</v>
      </c>
      <c r="DE993" s="1349" t="str">
        <f t="shared" si="4024"/>
        <v/>
      </c>
      <c r="DF993" s="1400" t="str">
        <f t="shared" si="4025"/>
        <v/>
      </c>
      <c r="DG993" s="645">
        <f t="shared" si="4026"/>
        <v>12</v>
      </c>
      <c r="DH993" s="98">
        <f t="shared" si="4027"/>
        <v>12</v>
      </c>
      <c r="DI993" s="98">
        <f t="shared" si="4028"/>
        <v>12</v>
      </c>
      <c r="DJ993" s="98">
        <f t="shared" si="402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56">SUM(B784:B785,B791:B798)</f>
        <v>1260</v>
      </c>
      <c r="C994" s="789">
        <f t="shared" si="4056"/>
        <v>1600</v>
      </c>
      <c r="D994" s="789">
        <f t="shared" si="4056"/>
        <v>1650</v>
      </c>
      <c r="E994" s="789">
        <f t="shared" si="4056"/>
        <v>2950</v>
      </c>
      <c r="F994" s="789">
        <f t="shared" si="4056"/>
        <v>740</v>
      </c>
      <c r="G994" s="789">
        <f t="shared" si="4056"/>
        <v>150</v>
      </c>
      <c r="H994" s="789">
        <f t="shared" si="4056"/>
        <v>960</v>
      </c>
      <c r="I994" s="789">
        <f t="shared" si="4056"/>
        <v>1200</v>
      </c>
      <c r="J994" s="789">
        <f t="shared" si="4056"/>
        <v>1700</v>
      </c>
      <c r="K994" s="789">
        <f t="shared" si="4056"/>
        <v>1100</v>
      </c>
      <c r="L994" s="789">
        <f t="shared" si="4056"/>
        <v>3100</v>
      </c>
      <c r="M994" s="789">
        <f t="shared" si="4056"/>
        <v>1750</v>
      </c>
      <c r="N994" s="789"/>
      <c r="O994" s="789"/>
      <c r="P994" s="789"/>
      <c r="Q994" s="789"/>
      <c r="R994" s="789"/>
      <c r="S994" s="788"/>
      <c r="T994" s="789">
        <f t="shared" ref="T994:AE994" si="4057">SUM(T784:T785,T791:T798)</f>
        <v>3370</v>
      </c>
      <c r="U994" s="789">
        <f t="shared" si="4057"/>
        <v>4850</v>
      </c>
      <c r="V994" s="789">
        <f t="shared" si="4057"/>
        <v>1950</v>
      </c>
      <c r="W994" s="789">
        <f t="shared" si="4057"/>
        <v>11600</v>
      </c>
      <c r="X994" s="789">
        <f t="shared" si="4057"/>
        <v>1140</v>
      </c>
      <c r="Y994" s="789">
        <f t="shared" si="4057"/>
        <v>350</v>
      </c>
      <c r="Z994" s="789">
        <f t="shared" si="4057"/>
        <v>460</v>
      </c>
      <c r="AA994" s="789">
        <f t="shared" si="4057"/>
        <v>1350</v>
      </c>
      <c r="AB994" s="789">
        <f t="shared" si="4057"/>
        <v>500</v>
      </c>
      <c r="AC994" s="789">
        <f t="shared" si="4057"/>
        <v>1400</v>
      </c>
      <c r="AD994" s="789">
        <f t="shared" si="4057"/>
        <v>1650</v>
      </c>
      <c r="AE994" s="789">
        <f t="shared" si="405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58">SUM(AL784:AL785,AL791:AL798)</f>
        <v>1170</v>
      </c>
      <c r="AM994" s="789">
        <f t="shared" si="4058"/>
        <v>3900</v>
      </c>
      <c r="AN994" s="789">
        <f t="shared" si="4058"/>
        <v>3140</v>
      </c>
      <c r="AO994" s="789">
        <f t="shared" si="4058"/>
        <v>6600</v>
      </c>
      <c r="AP994" s="789">
        <f t="shared" si="4058"/>
        <v>3998</v>
      </c>
      <c r="AQ994" s="789">
        <f t="shared" si="4058"/>
        <v>1740</v>
      </c>
      <c r="AR994" s="789">
        <f t="shared" si="4058"/>
        <v>2470</v>
      </c>
      <c r="AS994" s="789">
        <f t="shared" si="4058"/>
        <v>4330</v>
      </c>
      <c r="AT994" s="789">
        <f t="shared" si="4058"/>
        <v>3300</v>
      </c>
      <c r="AU994" s="789">
        <f t="shared" si="4058"/>
        <v>2920</v>
      </c>
      <c r="AV994" s="789">
        <f t="shared" si="4058"/>
        <v>350</v>
      </c>
      <c r="AW994" s="789">
        <f t="shared" si="405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59">SUM(BD784:BD785,BD791:BD798)</f>
        <v>1070</v>
      </c>
      <c r="BE994" s="789">
        <f t="shared" si="4059"/>
        <v>3000</v>
      </c>
      <c r="BF994" s="789">
        <f t="shared" si="4059"/>
        <v>2150</v>
      </c>
      <c r="BG994" s="789">
        <f t="shared" si="4059"/>
        <v>1700</v>
      </c>
      <c r="BH994" s="789">
        <f t="shared" si="4059"/>
        <v>6700</v>
      </c>
      <c r="BI994" s="789">
        <f t="shared" si="4059"/>
        <v>10650</v>
      </c>
      <c r="BJ994" s="789">
        <f t="shared" si="4059"/>
        <v>1550</v>
      </c>
      <c r="BK994" s="789">
        <f t="shared" si="4059"/>
        <v>1400</v>
      </c>
      <c r="BL994" s="789">
        <f t="shared" si="4059"/>
        <v>5550</v>
      </c>
      <c r="BM994" s="789">
        <f t="shared" si="4059"/>
        <v>3600</v>
      </c>
      <c r="BN994" s="789">
        <f t="shared" si="4059"/>
        <v>1080</v>
      </c>
      <c r="BO994" s="789">
        <f t="shared" si="405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60">SUM(BV784:BV785,BV791:BV798)</f>
        <v>2526</v>
      </c>
      <c r="BW994" s="789">
        <f t="shared" si="4060"/>
        <v>3210</v>
      </c>
      <c r="BX994" s="789">
        <f t="shared" si="4060"/>
        <v>2857</v>
      </c>
      <c r="BY994" s="789">
        <f t="shared" si="4060"/>
        <v>4402</v>
      </c>
      <c r="BZ994" s="589">
        <f t="shared" si="4019"/>
        <v>1491</v>
      </c>
      <c r="CA994" s="589">
        <f t="shared" si="4020"/>
        <v>1780</v>
      </c>
      <c r="CB994" s="589">
        <f t="shared" si="4021"/>
        <v>2796.8</v>
      </c>
      <c r="CC994" s="589">
        <f t="shared" si="4022"/>
        <v>2988</v>
      </c>
      <c r="CD994" s="1328">
        <f t="shared" si="4023"/>
        <v>350</v>
      </c>
      <c r="CE994" s="1329">
        <f t="shared" si="4023"/>
        <v>1000</v>
      </c>
      <c r="CF994" s="1329">
        <f t="shared" si="4023"/>
        <v>1170</v>
      </c>
      <c r="CG994" s="1329">
        <f t="shared" si="4023"/>
        <v>1740</v>
      </c>
      <c r="CH994" s="1329">
        <f t="shared" si="4023"/>
        <v>2470</v>
      </c>
      <c r="CI994" s="1330">
        <f t="shared" si="4023"/>
        <v>2920</v>
      </c>
      <c r="CJ994" s="1330">
        <f t="shared" si="4023"/>
        <v>3140</v>
      </c>
      <c r="CK994" s="1329">
        <f t="shared" si="4023"/>
        <v>3300</v>
      </c>
      <c r="CL994" s="1329">
        <f t="shared" si="4023"/>
        <v>3900</v>
      </c>
      <c r="CM994" s="1329">
        <f t="shared" si="4023"/>
        <v>3998</v>
      </c>
      <c r="CN994" s="1329">
        <f t="shared" si="4023"/>
        <v>4330</v>
      </c>
      <c r="CO994" s="1329">
        <f t="shared" si="4023"/>
        <v>6600</v>
      </c>
      <c r="CP994" s="1400" t="str">
        <f t="shared" si="4024"/>
        <v/>
      </c>
      <c r="CQ994" s="1349" t="str">
        <f t="shared" si="4024"/>
        <v/>
      </c>
      <c r="CR994" s="1350" t="str">
        <f t="shared" si="4024"/>
        <v/>
      </c>
      <c r="CS994" s="1350">
        <f t="shared" si="4024"/>
        <v>1070</v>
      </c>
      <c r="CT994" s="1350">
        <f t="shared" si="4024"/>
        <v>1080</v>
      </c>
      <c r="CU994" s="1350">
        <f t="shared" si="4024"/>
        <v>1400</v>
      </c>
      <c r="CV994" s="1350">
        <f t="shared" si="4024"/>
        <v>1550</v>
      </c>
      <c r="CW994" s="1351">
        <f t="shared" si="4024"/>
        <v>1700</v>
      </c>
      <c r="CX994" s="1351">
        <f t="shared" si="4024"/>
        <v>2150</v>
      </c>
      <c r="CY994" s="1351">
        <f t="shared" si="4024"/>
        <v>3000</v>
      </c>
      <c r="CZ994" s="1350">
        <f t="shared" si="4024"/>
        <v>3150</v>
      </c>
      <c r="DA994" s="1350">
        <f t="shared" si="4024"/>
        <v>3600</v>
      </c>
      <c r="DB994" s="1350">
        <f t="shared" si="4024"/>
        <v>5550</v>
      </c>
      <c r="DC994" s="1350">
        <f t="shared" si="4024"/>
        <v>6700</v>
      </c>
      <c r="DD994" s="1350">
        <f t="shared" si="4024"/>
        <v>10650</v>
      </c>
      <c r="DE994" s="1349" t="str">
        <f t="shared" si="4024"/>
        <v/>
      </c>
      <c r="DF994" s="1400" t="str">
        <f t="shared" si="4025"/>
        <v/>
      </c>
      <c r="DG994" s="645">
        <f t="shared" si="4026"/>
        <v>12</v>
      </c>
      <c r="DH994" s="98">
        <f t="shared" si="4027"/>
        <v>12</v>
      </c>
      <c r="DI994" s="98">
        <f t="shared" si="4028"/>
        <v>12</v>
      </c>
      <c r="DJ994" s="98">
        <f t="shared" si="402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61">SUM(B799,B800)</f>
        <v>3600</v>
      </c>
      <c r="C995" s="789">
        <f t="shared" si="4061"/>
        <v>5500</v>
      </c>
      <c r="D995" s="789">
        <f t="shared" si="4061"/>
        <v>5000</v>
      </c>
      <c r="E995" s="789">
        <f t="shared" si="4061"/>
        <v>4600</v>
      </c>
      <c r="F995" s="789">
        <f t="shared" si="4061"/>
        <v>5800</v>
      </c>
      <c r="G995" s="789">
        <f t="shared" si="4061"/>
        <v>3000</v>
      </c>
      <c r="H995" s="789">
        <f t="shared" si="4061"/>
        <v>3300</v>
      </c>
      <c r="I995" s="789">
        <f t="shared" si="4061"/>
        <v>5500</v>
      </c>
      <c r="J995" s="789">
        <f t="shared" si="4061"/>
        <v>4400</v>
      </c>
      <c r="K995" s="789">
        <f t="shared" si="4061"/>
        <v>4600</v>
      </c>
      <c r="L995" s="789">
        <f t="shared" si="4061"/>
        <v>4250</v>
      </c>
      <c r="M995" s="789">
        <f t="shared" si="4061"/>
        <v>4700</v>
      </c>
      <c r="N995" s="789"/>
      <c r="O995" s="789"/>
      <c r="P995" s="789"/>
      <c r="Q995" s="789"/>
      <c r="R995" s="789"/>
      <c r="S995" s="788"/>
      <c r="T995" s="789">
        <f t="shared" ref="T995:AE995" si="4062">SUM(T799,T800)</f>
        <v>4800</v>
      </c>
      <c r="U995" s="789">
        <f t="shared" si="4062"/>
        <v>4500</v>
      </c>
      <c r="V995" s="789">
        <f t="shared" si="4062"/>
        <v>2250</v>
      </c>
      <c r="W995" s="789">
        <f t="shared" si="4062"/>
        <v>2230</v>
      </c>
      <c r="X995" s="789">
        <f t="shared" si="4062"/>
        <v>3250</v>
      </c>
      <c r="Y995" s="789">
        <f t="shared" si="4062"/>
        <v>800</v>
      </c>
      <c r="Z995" s="789">
        <f t="shared" si="4062"/>
        <v>4000</v>
      </c>
      <c r="AA995" s="789">
        <f t="shared" si="4062"/>
        <v>3810</v>
      </c>
      <c r="AB995" s="789">
        <f t="shared" si="4062"/>
        <v>2000</v>
      </c>
      <c r="AC995" s="789">
        <f t="shared" si="4062"/>
        <v>800</v>
      </c>
      <c r="AD995" s="789">
        <f t="shared" si="4062"/>
        <v>4800</v>
      </c>
      <c r="AE995" s="789">
        <f t="shared" si="406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63">SUM(AL799,AL800)</f>
        <v>1000</v>
      </c>
      <c r="AM995" s="789">
        <f t="shared" si="4063"/>
        <v>6600</v>
      </c>
      <c r="AN995" s="789">
        <f t="shared" si="4063"/>
        <v>6400</v>
      </c>
      <c r="AO995" s="789">
        <f t="shared" si="4063"/>
        <v>7200</v>
      </c>
      <c r="AP995" s="789">
        <f t="shared" si="4063"/>
        <v>3940</v>
      </c>
      <c r="AQ995" s="789">
        <f t="shared" si="4063"/>
        <v>5020</v>
      </c>
      <c r="AR995" s="789">
        <f t="shared" si="4063"/>
        <v>3600</v>
      </c>
      <c r="AS995" s="789">
        <f t="shared" si="4063"/>
        <v>2900</v>
      </c>
      <c r="AT995" s="789">
        <f t="shared" si="4063"/>
        <v>5300</v>
      </c>
      <c r="AU995" s="789">
        <f t="shared" si="4063"/>
        <v>5450</v>
      </c>
      <c r="AV995" s="789">
        <f t="shared" si="4063"/>
        <v>6150</v>
      </c>
      <c r="AW995" s="789">
        <f t="shared" si="406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64">SUM(BD799,BD800)</f>
        <v>2000</v>
      </c>
      <c r="BE995" s="789">
        <f t="shared" si="4064"/>
        <v>2600</v>
      </c>
      <c r="BF995" s="789">
        <f t="shared" si="4064"/>
        <v>6300</v>
      </c>
      <c r="BG995" s="789">
        <f t="shared" si="4064"/>
        <v>800</v>
      </c>
      <c r="BH995" s="789">
        <f t="shared" si="4064"/>
        <v>0</v>
      </c>
      <c r="BI995" s="789">
        <f t="shared" si="4064"/>
        <v>3750</v>
      </c>
      <c r="BJ995" s="789">
        <f t="shared" si="4064"/>
        <v>1900</v>
      </c>
      <c r="BK995" s="789">
        <f t="shared" si="4064"/>
        <v>4500</v>
      </c>
      <c r="BL995" s="789">
        <f t="shared" si="4064"/>
        <v>3300</v>
      </c>
      <c r="BM995" s="789">
        <f t="shared" si="4064"/>
        <v>2500</v>
      </c>
      <c r="BN995" s="789">
        <f t="shared" si="4064"/>
        <v>2500</v>
      </c>
      <c r="BO995" s="789">
        <f t="shared" si="406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65">SUM(BW799,BW800)</f>
        <v>3328</v>
      </c>
      <c r="BX995" s="789">
        <f t="shared" si="4065"/>
        <v>4718</v>
      </c>
      <c r="BY995" s="789">
        <f t="shared" si="4065"/>
        <v>3338</v>
      </c>
      <c r="BZ995" s="589">
        <f t="shared" si="4019"/>
        <v>4545</v>
      </c>
      <c r="CA995" s="589">
        <f t="shared" si="4020"/>
        <v>3239</v>
      </c>
      <c r="CB995" s="589">
        <f t="shared" si="4021"/>
        <v>4636</v>
      </c>
      <c r="CC995" s="589">
        <f t="shared" si="4022"/>
        <v>2645</v>
      </c>
      <c r="CD995" s="1328">
        <f t="shared" si="4023"/>
        <v>1000</v>
      </c>
      <c r="CE995" s="1329">
        <f t="shared" si="4023"/>
        <v>1000</v>
      </c>
      <c r="CF995" s="1329">
        <f t="shared" si="4023"/>
        <v>2900</v>
      </c>
      <c r="CG995" s="1329">
        <f t="shared" si="4023"/>
        <v>3600</v>
      </c>
      <c r="CH995" s="1329">
        <f t="shared" si="4023"/>
        <v>3940</v>
      </c>
      <c r="CI995" s="1330">
        <f t="shared" si="4023"/>
        <v>5020</v>
      </c>
      <c r="CJ995" s="1330">
        <f t="shared" si="4023"/>
        <v>5300</v>
      </c>
      <c r="CK995" s="1329">
        <f t="shared" si="4023"/>
        <v>5450</v>
      </c>
      <c r="CL995" s="1329">
        <f t="shared" si="4023"/>
        <v>6150</v>
      </c>
      <c r="CM995" s="1329">
        <f t="shared" si="4023"/>
        <v>6400</v>
      </c>
      <c r="CN995" s="1329">
        <f t="shared" si="4023"/>
        <v>6600</v>
      </c>
      <c r="CO995" s="1329">
        <f t="shared" si="4023"/>
        <v>7200</v>
      </c>
      <c r="CP995" s="1400" t="str">
        <f t="shared" si="4024"/>
        <v/>
      </c>
      <c r="CQ995" s="1349" t="str">
        <f t="shared" si="4024"/>
        <v/>
      </c>
      <c r="CR995" s="1350" t="str">
        <f t="shared" si="4024"/>
        <v/>
      </c>
      <c r="CS995" s="1350">
        <f t="shared" si="4024"/>
        <v>0</v>
      </c>
      <c r="CT995" s="1350">
        <f t="shared" si="4024"/>
        <v>800</v>
      </c>
      <c r="CU995" s="1350">
        <f t="shared" si="4024"/>
        <v>1900</v>
      </c>
      <c r="CV995" s="1350">
        <f t="shared" si="4024"/>
        <v>2000</v>
      </c>
      <c r="CW995" s="1351">
        <f t="shared" si="4024"/>
        <v>2500</v>
      </c>
      <c r="CX995" s="1351">
        <f t="shared" si="4024"/>
        <v>2500</v>
      </c>
      <c r="CY995" s="1351">
        <f t="shared" si="4024"/>
        <v>2600</v>
      </c>
      <c r="CZ995" s="1350">
        <f t="shared" si="4024"/>
        <v>2600</v>
      </c>
      <c r="DA995" s="1350">
        <f t="shared" si="4024"/>
        <v>3300</v>
      </c>
      <c r="DB995" s="1350">
        <f t="shared" si="4024"/>
        <v>3750</v>
      </c>
      <c r="DC995" s="1350">
        <f t="shared" si="4024"/>
        <v>4500</v>
      </c>
      <c r="DD995" s="1350">
        <f t="shared" si="4024"/>
        <v>6300</v>
      </c>
      <c r="DE995" s="1349" t="str">
        <f t="shared" si="4024"/>
        <v/>
      </c>
      <c r="DF995" s="1400" t="str">
        <f t="shared" si="4025"/>
        <v/>
      </c>
      <c r="DG995" s="645">
        <f t="shared" si="4026"/>
        <v>12</v>
      </c>
      <c r="DH995" s="98">
        <f t="shared" si="4027"/>
        <v>12</v>
      </c>
      <c r="DI995" s="98">
        <f t="shared" si="4028"/>
        <v>12</v>
      </c>
      <c r="DJ995" s="98">
        <f t="shared" si="402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66">SUM(B801)</f>
        <v>2000</v>
      </c>
      <c r="C996" s="789">
        <f t="shared" si="4066"/>
        <v>7800</v>
      </c>
      <c r="D996" s="789">
        <f t="shared" si="4066"/>
        <v>5000</v>
      </c>
      <c r="E996" s="789">
        <f t="shared" si="4066"/>
        <v>4000</v>
      </c>
      <c r="F996" s="789">
        <f t="shared" si="4066"/>
        <v>4500</v>
      </c>
      <c r="G996" s="789">
        <f t="shared" si="4066"/>
        <v>4000</v>
      </c>
      <c r="H996" s="789">
        <f t="shared" si="4066"/>
        <v>5000</v>
      </c>
      <c r="I996" s="789">
        <f t="shared" si="4066"/>
        <v>6000</v>
      </c>
      <c r="J996" s="789">
        <f t="shared" si="4066"/>
        <v>4500</v>
      </c>
      <c r="K996" s="789">
        <f t="shared" si="4066"/>
        <v>5000</v>
      </c>
      <c r="L996" s="789">
        <f t="shared" si="4066"/>
        <v>5300</v>
      </c>
      <c r="M996" s="789">
        <f t="shared" si="4066"/>
        <v>7000</v>
      </c>
      <c r="N996" s="789"/>
      <c r="O996" s="789"/>
      <c r="P996" s="789"/>
      <c r="Q996" s="789"/>
      <c r="R996" s="789"/>
      <c r="S996" s="788"/>
      <c r="T996" s="789">
        <f t="shared" ref="T996:AE996" si="4067">SUM(T801)</f>
        <v>7000</v>
      </c>
      <c r="U996" s="789">
        <f t="shared" si="4067"/>
        <v>7800</v>
      </c>
      <c r="V996" s="789">
        <f t="shared" si="4067"/>
        <v>2500</v>
      </c>
      <c r="W996" s="789">
        <f t="shared" si="4067"/>
        <v>4000</v>
      </c>
      <c r="X996" s="789">
        <f t="shared" si="4067"/>
        <v>4000</v>
      </c>
      <c r="Y996" s="789">
        <f t="shared" si="4067"/>
        <v>600</v>
      </c>
      <c r="Z996" s="789">
        <f t="shared" si="4067"/>
        <v>4600</v>
      </c>
      <c r="AA996" s="789">
        <f t="shared" si="4067"/>
        <v>4300</v>
      </c>
      <c r="AB996" s="789">
        <f t="shared" si="4067"/>
        <v>4000</v>
      </c>
      <c r="AC996" s="789">
        <f t="shared" si="4067"/>
        <v>3000</v>
      </c>
      <c r="AD996" s="789">
        <f t="shared" si="4067"/>
        <v>4300</v>
      </c>
      <c r="AE996" s="789">
        <f t="shared" si="406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68">SUM(AL801)</f>
        <v>2500</v>
      </c>
      <c r="AM996" s="789">
        <f t="shared" si="4068"/>
        <v>7200</v>
      </c>
      <c r="AN996" s="789">
        <f t="shared" si="4068"/>
        <v>5000</v>
      </c>
      <c r="AO996" s="789">
        <f t="shared" si="4068"/>
        <v>7000</v>
      </c>
      <c r="AP996" s="789">
        <f t="shared" si="4068"/>
        <v>5000</v>
      </c>
      <c r="AQ996" s="789">
        <f t="shared" si="4068"/>
        <v>4000</v>
      </c>
      <c r="AR996" s="789">
        <f t="shared" si="4068"/>
        <v>6300</v>
      </c>
      <c r="AS996" s="789">
        <f t="shared" si="4068"/>
        <v>1500</v>
      </c>
      <c r="AT996" s="789">
        <f t="shared" si="4068"/>
        <v>5000</v>
      </c>
      <c r="AU996" s="789">
        <f t="shared" si="4068"/>
        <v>5500</v>
      </c>
      <c r="AV996" s="789">
        <f t="shared" si="4068"/>
        <v>5000</v>
      </c>
      <c r="AW996" s="789">
        <f t="shared" si="406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69">SUM(BD801)</f>
        <v>1000</v>
      </c>
      <c r="BE996" s="789">
        <f t="shared" si="4069"/>
        <v>2500</v>
      </c>
      <c r="BF996" s="789">
        <f t="shared" si="4069"/>
        <v>2000</v>
      </c>
      <c r="BG996" s="789">
        <f t="shared" si="4069"/>
        <v>2000</v>
      </c>
      <c r="BH996" s="789">
        <f t="shared" si="4069"/>
        <v>2000</v>
      </c>
      <c r="BI996" s="789">
        <f t="shared" si="4069"/>
        <v>4000</v>
      </c>
      <c r="BJ996" s="789">
        <f t="shared" si="4069"/>
        <v>2500</v>
      </c>
      <c r="BK996" s="789">
        <f t="shared" si="4069"/>
        <v>3000</v>
      </c>
      <c r="BL996" s="789">
        <f t="shared" si="4069"/>
        <v>3000</v>
      </c>
      <c r="BM996" s="789">
        <f t="shared" si="4069"/>
        <v>4000</v>
      </c>
      <c r="BN996" s="789">
        <f t="shared" si="4069"/>
        <v>4000</v>
      </c>
      <c r="BO996" s="789">
        <f t="shared" si="406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70">SUM(BV801)</f>
        <v>5030</v>
      </c>
      <c r="BW996" s="789">
        <f t="shared" si="4070"/>
        <v>4170</v>
      </c>
      <c r="BX996" s="789">
        <f t="shared" si="4070"/>
        <v>4680</v>
      </c>
      <c r="BY996" s="789">
        <f t="shared" si="4070"/>
        <v>2800</v>
      </c>
      <c r="BZ996" s="589">
        <f t="shared" si="4019"/>
        <v>5030</v>
      </c>
      <c r="CA996" s="589">
        <f t="shared" si="4020"/>
        <v>4170</v>
      </c>
      <c r="CB996" s="589">
        <f t="shared" si="4021"/>
        <v>4680</v>
      </c>
      <c r="CC996" s="589">
        <f t="shared" si="4022"/>
        <v>2800</v>
      </c>
      <c r="CD996" s="1328">
        <f t="shared" si="4023"/>
        <v>1000</v>
      </c>
      <c r="CE996" s="1329">
        <f t="shared" si="4023"/>
        <v>1500</v>
      </c>
      <c r="CF996" s="1329">
        <f t="shared" si="4023"/>
        <v>2500</v>
      </c>
      <c r="CG996" s="1329">
        <f t="shared" si="4023"/>
        <v>4000</v>
      </c>
      <c r="CH996" s="1329">
        <f t="shared" si="4023"/>
        <v>5000</v>
      </c>
      <c r="CI996" s="1330">
        <f t="shared" si="4023"/>
        <v>5000</v>
      </c>
      <c r="CJ996" s="1330">
        <f t="shared" si="4023"/>
        <v>5000</v>
      </c>
      <c r="CK996" s="1329">
        <f t="shared" si="4023"/>
        <v>5000</v>
      </c>
      <c r="CL996" s="1329">
        <f t="shared" si="4023"/>
        <v>5500</v>
      </c>
      <c r="CM996" s="1329">
        <f t="shared" si="4023"/>
        <v>6300</v>
      </c>
      <c r="CN996" s="1329">
        <f t="shared" si="4023"/>
        <v>7000</v>
      </c>
      <c r="CO996" s="1329">
        <f t="shared" si="4023"/>
        <v>7200</v>
      </c>
      <c r="CP996" s="1400" t="str">
        <f t="shared" si="4024"/>
        <v/>
      </c>
      <c r="CQ996" s="1349" t="str">
        <f t="shared" si="4024"/>
        <v/>
      </c>
      <c r="CR996" s="1350" t="str">
        <f t="shared" si="4024"/>
        <v/>
      </c>
      <c r="CS996" s="1350">
        <f t="shared" si="4024"/>
        <v>1000</v>
      </c>
      <c r="CT996" s="1350">
        <f t="shared" si="4024"/>
        <v>2000</v>
      </c>
      <c r="CU996" s="1350">
        <f t="shared" si="4024"/>
        <v>2000</v>
      </c>
      <c r="CV996" s="1350">
        <f t="shared" si="4024"/>
        <v>2000</v>
      </c>
      <c r="CW996" s="1351">
        <f t="shared" si="4024"/>
        <v>2500</v>
      </c>
      <c r="CX996" s="1351">
        <f t="shared" si="4024"/>
        <v>2500</v>
      </c>
      <c r="CY996" s="1351">
        <f t="shared" si="4024"/>
        <v>3000</v>
      </c>
      <c r="CZ996" s="1350">
        <f t="shared" si="4024"/>
        <v>3000</v>
      </c>
      <c r="DA996" s="1350">
        <f t="shared" si="4024"/>
        <v>3000</v>
      </c>
      <c r="DB996" s="1350">
        <f t="shared" si="4024"/>
        <v>4000</v>
      </c>
      <c r="DC996" s="1350">
        <f t="shared" si="4024"/>
        <v>4000</v>
      </c>
      <c r="DD996" s="1350">
        <f t="shared" si="4024"/>
        <v>4000</v>
      </c>
      <c r="DE996" s="1349" t="str">
        <f t="shared" si="4024"/>
        <v/>
      </c>
      <c r="DF996" s="1400" t="str">
        <f t="shared" si="4025"/>
        <v/>
      </c>
      <c r="DG996" s="645">
        <f t="shared" si="4026"/>
        <v>12</v>
      </c>
      <c r="DH996" s="98">
        <f t="shared" si="4027"/>
        <v>12</v>
      </c>
      <c r="DI996" s="98">
        <f t="shared" si="4028"/>
        <v>12</v>
      </c>
      <c r="DJ996" s="98">
        <f t="shared" si="402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415</v>
      </c>
      <c r="B997" s="789">
        <f t="shared" ref="B997:M997" si="4071">SUM(B802,B804)</f>
        <v>515</v>
      </c>
      <c r="C997" s="789">
        <f t="shared" si="4071"/>
        <v>2300</v>
      </c>
      <c r="D997" s="789">
        <f t="shared" si="4071"/>
        <v>2500</v>
      </c>
      <c r="E997" s="789">
        <f t="shared" si="4071"/>
        <v>3100</v>
      </c>
      <c r="F997" s="789">
        <f t="shared" si="4071"/>
        <v>3300</v>
      </c>
      <c r="G997" s="789">
        <f t="shared" si="4071"/>
        <v>1240</v>
      </c>
      <c r="H997" s="789">
        <f t="shared" si="4071"/>
        <v>1300</v>
      </c>
      <c r="I997" s="789">
        <f t="shared" si="4071"/>
        <v>2588</v>
      </c>
      <c r="J997" s="789">
        <f t="shared" si="4071"/>
        <v>1800</v>
      </c>
      <c r="K997" s="789">
        <f t="shared" si="4071"/>
        <v>3300</v>
      </c>
      <c r="L997" s="789">
        <f t="shared" si="4071"/>
        <v>3000</v>
      </c>
      <c r="M997" s="789">
        <f t="shared" si="4071"/>
        <v>2844</v>
      </c>
      <c r="N997" s="789"/>
      <c r="O997" s="789"/>
      <c r="P997" s="789"/>
      <c r="Q997" s="789"/>
      <c r="R997" s="789"/>
      <c r="S997" s="788"/>
      <c r="T997" s="789">
        <f t="shared" ref="T997:AE997" si="4072">SUM(T802,T804)</f>
        <v>3800</v>
      </c>
      <c r="U997" s="789">
        <f t="shared" si="4072"/>
        <v>2060</v>
      </c>
      <c r="V997" s="789">
        <f t="shared" si="4072"/>
        <v>1844</v>
      </c>
      <c r="W997" s="789">
        <f t="shared" si="4072"/>
        <v>4360</v>
      </c>
      <c r="X997" s="789">
        <f t="shared" si="4072"/>
        <v>1160</v>
      </c>
      <c r="Y997" s="789">
        <f t="shared" si="4072"/>
        <v>644</v>
      </c>
      <c r="Z997" s="789">
        <f t="shared" si="4072"/>
        <v>1988</v>
      </c>
      <c r="AA997" s="789">
        <f t="shared" si="4072"/>
        <v>1788</v>
      </c>
      <c r="AB997" s="789">
        <f t="shared" si="4072"/>
        <v>1100</v>
      </c>
      <c r="AC997" s="789">
        <f t="shared" si="4072"/>
        <v>3244</v>
      </c>
      <c r="AD997" s="789">
        <f t="shared" si="4072"/>
        <v>2590</v>
      </c>
      <c r="AE997" s="789">
        <f t="shared" si="407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73">SUM(AL802,AL804)</f>
        <v>1076</v>
      </c>
      <c r="AM997" s="789">
        <f t="shared" si="4073"/>
        <v>5976</v>
      </c>
      <c r="AN997" s="789">
        <f t="shared" si="4073"/>
        <v>3800</v>
      </c>
      <c r="AO997" s="789">
        <f t="shared" si="4073"/>
        <v>3300</v>
      </c>
      <c r="AP997" s="789">
        <f t="shared" si="4073"/>
        <v>2576</v>
      </c>
      <c r="AQ997" s="789">
        <f t="shared" si="4073"/>
        <v>1860</v>
      </c>
      <c r="AR997" s="789">
        <f t="shared" si="4073"/>
        <v>4300</v>
      </c>
      <c r="AS997" s="789">
        <f>SUM(AR802,AS804)</f>
        <v>3940</v>
      </c>
      <c r="AT997" s="789">
        <f>SUM(AS802,AT804)</f>
        <v>2220</v>
      </c>
      <c r="AU997" s="789">
        <f t="shared" si="4073"/>
        <v>4540</v>
      </c>
      <c r="AV997" s="789">
        <f t="shared" si="4073"/>
        <v>1740</v>
      </c>
      <c r="AW997" s="789">
        <f t="shared" si="407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74">SUM(BD802,BD804)</f>
        <v>1076</v>
      </c>
      <c r="BE997" s="789">
        <f t="shared" si="4074"/>
        <v>2720</v>
      </c>
      <c r="BF997" s="789">
        <f t="shared" si="4074"/>
        <v>4800</v>
      </c>
      <c r="BG997" s="789">
        <f t="shared" si="4074"/>
        <v>6100</v>
      </c>
      <c r="BH997" s="789">
        <f t="shared" si="4074"/>
        <v>2400</v>
      </c>
      <c r="BI997" s="789">
        <f t="shared" si="4074"/>
        <v>5400</v>
      </c>
      <c r="BJ997" s="789">
        <f t="shared" si="4074"/>
        <v>2720</v>
      </c>
      <c r="BK997" s="789">
        <f t="shared" si="4074"/>
        <v>4200</v>
      </c>
      <c r="BL997" s="789">
        <f t="shared" si="4074"/>
        <v>3000</v>
      </c>
      <c r="BM997" s="789">
        <f t="shared" si="4074"/>
        <v>6840</v>
      </c>
      <c r="BN997" s="789">
        <f t="shared" si="4074"/>
        <v>2600</v>
      </c>
      <c r="BO997" s="789">
        <f t="shared" si="407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75">SUM(BW804)</f>
        <v>1504</v>
      </c>
      <c r="BX997" s="789">
        <f t="shared" si="4075"/>
        <v>1985</v>
      </c>
      <c r="BY997" s="789">
        <f t="shared" si="4075"/>
        <v>2400</v>
      </c>
      <c r="BZ997" s="589">
        <f t="shared" si="4019"/>
        <v>2397.1999999999998</v>
      </c>
      <c r="CA997" s="589">
        <f t="shared" si="4020"/>
        <v>2092.1999999999998</v>
      </c>
      <c r="CB997" s="589">
        <f t="shared" si="4021"/>
        <v>2971.6</v>
      </c>
      <c r="CC997" s="589">
        <f t="shared" si="4022"/>
        <v>4078</v>
      </c>
      <c r="CD997" s="1328">
        <f t="shared" si="4023"/>
        <v>1076</v>
      </c>
      <c r="CE997" s="1329">
        <f t="shared" si="4023"/>
        <v>1440</v>
      </c>
      <c r="CF997" s="1329">
        <f t="shared" si="4023"/>
        <v>1740</v>
      </c>
      <c r="CG997" s="1329">
        <f t="shared" si="4023"/>
        <v>1860</v>
      </c>
      <c r="CH997" s="1329">
        <f t="shared" si="4023"/>
        <v>2220</v>
      </c>
      <c r="CI997" s="1330">
        <f t="shared" si="4023"/>
        <v>2576</v>
      </c>
      <c r="CJ997" s="1330">
        <f t="shared" si="4023"/>
        <v>3300</v>
      </c>
      <c r="CK997" s="1329">
        <f t="shared" si="4023"/>
        <v>3800</v>
      </c>
      <c r="CL997" s="1329">
        <f t="shared" si="4023"/>
        <v>3940</v>
      </c>
      <c r="CM997" s="1329">
        <f t="shared" si="4023"/>
        <v>4300</v>
      </c>
      <c r="CN997" s="1329">
        <f t="shared" si="4023"/>
        <v>4540</v>
      </c>
      <c r="CO997" s="1329">
        <f t="shared" si="4023"/>
        <v>5976</v>
      </c>
      <c r="CP997" s="1400" t="str">
        <f t="shared" si="4024"/>
        <v/>
      </c>
      <c r="CQ997" s="1349" t="str">
        <f t="shared" si="4024"/>
        <v/>
      </c>
      <c r="CR997" s="1350" t="str">
        <f t="shared" si="4024"/>
        <v/>
      </c>
      <c r="CS997" s="1350">
        <f t="shared" si="4024"/>
        <v>1076</v>
      </c>
      <c r="CT997" s="1350">
        <f t="shared" si="4024"/>
        <v>2400</v>
      </c>
      <c r="CU997" s="1350">
        <f t="shared" si="4024"/>
        <v>2600</v>
      </c>
      <c r="CV997" s="1350">
        <f t="shared" si="4024"/>
        <v>2720</v>
      </c>
      <c r="CW997" s="1351">
        <f t="shared" si="4024"/>
        <v>2720</v>
      </c>
      <c r="CX997" s="1351">
        <f t="shared" si="4024"/>
        <v>3000</v>
      </c>
      <c r="CY997" s="1351">
        <f t="shared" si="4024"/>
        <v>4200</v>
      </c>
      <c r="CZ997" s="1350">
        <f t="shared" si="4024"/>
        <v>4800</v>
      </c>
      <c r="DA997" s="1350">
        <f t="shared" si="4024"/>
        <v>5400</v>
      </c>
      <c r="DB997" s="1350">
        <f t="shared" si="4024"/>
        <v>6100</v>
      </c>
      <c r="DC997" s="1350">
        <f t="shared" si="4024"/>
        <v>6840</v>
      </c>
      <c r="DD997" s="1350">
        <f t="shared" si="4024"/>
        <v>7400</v>
      </c>
      <c r="DE997" s="1349" t="str">
        <f t="shared" si="4024"/>
        <v/>
      </c>
      <c r="DF997" s="1400" t="str">
        <f t="shared" si="4025"/>
        <v/>
      </c>
      <c r="DG997" s="645">
        <f t="shared" si="4026"/>
        <v>12</v>
      </c>
      <c r="DH997" s="98">
        <f t="shared" si="4027"/>
        <v>12</v>
      </c>
      <c r="DI997" s="98">
        <f t="shared" si="4028"/>
        <v>12</v>
      </c>
      <c r="DJ997" s="98">
        <f t="shared" si="402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951</v>
      </c>
      <c r="B998" s="789">
        <f t="shared" ref="B998:M998" si="4076">B803</f>
        <v>360</v>
      </c>
      <c r="C998" s="789">
        <f t="shared" si="4076"/>
        <v>1200</v>
      </c>
      <c r="D998" s="789">
        <f t="shared" si="4076"/>
        <v>1400</v>
      </c>
      <c r="E998" s="789">
        <f t="shared" si="4076"/>
        <v>1200</v>
      </c>
      <c r="F998" s="789">
        <f t="shared" si="4076"/>
        <v>1300</v>
      </c>
      <c r="G998" s="789">
        <f t="shared" si="4076"/>
        <v>960</v>
      </c>
      <c r="H998" s="789">
        <f t="shared" si="4076"/>
        <v>1100</v>
      </c>
      <c r="I998" s="789">
        <f t="shared" si="4076"/>
        <v>1250</v>
      </c>
      <c r="J998" s="789">
        <f t="shared" si="4076"/>
        <v>1300</v>
      </c>
      <c r="K998" s="789">
        <f t="shared" si="4076"/>
        <v>1400</v>
      </c>
      <c r="L998" s="789">
        <f t="shared" si="4076"/>
        <v>1300</v>
      </c>
      <c r="M998" s="789">
        <f t="shared" si="4076"/>
        <v>1400</v>
      </c>
      <c r="N998" s="789"/>
      <c r="O998" s="789"/>
      <c r="P998" s="789"/>
      <c r="Q998" s="789"/>
      <c r="R998" s="789"/>
      <c r="S998" s="788"/>
      <c r="T998" s="789">
        <f t="shared" ref="T998:AE998" si="4077">T803</f>
        <v>1300</v>
      </c>
      <c r="U998" s="789">
        <f t="shared" si="4077"/>
        <v>1200</v>
      </c>
      <c r="V998" s="789">
        <f t="shared" si="4077"/>
        <v>812</v>
      </c>
      <c r="W998" s="789">
        <f t="shared" si="4077"/>
        <v>1480</v>
      </c>
      <c r="X998" s="789">
        <f t="shared" si="4077"/>
        <v>1540</v>
      </c>
      <c r="Y998" s="789">
        <f t="shared" si="4077"/>
        <v>960</v>
      </c>
      <c r="Z998" s="789">
        <f t="shared" si="4077"/>
        <v>1240</v>
      </c>
      <c r="AA998" s="789">
        <f t="shared" si="4077"/>
        <v>320</v>
      </c>
      <c r="AB998" s="789">
        <f t="shared" si="4077"/>
        <v>1200</v>
      </c>
      <c r="AC998" s="789">
        <f t="shared" si="4077"/>
        <v>1450</v>
      </c>
      <c r="AD998" s="789">
        <f t="shared" si="4077"/>
        <v>1080</v>
      </c>
      <c r="AE998" s="789">
        <f t="shared" si="407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78">AL803</f>
        <v>1800</v>
      </c>
      <c r="AM998" s="789">
        <f t="shared" si="4078"/>
        <v>2800</v>
      </c>
      <c r="AN998" s="789">
        <f t="shared" si="4078"/>
        <v>2440</v>
      </c>
      <c r="AO998" s="789">
        <f t="shared" si="4078"/>
        <v>1800</v>
      </c>
      <c r="AP998" s="789">
        <f t="shared" si="4078"/>
        <v>1512</v>
      </c>
      <c r="AQ998" s="789">
        <f t="shared" si="4078"/>
        <v>1200</v>
      </c>
      <c r="AR998" s="789">
        <f t="shared" si="4078"/>
        <v>2600</v>
      </c>
      <c r="AS998" s="789">
        <f t="shared" si="4078"/>
        <v>0</v>
      </c>
      <c r="AT998" s="789">
        <f t="shared" si="4078"/>
        <v>2500</v>
      </c>
      <c r="AU998" s="789">
        <f t="shared" si="4078"/>
        <v>1480</v>
      </c>
      <c r="AV998" s="789">
        <f t="shared" si="4078"/>
        <v>1200</v>
      </c>
      <c r="AW998" s="789">
        <f t="shared" si="407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79">BD803</f>
        <v>1440</v>
      </c>
      <c r="BE998" s="789">
        <f t="shared" si="4079"/>
        <v>3000</v>
      </c>
      <c r="BF998" s="789">
        <f t="shared" si="4079"/>
        <v>1920</v>
      </c>
      <c r="BG998" s="789">
        <f t="shared" si="4079"/>
        <v>2000</v>
      </c>
      <c r="BH998" s="789">
        <f t="shared" si="4079"/>
        <v>1008</v>
      </c>
      <c r="BI998" s="789">
        <f t="shared" si="4079"/>
        <v>8400</v>
      </c>
      <c r="BJ998" s="789">
        <f t="shared" si="4079"/>
        <v>1960</v>
      </c>
      <c r="BK998" s="789">
        <f t="shared" si="4079"/>
        <v>1440</v>
      </c>
      <c r="BL998" s="789">
        <f t="shared" si="4079"/>
        <v>1400</v>
      </c>
      <c r="BM998" s="789">
        <f t="shared" si="4079"/>
        <v>0</v>
      </c>
      <c r="BN998" s="789">
        <f t="shared" si="4079"/>
        <v>1200</v>
      </c>
      <c r="BO998" s="789">
        <f t="shared" si="407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80">BW803</f>
        <v>1192</v>
      </c>
      <c r="BX998" s="789">
        <f t="shared" si="4080"/>
        <v>1933</v>
      </c>
      <c r="BY998" s="789">
        <f t="shared" si="4080"/>
        <v>2444</v>
      </c>
      <c r="BZ998" s="589">
        <f t="shared" si="4019"/>
        <v>1241</v>
      </c>
      <c r="CA998" s="589">
        <f t="shared" si="4020"/>
        <v>1192.2</v>
      </c>
      <c r="CB998" s="589">
        <f t="shared" si="4021"/>
        <v>1761.2</v>
      </c>
      <c r="CC998" s="589">
        <f t="shared" si="4022"/>
        <v>1704.8</v>
      </c>
      <c r="CD998" s="1328">
        <f t="shared" si="4023"/>
        <v>0</v>
      </c>
      <c r="CE998" s="1329">
        <f t="shared" si="4023"/>
        <v>1080</v>
      </c>
      <c r="CF998" s="1329">
        <f t="shared" si="4023"/>
        <v>1200</v>
      </c>
      <c r="CG998" s="1329">
        <f t="shared" si="4023"/>
        <v>1200</v>
      </c>
      <c r="CH998" s="1329">
        <f t="shared" si="4023"/>
        <v>1480</v>
      </c>
      <c r="CI998" s="1330">
        <f t="shared" si="4023"/>
        <v>1512</v>
      </c>
      <c r="CJ998" s="1330">
        <f t="shared" si="4023"/>
        <v>1800</v>
      </c>
      <c r="CK998" s="1329">
        <f t="shared" si="4023"/>
        <v>1800</v>
      </c>
      <c r="CL998" s="1329">
        <f t="shared" si="4023"/>
        <v>2440</v>
      </c>
      <c r="CM998" s="1329">
        <f t="shared" si="4023"/>
        <v>2500</v>
      </c>
      <c r="CN998" s="1329">
        <f t="shared" si="4023"/>
        <v>2600</v>
      </c>
      <c r="CO998" s="1329">
        <f t="shared" si="4023"/>
        <v>2800</v>
      </c>
      <c r="CP998" s="1400" t="str">
        <f t="shared" si="4024"/>
        <v/>
      </c>
      <c r="CQ998" s="1349" t="str">
        <f t="shared" si="4024"/>
        <v/>
      </c>
      <c r="CR998" s="1350" t="str">
        <f t="shared" si="4024"/>
        <v/>
      </c>
      <c r="CS998" s="1350">
        <f t="shared" si="4024"/>
        <v>0</v>
      </c>
      <c r="CT998" s="1350">
        <f t="shared" si="4024"/>
        <v>1008</v>
      </c>
      <c r="CU998" s="1350">
        <f t="shared" si="4024"/>
        <v>1200</v>
      </c>
      <c r="CV998" s="1350">
        <f t="shared" si="4024"/>
        <v>1400</v>
      </c>
      <c r="CW998" s="1351">
        <f t="shared" si="4024"/>
        <v>1440</v>
      </c>
      <c r="CX998" s="1351">
        <f t="shared" si="4024"/>
        <v>1440</v>
      </c>
      <c r="CY998" s="1351">
        <f t="shared" si="4024"/>
        <v>1680</v>
      </c>
      <c r="CZ998" s="1350">
        <f t="shared" si="4024"/>
        <v>1920</v>
      </c>
      <c r="DA998" s="1350">
        <f t="shared" si="4024"/>
        <v>1960</v>
      </c>
      <c r="DB998" s="1350">
        <f t="shared" si="4024"/>
        <v>2000</v>
      </c>
      <c r="DC998" s="1350">
        <f t="shared" si="4024"/>
        <v>3000</v>
      </c>
      <c r="DD998" s="1350">
        <f t="shared" si="4024"/>
        <v>8400</v>
      </c>
      <c r="DE998" s="1349" t="str">
        <f t="shared" si="4024"/>
        <v/>
      </c>
      <c r="DF998" s="1400" t="str">
        <f t="shared" si="4025"/>
        <v/>
      </c>
      <c r="DG998" s="645">
        <f t="shared" si="4026"/>
        <v>12</v>
      </c>
      <c r="DH998" s="98">
        <f t="shared" si="4027"/>
        <v>12</v>
      </c>
      <c r="DI998" s="98">
        <f t="shared" si="4028"/>
        <v>12</v>
      </c>
      <c r="DJ998" s="98">
        <f t="shared" si="402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416</v>
      </c>
      <c r="B999" s="789">
        <f>SUM(B805,B809:B810)</f>
        <v>0</v>
      </c>
      <c r="C999" s="789">
        <f t="shared" ref="C999:M999" si="4081">SUM(C805,C809:C810)</f>
        <v>0</v>
      </c>
      <c r="D999" s="789">
        <f t="shared" si="4081"/>
        <v>916</v>
      </c>
      <c r="E999" s="789">
        <f t="shared" si="4081"/>
        <v>800</v>
      </c>
      <c r="F999" s="789">
        <f t="shared" si="4081"/>
        <v>540</v>
      </c>
      <c r="G999" s="789">
        <f t="shared" si="4081"/>
        <v>0</v>
      </c>
      <c r="H999" s="789">
        <f t="shared" si="4081"/>
        <v>1200</v>
      </c>
      <c r="I999" s="789">
        <f t="shared" si="4081"/>
        <v>1716</v>
      </c>
      <c r="J999" s="789">
        <f t="shared" si="4081"/>
        <v>1200</v>
      </c>
      <c r="K999" s="789">
        <f t="shared" si="4081"/>
        <v>1800</v>
      </c>
      <c r="L999" s="789">
        <f t="shared" si="4081"/>
        <v>1400</v>
      </c>
      <c r="M999" s="789">
        <f t="shared" si="408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82">SUM(U805,U809:U810)</f>
        <v>0</v>
      </c>
      <c r="V999" s="789">
        <f t="shared" si="4082"/>
        <v>1000</v>
      </c>
      <c r="W999" s="789">
        <f t="shared" si="4082"/>
        <v>588</v>
      </c>
      <c r="X999" s="789">
        <f t="shared" si="4082"/>
        <v>540</v>
      </c>
      <c r="Y999" s="789">
        <f t="shared" si="4082"/>
        <v>0</v>
      </c>
      <c r="Z999" s="789">
        <f t="shared" si="4082"/>
        <v>420</v>
      </c>
      <c r="AA999" s="789">
        <f t="shared" si="4082"/>
        <v>1716</v>
      </c>
      <c r="AB999" s="789">
        <f t="shared" si="4082"/>
        <v>0</v>
      </c>
      <c r="AC999" s="789">
        <f t="shared" si="4082"/>
        <v>3000</v>
      </c>
      <c r="AD999" s="789">
        <f t="shared" si="4082"/>
        <v>1152</v>
      </c>
      <c r="AE999" s="789">
        <f t="shared" si="408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83">SUM(AM805,AM809:AM810)</f>
        <v>2380</v>
      </c>
      <c r="AN999" s="789">
        <f t="shared" si="4083"/>
        <v>0</v>
      </c>
      <c r="AO999" s="789">
        <f t="shared" si="4083"/>
        <v>1680</v>
      </c>
      <c r="AP999" s="789">
        <f t="shared" si="4083"/>
        <v>2400</v>
      </c>
      <c r="AQ999" s="789">
        <f t="shared" si="4083"/>
        <v>1620</v>
      </c>
      <c r="AR999" s="789">
        <f t="shared" si="4083"/>
        <v>2400</v>
      </c>
      <c r="AS999" s="789">
        <f t="shared" si="4083"/>
        <v>72</v>
      </c>
      <c r="AT999" s="789">
        <f t="shared" si="4083"/>
        <v>1560</v>
      </c>
      <c r="AU999" s="789">
        <f t="shared" si="4083"/>
        <v>1800</v>
      </c>
      <c r="AV999" s="789">
        <f t="shared" si="4083"/>
        <v>1620</v>
      </c>
      <c r="AW999" s="789">
        <f t="shared" si="408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84">SUM(BD805,BD808:BD810)</f>
        <v>3072</v>
      </c>
      <c r="BE999" s="789">
        <f t="shared" si="4084"/>
        <v>0</v>
      </c>
      <c r="BF999" s="789">
        <f t="shared" si="4084"/>
        <v>720</v>
      </c>
      <c r="BG999" s="789">
        <f t="shared" si="4084"/>
        <v>840</v>
      </c>
      <c r="BH999" s="789">
        <f t="shared" si="4084"/>
        <v>0</v>
      </c>
      <c r="BI999" s="789">
        <f t="shared" si="4084"/>
        <v>1620</v>
      </c>
      <c r="BJ999" s="789">
        <f t="shared" si="4084"/>
        <v>960</v>
      </c>
      <c r="BK999" s="789">
        <f t="shared" si="4084"/>
        <v>0</v>
      </c>
      <c r="BL999" s="789">
        <f t="shared" si="4084"/>
        <v>0</v>
      </c>
      <c r="BM999" s="789">
        <f t="shared" si="4084"/>
        <v>0</v>
      </c>
      <c r="BN999" s="789">
        <f t="shared" si="4084"/>
        <v>0</v>
      </c>
      <c r="BO999" s="789">
        <f t="shared" si="408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85">SUM(BW805,BW809:BW810)</f>
        <v>3236</v>
      </c>
      <c r="BX999" s="789">
        <f t="shared" si="4085"/>
        <v>1942</v>
      </c>
      <c r="BY999" s="789">
        <f t="shared" si="4085"/>
        <v>1442</v>
      </c>
      <c r="BZ999" s="589">
        <f t="shared" si="4019"/>
        <v>884</v>
      </c>
      <c r="CA999" s="589">
        <f t="shared" si="4020"/>
        <v>541.6</v>
      </c>
      <c r="CB999" s="589">
        <f t="shared" si="4021"/>
        <v>1642</v>
      </c>
      <c r="CC999" s="589">
        <f t="shared" si="4022"/>
        <v>558</v>
      </c>
      <c r="CD999" s="1328">
        <f t="shared" si="4023"/>
        <v>0</v>
      </c>
      <c r="CE999" s="1329">
        <f t="shared" si="4023"/>
        <v>72</v>
      </c>
      <c r="CF999" s="1329">
        <f t="shared" si="4023"/>
        <v>888</v>
      </c>
      <c r="CG999" s="1329">
        <f t="shared" si="4023"/>
        <v>1560</v>
      </c>
      <c r="CH999" s="1329">
        <f t="shared" si="4023"/>
        <v>1620</v>
      </c>
      <c r="CI999" s="1330">
        <f t="shared" si="4023"/>
        <v>1620</v>
      </c>
      <c r="CJ999" s="1330">
        <f t="shared" si="4023"/>
        <v>1680</v>
      </c>
      <c r="CK999" s="1329">
        <f t="shared" si="4023"/>
        <v>1800</v>
      </c>
      <c r="CL999" s="1329">
        <f t="shared" si="4023"/>
        <v>2380</v>
      </c>
      <c r="CM999" s="1329">
        <f t="shared" si="4023"/>
        <v>2400</v>
      </c>
      <c r="CN999" s="1329">
        <f t="shared" si="4023"/>
        <v>2400</v>
      </c>
      <c r="CO999" s="1329">
        <f t="shared" si="4023"/>
        <v>3072</v>
      </c>
      <c r="CP999" s="1400" t="str">
        <f t="shared" si="4024"/>
        <v/>
      </c>
      <c r="CQ999" s="1349" t="str">
        <f t="shared" si="4024"/>
        <v/>
      </c>
      <c r="CR999" s="1350" t="str">
        <f t="shared" si="4024"/>
        <v/>
      </c>
      <c r="CS999" s="1350">
        <f t="shared" si="4024"/>
        <v>0</v>
      </c>
      <c r="CT999" s="1350">
        <f t="shared" si="4024"/>
        <v>0</v>
      </c>
      <c r="CU999" s="1350">
        <f t="shared" si="4024"/>
        <v>0</v>
      </c>
      <c r="CV999" s="1350">
        <f t="shared" si="4024"/>
        <v>0</v>
      </c>
      <c r="CW999" s="1351">
        <f t="shared" si="4024"/>
        <v>0</v>
      </c>
      <c r="CX999" s="1351">
        <f t="shared" si="4024"/>
        <v>0</v>
      </c>
      <c r="CY999" s="1351">
        <f t="shared" si="4024"/>
        <v>720</v>
      </c>
      <c r="CZ999" s="1350">
        <f t="shared" si="4024"/>
        <v>840</v>
      </c>
      <c r="DA999" s="1350">
        <f t="shared" si="4024"/>
        <v>960</v>
      </c>
      <c r="DB999" s="1350">
        <f t="shared" si="4024"/>
        <v>1440</v>
      </c>
      <c r="DC999" s="1350">
        <f t="shared" si="4024"/>
        <v>1620</v>
      </c>
      <c r="DD999" s="1350">
        <f t="shared" si="4024"/>
        <v>3072</v>
      </c>
      <c r="DE999" s="1349" t="str">
        <f t="shared" si="4024"/>
        <v/>
      </c>
      <c r="DF999" s="1400" t="str">
        <f t="shared" si="4025"/>
        <v/>
      </c>
      <c r="DG999" s="645">
        <f t="shared" si="4026"/>
        <v>12</v>
      </c>
      <c r="DH999" s="98">
        <f t="shared" si="4027"/>
        <v>12</v>
      </c>
      <c r="DI999" s="98">
        <f t="shared" si="4028"/>
        <v>12</v>
      </c>
      <c r="DJ999" s="98">
        <f t="shared" si="402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707</v>
      </c>
      <c r="B1000" s="789">
        <f>SUM(B807)</f>
        <v>0</v>
      </c>
      <c r="C1000" s="789">
        <f t="shared" ref="C1000:M1000" si="4086">SUM(C807)</f>
        <v>0</v>
      </c>
      <c r="D1000" s="789">
        <f t="shared" si="4086"/>
        <v>0</v>
      </c>
      <c r="E1000" s="789">
        <f t="shared" si="4086"/>
        <v>0</v>
      </c>
      <c r="F1000" s="789">
        <f t="shared" si="4086"/>
        <v>0</v>
      </c>
      <c r="G1000" s="789">
        <f t="shared" si="4086"/>
        <v>0</v>
      </c>
      <c r="H1000" s="789">
        <f t="shared" si="4086"/>
        <v>0</v>
      </c>
      <c r="I1000" s="789">
        <f t="shared" si="4086"/>
        <v>0</v>
      </c>
      <c r="J1000" s="789">
        <f t="shared" si="4086"/>
        <v>0</v>
      </c>
      <c r="K1000" s="789">
        <f t="shared" si="4086"/>
        <v>0</v>
      </c>
      <c r="L1000" s="789">
        <f t="shared" si="4086"/>
        <v>0</v>
      </c>
      <c r="M1000" s="789">
        <f t="shared" si="408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87">SUM(U807)</f>
        <v>0</v>
      </c>
      <c r="V1000" s="789">
        <f t="shared" si="4087"/>
        <v>0</v>
      </c>
      <c r="W1000" s="789">
        <f t="shared" si="4087"/>
        <v>0</v>
      </c>
      <c r="X1000" s="789">
        <f t="shared" si="4087"/>
        <v>0</v>
      </c>
      <c r="Y1000" s="789">
        <f t="shared" si="4087"/>
        <v>0</v>
      </c>
      <c r="Z1000" s="789">
        <f t="shared" si="4087"/>
        <v>0</v>
      </c>
      <c r="AA1000" s="789">
        <f t="shared" si="4087"/>
        <v>0</v>
      </c>
      <c r="AB1000" s="789">
        <f t="shared" si="4087"/>
        <v>0</v>
      </c>
      <c r="AC1000" s="789">
        <f t="shared" si="4087"/>
        <v>0</v>
      </c>
      <c r="AD1000" s="789">
        <f t="shared" si="4087"/>
        <v>0</v>
      </c>
      <c r="AE1000" s="789">
        <f t="shared" si="408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88">SUM(AM807)</f>
        <v>0</v>
      </c>
      <c r="AN1000" s="789">
        <f t="shared" si="4088"/>
        <v>0</v>
      </c>
      <c r="AO1000" s="789">
        <f t="shared" si="4088"/>
        <v>0</v>
      </c>
      <c r="AP1000" s="789">
        <f t="shared" si="4088"/>
        <v>0</v>
      </c>
      <c r="AQ1000" s="789">
        <f t="shared" si="4088"/>
        <v>0</v>
      </c>
      <c r="AR1000" s="789">
        <f t="shared" si="4088"/>
        <v>0</v>
      </c>
      <c r="AS1000" s="789">
        <f t="shared" si="4088"/>
        <v>0</v>
      </c>
      <c r="AT1000" s="789">
        <f t="shared" si="4088"/>
        <v>0</v>
      </c>
      <c r="AU1000" s="789">
        <f t="shared" si="4088"/>
        <v>0</v>
      </c>
      <c r="AV1000" s="789">
        <f t="shared" si="4088"/>
        <v>0</v>
      </c>
      <c r="AW1000" s="789">
        <f t="shared" si="408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89">SUM(BE807)</f>
        <v>0</v>
      </c>
      <c r="BF1000" s="789">
        <f t="shared" si="4089"/>
        <v>0</v>
      </c>
      <c r="BG1000" s="789">
        <f t="shared" si="4089"/>
        <v>0</v>
      </c>
      <c r="BH1000" s="789">
        <f t="shared" si="4089"/>
        <v>0</v>
      </c>
      <c r="BI1000" s="789">
        <f t="shared" si="4089"/>
        <v>0</v>
      </c>
      <c r="BJ1000" s="789">
        <f t="shared" si="4089"/>
        <v>0</v>
      </c>
      <c r="BK1000" s="789">
        <f t="shared" si="4089"/>
        <v>0</v>
      </c>
      <c r="BL1000" s="789">
        <f t="shared" si="4089"/>
        <v>0</v>
      </c>
      <c r="BM1000" s="789">
        <f t="shared" si="4089"/>
        <v>0</v>
      </c>
      <c r="BN1000" s="789">
        <f t="shared" si="4089"/>
        <v>0</v>
      </c>
      <c r="BO1000" s="789">
        <f t="shared" si="408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90">SUM(BV807)</f>
        <v>0</v>
      </c>
      <c r="BW1000" s="789">
        <f t="shared" si="4090"/>
        <v>0</v>
      </c>
      <c r="BX1000" s="789">
        <f t="shared" si="4090"/>
        <v>0</v>
      </c>
      <c r="BY1000" s="789">
        <f t="shared" si="4090"/>
        <v>0</v>
      </c>
      <c r="BZ1000" s="589">
        <f t="shared" si="4019"/>
        <v>0</v>
      </c>
      <c r="CA1000" s="589">
        <f t="shared" si="4020"/>
        <v>0</v>
      </c>
      <c r="CB1000" s="589">
        <f t="shared" si="4021"/>
        <v>0</v>
      </c>
      <c r="CC1000" s="589">
        <f t="shared" si="4022"/>
        <v>0</v>
      </c>
      <c r="CD1000" s="1328">
        <f t="shared" si="4023"/>
        <v>0</v>
      </c>
      <c r="CE1000" s="1329">
        <f t="shared" si="4023"/>
        <v>0</v>
      </c>
      <c r="CF1000" s="1329">
        <f t="shared" si="4023"/>
        <v>0</v>
      </c>
      <c r="CG1000" s="1329">
        <f t="shared" si="4023"/>
        <v>0</v>
      </c>
      <c r="CH1000" s="1329">
        <f t="shared" si="4023"/>
        <v>0</v>
      </c>
      <c r="CI1000" s="1330">
        <f t="shared" si="4023"/>
        <v>0</v>
      </c>
      <c r="CJ1000" s="1330">
        <f t="shared" si="4023"/>
        <v>0</v>
      </c>
      <c r="CK1000" s="1329">
        <f t="shared" si="4023"/>
        <v>0</v>
      </c>
      <c r="CL1000" s="1329">
        <f t="shared" si="4023"/>
        <v>0</v>
      </c>
      <c r="CM1000" s="1329">
        <f t="shared" si="4023"/>
        <v>0</v>
      </c>
      <c r="CN1000" s="1329">
        <f t="shared" si="4023"/>
        <v>0</v>
      </c>
      <c r="CO1000" s="1329">
        <f t="shared" si="4023"/>
        <v>0</v>
      </c>
      <c r="CP1000" s="1400" t="str">
        <f t="shared" si="4024"/>
        <v/>
      </c>
      <c r="CQ1000" s="1349" t="str">
        <f t="shared" si="4024"/>
        <v/>
      </c>
      <c r="CR1000" s="1350" t="str">
        <f t="shared" si="4024"/>
        <v/>
      </c>
      <c r="CS1000" s="1350">
        <f t="shared" si="4024"/>
        <v>0</v>
      </c>
      <c r="CT1000" s="1350">
        <f t="shared" si="4024"/>
        <v>0</v>
      </c>
      <c r="CU1000" s="1350">
        <f t="shared" si="4024"/>
        <v>0</v>
      </c>
      <c r="CV1000" s="1350">
        <f t="shared" si="4024"/>
        <v>0</v>
      </c>
      <c r="CW1000" s="1351">
        <f t="shared" si="4024"/>
        <v>0</v>
      </c>
      <c r="CX1000" s="1351">
        <f t="shared" si="4024"/>
        <v>0</v>
      </c>
      <c r="CY1000" s="1351">
        <f t="shared" si="4024"/>
        <v>0</v>
      </c>
      <c r="CZ1000" s="1350">
        <f t="shared" si="4024"/>
        <v>0</v>
      </c>
      <c r="DA1000" s="1350">
        <f t="shared" si="4024"/>
        <v>0</v>
      </c>
      <c r="DB1000" s="1350">
        <f t="shared" si="4024"/>
        <v>0</v>
      </c>
      <c r="DC1000" s="1350">
        <f t="shared" si="4024"/>
        <v>0</v>
      </c>
      <c r="DD1000" s="1350">
        <f t="shared" si="4024"/>
        <v>0</v>
      </c>
      <c r="DE1000" s="1349" t="str">
        <f t="shared" si="4024"/>
        <v/>
      </c>
      <c r="DF1000" s="1400" t="str">
        <f t="shared" si="4025"/>
        <v/>
      </c>
      <c r="DG1000" s="645">
        <f t="shared" si="4026"/>
        <v>12</v>
      </c>
      <c r="DH1000" s="98">
        <f t="shared" si="4027"/>
        <v>12</v>
      </c>
      <c r="DI1000" s="98">
        <f t="shared" si="4028"/>
        <v>12</v>
      </c>
      <c r="DJ1000" s="98">
        <f t="shared" si="402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708</v>
      </c>
      <c r="B1001" s="789">
        <f>SUM(B808)</f>
        <v>0</v>
      </c>
      <c r="C1001" s="789">
        <f t="shared" ref="C1001:M1001" si="4091">SUM(C808)</f>
        <v>0</v>
      </c>
      <c r="D1001" s="789">
        <f t="shared" si="4091"/>
        <v>0</v>
      </c>
      <c r="E1001" s="789">
        <f t="shared" si="4091"/>
        <v>0</v>
      </c>
      <c r="F1001" s="789">
        <f t="shared" si="4091"/>
        <v>0</v>
      </c>
      <c r="G1001" s="789">
        <f t="shared" si="4091"/>
        <v>0</v>
      </c>
      <c r="H1001" s="789">
        <f t="shared" si="4091"/>
        <v>0</v>
      </c>
      <c r="I1001" s="789">
        <f t="shared" si="4091"/>
        <v>0</v>
      </c>
      <c r="J1001" s="789">
        <f t="shared" si="4091"/>
        <v>0</v>
      </c>
      <c r="K1001" s="789">
        <f t="shared" si="4091"/>
        <v>0</v>
      </c>
      <c r="L1001" s="789">
        <f t="shared" si="4091"/>
        <v>0</v>
      </c>
      <c r="M1001" s="789">
        <f t="shared" si="409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92">SUM(U808)</f>
        <v>0</v>
      </c>
      <c r="V1001" s="789">
        <f t="shared" si="4092"/>
        <v>0</v>
      </c>
      <c r="W1001" s="789">
        <f t="shared" si="4092"/>
        <v>0</v>
      </c>
      <c r="X1001" s="789">
        <f t="shared" si="4092"/>
        <v>0</v>
      </c>
      <c r="Y1001" s="789">
        <f t="shared" si="4092"/>
        <v>0</v>
      </c>
      <c r="Z1001" s="789">
        <f t="shared" si="4092"/>
        <v>0</v>
      </c>
      <c r="AA1001" s="789">
        <f t="shared" si="4092"/>
        <v>0</v>
      </c>
      <c r="AB1001" s="789">
        <f t="shared" si="4092"/>
        <v>0</v>
      </c>
      <c r="AC1001" s="789">
        <f t="shared" si="4092"/>
        <v>0</v>
      </c>
      <c r="AD1001" s="789">
        <f t="shared" si="4092"/>
        <v>0</v>
      </c>
      <c r="AE1001" s="789">
        <f t="shared" si="409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93">SUM(AM808)</f>
        <v>0</v>
      </c>
      <c r="AN1001" s="789">
        <f t="shared" si="4093"/>
        <v>0</v>
      </c>
      <c r="AO1001" s="789">
        <f t="shared" si="4093"/>
        <v>0</v>
      </c>
      <c r="AP1001" s="789">
        <f t="shared" si="4093"/>
        <v>0</v>
      </c>
      <c r="AQ1001" s="789">
        <f t="shared" si="4093"/>
        <v>0</v>
      </c>
      <c r="AR1001" s="789">
        <f t="shared" si="4093"/>
        <v>0</v>
      </c>
      <c r="AS1001" s="789">
        <f t="shared" si="4093"/>
        <v>0</v>
      </c>
      <c r="AT1001" s="789">
        <f t="shared" si="4093"/>
        <v>0</v>
      </c>
      <c r="AU1001" s="789">
        <f t="shared" si="4093"/>
        <v>0</v>
      </c>
      <c r="AV1001" s="789">
        <f t="shared" si="4093"/>
        <v>0</v>
      </c>
      <c r="AW1001" s="789">
        <f t="shared" si="409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94">SUM(BE808)</f>
        <v>0</v>
      </c>
      <c r="BF1001" s="789">
        <f t="shared" si="4094"/>
        <v>0</v>
      </c>
      <c r="BG1001" s="789">
        <f t="shared" si="4094"/>
        <v>0</v>
      </c>
      <c r="BH1001" s="789">
        <f t="shared" si="4094"/>
        <v>0</v>
      </c>
      <c r="BI1001" s="789">
        <f t="shared" si="4094"/>
        <v>0</v>
      </c>
      <c r="BJ1001" s="789">
        <f t="shared" si="4094"/>
        <v>0</v>
      </c>
      <c r="BK1001" s="789">
        <f t="shared" si="4094"/>
        <v>0</v>
      </c>
      <c r="BL1001" s="789">
        <f t="shared" si="4094"/>
        <v>0</v>
      </c>
      <c r="BM1001" s="789">
        <f t="shared" si="4094"/>
        <v>0</v>
      </c>
      <c r="BN1001" s="789">
        <f t="shared" si="4094"/>
        <v>0</v>
      </c>
      <c r="BO1001" s="789">
        <f t="shared" si="409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95">SUM(BV808)</f>
        <v>0</v>
      </c>
      <c r="BW1001" s="789">
        <f t="shared" si="4095"/>
        <v>0</v>
      </c>
      <c r="BX1001" s="789">
        <f t="shared" si="4095"/>
        <v>0</v>
      </c>
      <c r="BY1001" s="789">
        <f t="shared" si="4095"/>
        <v>0</v>
      </c>
      <c r="BZ1001" s="589">
        <f t="shared" si="4019"/>
        <v>0</v>
      </c>
      <c r="CA1001" s="589">
        <f t="shared" si="4020"/>
        <v>0</v>
      </c>
      <c r="CB1001" s="589">
        <f t="shared" si="4021"/>
        <v>0</v>
      </c>
      <c r="CC1001" s="589">
        <f t="shared" si="4022"/>
        <v>0</v>
      </c>
      <c r="CD1001" s="1328">
        <f t="shared" si="4023"/>
        <v>0</v>
      </c>
      <c r="CE1001" s="1329">
        <f t="shared" si="4023"/>
        <v>0</v>
      </c>
      <c r="CF1001" s="1329">
        <f t="shared" si="4023"/>
        <v>0</v>
      </c>
      <c r="CG1001" s="1329">
        <f t="shared" si="4023"/>
        <v>0</v>
      </c>
      <c r="CH1001" s="1329">
        <f t="shared" si="4023"/>
        <v>0</v>
      </c>
      <c r="CI1001" s="1330">
        <f t="shared" si="4023"/>
        <v>0</v>
      </c>
      <c r="CJ1001" s="1330">
        <f t="shared" si="4023"/>
        <v>0</v>
      </c>
      <c r="CK1001" s="1329">
        <f t="shared" si="4023"/>
        <v>0</v>
      </c>
      <c r="CL1001" s="1329">
        <f t="shared" si="4023"/>
        <v>0</v>
      </c>
      <c r="CM1001" s="1329">
        <f t="shared" si="4023"/>
        <v>0</v>
      </c>
      <c r="CN1001" s="1329">
        <f t="shared" si="4023"/>
        <v>0</v>
      </c>
      <c r="CO1001" s="1329">
        <f t="shared" si="4023"/>
        <v>0</v>
      </c>
      <c r="CP1001" s="1400" t="str">
        <f t="shared" si="4024"/>
        <v/>
      </c>
      <c r="CQ1001" s="1349" t="str">
        <f t="shared" si="4024"/>
        <v/>
      </c>
      <c r="CR1001" s="1350" t="str">
        <f t="shared" si="4024"/>
        <v/>
      </c>
      <c r="CS1001" s="1350">
        <f t="shared" si="4024"/>
        <v>0</v>
      </c>
      <c r="CT1001" s="1350">
        <f t="shared" si="4024"/>
        <v>0</v>
      </c>
      <c r="CU1001" s="1350">
        <f t="shared" si="4024"/>
        <v>0</v>
      </c>
      <c r="CV1001" s="1350">
        <f t="shared" si="4024"/>
        <v>0</v>
      </c>
      <c r="CW1001" s="1351">
        <f t="shared" si="4024"/>
        <v>0</v>
      </c>
      <c r="CX1001" s="1351">
        <f t="shared" si="4024"/>
        <v>0</v>
      </c>
      <c r="CY1001" s="1351">
        <f t="shared" si="4024"/>
        <v>0</v>
      </c>
      <c r="CZ1001" s="1350">
        <f t="shared" si="4024"/>
        <v>0</v>
      </c>
      <c r="DA1001" s="1350">
        <f t="shared" si="4024"/>
        <v>0</v>
      </c>
      <c r="DB1001" s="1350">
        <f t="shared" si="4024"/>
        <v>0</v>
      </c>
      <c r="DC1001" s="1350">
        <f t="shared" si="4024"/>
        <v>0</v>
      </c>
      <c r="DD1001" s="1350">
        <f t="shared" si="4024"/>
        <v>0</v>
      </c>
      <c r="DE1001" s="1349" t="str">
        <f t="shared" si="4024"/>
        <v/>
      </c>
      <c r="DF1001" s="1400" t="str">
        <f t="shared" si="4025"/>
        <v/>
      </c>
      <c r="DG1001" s="645">
        <f t="shared" si="4026"/>
        <v>12</v>
      </c>
      <c r="DH1001" s="98">
        <f t="shared" si="4027"/>
        <v>12</v>
      </c>
      <c r="DI1001" s="98">
        <f t="shared" si="4028"/>
        <v>12</v>
      </c>
      <c r="DJ1001" s="98">
        <f t="shared" si="402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417</v>
      </c>
      <c r="B1002" s="789">
        <f t="shared" ref="B1002:M1002" si="4096">B985-SUM(B988:B999)</f>
        <v>1074.3050000000003</v>
      </c>
      <c r="C1002" s="789">
        <f t="shared" si="4096"/>
        <v>101.44000000000233</v>
      </c>
      <c r="D1002" s="789">
        <f t="shared" si="4096"/>
        <v>1549</v>
      </c>
      <c r="E1002" s="789">
        <f t="shared" si="4096"/>
        <v>390.40000000000146</v>
      </c>
      <c r="F1002" s="789">
        <f t="shared" si="4096"/>
        <v>1680</v>
      </c>
      <c r="G1002" s="789">
        <f t="shared" si="4096"/>
        <v>140</v>
      </c>
      <c r="H1002" s="789">
        <f t="shared" si="4096"/>
        <v>660</v>
      </c>
      <c r="I1002" s="789">
        <f t="shared" si="4096"/>
        <v>784</v>
      </c>
      <c r="J1002" s="789">
        <f t="shared" si="4096"/>
        <v>372</v>
      </c>
      <c r="K1002" s="789">
        <f t="shared" si="4096"/>
        <v>1706.4000000000015</v>
      </c>
      <c r="L1002" s="789">
        <f t="shared" si="4096"/>
        <v>716</v>
      </c>
      <c r="M1002" s="789">
        <f t="shared" si="409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97">T985-SUM(T988:T999)</f>
        <v>3132</v>
      </c>
      <c r="U1002" s="789">
        <f t="shared" si="4097"/>
        <v>5910</v>
      </c>
      <c r="V1002" s="789">
        <f t="shared" si="4097"/>
        <v>1135.5999999999985</v>
      </c>
      <c r="W1002" s="789">
        <f t="shared" si="4097"/>
        <v>3646</v>
      </c>
      <c r="X1002" s="789">
        <f t="shared" si="4097"/>
        <v>3350</v>
      </c>
      <c r="Y1002" s="789">
        <f t="shared" si="4097"/>
        <v>166</v>
      </c>
      <c r="Z1002" s="789">
        <f t="shared" si="4097"/>
        <v>3064</v>
      </c>
      <c r="AA1002" s="789">
        <f t="shared" si="4097"/>
        <v>4512</v>
      </c>
      <c r="AB1002" s="789">
        <f t="shared" si="4097"/>
        <v>416</v>
      </c>
      <c r="AC1002" s="789">
        <f t="shared" si="4097"/>
        <v>136</v>
      </c>
      <c r="AD1002" s="789">
        <f t="shared" si="4097"/>
        <v>2459</v>
      </c>
      <c r="AE1002" s="789">
        <f t="shared" si="409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98">AL985-SUM(AL988:AL999)</f>
        <v>61032</v>
      </c>
      <c r="AM1002" s="789">
        <f t="shared" si="4098"/>
        <v>56426</v>
      </c>
      <c r="AN1002" s="789">
        <f t="shared" si="4098"/>
        <v>69864</v>
      </c>
      <c r="AO1002" s="789">
        <f t="shared" si="4098"/>
        <v>45878</v>
      </c>
      <c r="AP1002" s="789">
        <f t="shared" si="4098"/>
        <v>50854</v>
      </c>
      <c r="AQ1002" s="789">
        <f t="shared" si="4098"/>
        <v>69800</v>
      </c>
      <c r="AR1002" s="789">
        <f t="shared" si="4098"/>
        <v>64040</v>
      </c>
      <c r="AS1002" s="789">
        <f t="shared" si="4098"/>
        <v>56976</v>
      </c>
      <c r="AT1002" s="789">
        <f t="shared" si="4098"/>
        <v>66868</v>
      </c>
      <c r="AU1002" s="789">
        <f t="shared" si="4098"/>
        <v>40908</v>
      </c>
      <c r="AV1002" s="789">
        <f t="shared" si="4098"/>
        <v>45372</v>
      </c>
      <c r="AW1002" s="789">
        <f t="shared" si="409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99">BD985-SUM(BD988:BD999)</f>
        <v>60438</v>
      </c>
      <c r="BE1002" s="789">
        <f t="shared" si="4099"/>
        <v>116766</v>
      </c>
      <c r="BF1002" s="789">
        <f t="shared" si="4099"/>
        <v>127714</v>
      </c>
      <c r="BG1002" s="789">
        <f t="shared" si="4099"/>
        <v>160934</v>
      </c>
      <c r="BH1002" s="789">
        <f t="shared" si="4099"/>
        <v>454988</v>
      </c>
      <c r="BI1002" s="789">
        <f t="shared" si="4099"/>
        <v>307556</v>
      </c>
      <c r="BJ1002" s="789">
        <f t="shared" si="4099"/>
        <v>231290</v>
      </c>
      <c r="BK1002" s="789">
        <f t="shared" si="4099"/>
        <v>144718</v>
      </c>
      <c r="BL1002" s="789">
        <f t="shared" si="4099"/>
        <v>177164</v>
      </c>
      <c r="BM1002" s="789">
        <f t="shared" si="4099"/>
        <v>378281</v>
      </c>
      <c r="BN1002" s="789">
        <f t="shared" si="4099"/>
        <v>390359</v>
      </c>
      <c r="BO1002" s="789">
        <f t="shared" si="409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100">BV985-SUM(BV988:BV999)</f>
        <v>3194</v>
      </c>
      <c r="BW1002" s="789">
        <f t="shared" si="4100"/>
        <v>7484</v>
      </c>
      <c r="BX1002" s="789">
        <f t="shared" si="4100"/>
        <v>30785</v>
      </c>
      <c r="BY1002" s="789">
        <f t="shared" si="4100"/>
        <v>85787</v>
      </c>
      <c r="BZ1002" s="589">
        <f t="shared" si="4019"/>
        <v>746.71450000000038</v>
      </c>
      <c r="CA1002" s="589">
        <f t="shared" si="4020"/>
        <v>2380.66</v>
      </c>
      <c r="CB1002" s="589">
        <f t="shared" si="4021"/>
        <v>57232.25</v>
      </c>
      <c r="CC1002" s="589">
        <f t="shared" si="4022"/>
        <v>237641</v>
      </c>
      <c r="CD1002" s="1328">
        <f t="shared" si="4023"/>
        <v>40908</v>
      </c>
      <c r="CE1002" s="1329">
        <f t="shared" si="4023"/>
        <v>45372</v>
      </c>
      <c r="CF1002" s="1329">
        <f t="shared" si="4023"/>
        <v>45878</v>
      </c>
      <c r="CG1002" s="1329">
        <f t="shared" si="4023"/>
        <v>50854</v>
      </c>
      <c r="CH1002" s="1329">
        <f t="shared" si="4023"/>
        <v>55076.5</v>
      </c>
      <c r="CI1002" s="1330">
        <f t="shared" si="4023"/>
        <v>56426</v>
      </c>
      <c r="CJ1002" s="1330">
        <f t="shared" si="4023"/>
        <v>56976</v>
      </c>
      <c r="CK1002" s="1329">
        <f t="shared" si="4023"/>
        <v>61032</v>
      </c>
      <c r="CL1002" s="1329">
        <f t="shared" si="4023"/>
        <v>64040</v>
      </c>
      <c r="CM1002" s="1329">
        <f t="shared" si="4023"/>
        <v>66868</v>
      </c>
      <c r="CN1002" s="1329">
        <f t="shared" si="4023"/>
        <v>69800</v>
      </c>
      <c r="CO1002" s="1329">
        <f t="shared" si="4023"/>
        <v>69864</v>
      </c>
      <c r="CP1002" s="1400" t="str">
        <f t="shared" si="4024"/>
        <v/>
      </c>
      <c r="CQ1002" s="1349" t="str">
        <f t="shared" si="4024"/>
        <v/>
      </c>
      <c r="CR1002" s="1350" t="str">
        <f t="shared" si="4024"/>
        <v/>
      </c>
      <c r="CS1002" s="1350">
        <f t="shared" si="4024"/>
        <v>60438</v>
      </c>
      <c r="CT1002" s="1350">
        <f t="shared" si="4024"/>
        <v>116766</v>
      </c>
      <c r="CU1002" s="1350">
        <f t="shared" si="4024"/>
        <v>127714</v>
      </c>
      <c r="CV1002" s="1350">
        <f t="shared" si="4024"/>
        <v>144718</v>
      </c>
      <c r="CW1002" s="1351">
        <f t="shared" si="4024"/>
        <v>160934</v>
      </c>
      <c r="CX1002" s="1351">
        <f t="shared" si="4024"/>
        <v>177164</v>
      </c>
      <c r="CY1002" s="1351">
        <f t="shared" si="4024"/>
        <v>231290</v>
      </c>
      <c r="CZ1002" s="1350">
        <f t="shared" si="4024"/>
        <v>307556</v>
      </c>
      <c r="DA1002" s="1350">
        <f t="shared" si="4024"/>
        <v>341628</v>
      </c>
      <c r="DB1002" s="1350">
        <f t="shared" si="4024"/>
        <v>378281</v>
      </c>
      <c r="DC1002" s="1350">
        <f t="shared" si="4024"/>
        <v>390359</v>
      </c>
      <c r="DD1002" s="1350">
        <f t="shared" si="4024"/>
        <v>454988</v>
      </c>
      <c r="DE1002" s="1349" t="str">
        <f t="shared" si="4024"/>
        <v/>
      </c>
      <c r="DF1002" s="1400" t="str">
        <f t="shared" si="4025"/>
        <v/>
      </c>
      <c r="DG1002" s="645">
        <f t="shared" si="4026"/>
        <v>12</v>
      </c>
      <c r="DH1002" s="98">
        <f t="shared" si="4027"/>
        <v>12</v>
      </c>
      <c r="DI1002" s="98">
        <f t="shared" si="4028"/>
        <v>12</v>
      </c>
      <c r="DJ1002" s="98">
        <f t="shared" si="402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101">SUM(B988:B1003)</f>
        <v>19320</v>
      </c>
      <c r="C1004" s="789">
        <f t="shared" si="4101"/>
        <v>33420</v>
      </c>
      <c r="D1004" s="789">
        <f t="shared" si="4101"/>
        <v>33960</v>
      </c>
      <c r="E1004" s="789">
        <f t="shared" si="4101"/>
        <v>39600</v>
      </c>
      <c r="F1004" s="789">
        <f t="shared" si="4101"/>
        <v>33360</v>
      </c>
      <c r="G1004" s="789">
        <f t="shared" si="4101"/>
        <v>27600</v>
      </c>
      <c r="H1004" s="789">
        <f t="shared" si="4101"/>
        <v>24960</v>
      </c>
      <c r="I1004" s="789">
        <f t="shared" si="4101"/>
        <v>40200</v>
      </c>
      <c r="J1004" s="789">
        <f t="shared" si="4101"/>
        <v>31200</v>
      </c>
      <c r="K1004" s="789">
        <f t="shared" si="4101"/>
        <v>45800</v>
      </c>
      <c r="L1004" s="789">
        <f t="shared" si="4101"/>
        <v>38840</v>
      </c>
      <c r="M1004" s="789">
        <f t="shared" si="410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102">SUM(T988:T1003)</f>
        <v>60360</v>
      </c>
      <c r="U1004" s="789">
        <f t="shared" si="4102"/>
        <v>62580</v>
      </c>
      <c r="V1004" s="789">
        <f t="shared" si="4102"/>
        <v>40700</v>
      </c>
      <c r="W1004" s="789">
        <f t="shared" si="4102"/>
        <v>54420</v>
      </c>
      <c r="X1004" s="789">
        <f t="shared" si="4102"/>
        <v>38560</v>
      </c>
      <c r="Y1004" s="789">
        <f t="shared" si="4102"/>
        <v>44970</v>
      </c>
      <c r="Z1004" s="789">
        <f t="shared" si="4102"/>
        <v>43320</v>
      </c>
      <c r="AA1004" s="789">
        <f t="shared" si="4102"/>
        <v>44920</v>
      </c>
      <c r="AB1004" s="789">
        <f t="shared" si="4102"/>
        <v>29000</v>
      </c>
      <c r="AC1004" s="789">
        <f t="shared" si="4102"/>
        <v>59890</v>
      </c>
      <c r="AD1004" s="789">
        <f t="shared" si="4102"/>
        <v>42675</v>
      </c>
      <c r="AE1004" s="789">
        <f t="shared" si="410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103">SUM(AL988:AL1003)</f>
        <v>98500</v>
      </c>
      <c r="AM1004" s="789">
        <f t="shared" si="4103"/>
        <v>110674</v>
      </c>
      <c r="AN1004" s="789">
        <f t="shared" si="4103"/>
        <v>114160</v>
      </c>
      <c r="AO1004" s="789">
        <f t="shared" si="4103"/>
        <v>98810</v>
      </c>
      <c r="AP1004" s="789">
        <f t="shared" si="4103"/>
        <v>96460</v>
      </c>
      <c r="AQ1004" s="789">
        <f t="shared" si="4103"/>
        <v>108640</v>
      </c>
      <c r="AR1004" s="789">
        <f t="shared" si="4103"/>
        <v>112400</v>
      </c>
      <c r="AS1004" s="789">
        <f t="shared" si="4103"/>
        <v>91480</v>
      </c>
      <c r="AT1004" s="789">
        <f t="shared" si="4103"/>
        <v>114180</v>
      </c>
      <c r="AU1004" s="789">
        <f t="shared" si="4103"/>
        <v>93320</v>
      </c>
      <c r="AV1004" s="789">
        <f t="shared" si="4103"/>
        <v>89580</v>
      </c>
      <c r="AW1004" s="789">
        <f t="shared" si="410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104">SUM(BD988:BD1003)</f>
        <v>102640</v>
      </c>
      <c r="BE1004" s="789">
        <f t="shared" si="4104"/>
        <v>167010</v>
      </c>
      <c r="BF1004" s="789">
        <f t="shared" si="4104"/>
        <v>180560</v>
      </c>
      <c r="BG1004" s="789">
        <f t="shared" si="4104"/>
        <v>214130</v>
      </c>
      <c r="BH1004" s="789">
        <f t="shared" si="4104"/>
        <v>498480</v>
      </c>
      <c r="BI1004" s="789">
        <f t="shared" si="4104"/>
        <v>372220</v>
      </c>
      <c r="BJ1004" s="789">
        <f t="shared" si="4104"/>
        <v>270000</v>
      </c>
      <c r="BK1004" s="789">
        <f t="shared" si="4104"/>
        <v>195010</v>
      </c>
      <c r="BL1004" s="789">
        <f t="shared" si="4104"/>
        <v>228880</v>
      </c>
      <c r="BM1004" s="789">
        <f t="shared" si="4104"/>
        <v>433760</v>
      </c>
      <c r="BN1004" s="789">
        <f t="shared" si="4104"/>
        <v>430000</v>
      </c>
      <c r="BO1004" s="789">
        <f t="shared" si="410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418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419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427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429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435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436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438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948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7" t="s">
        <v>50</v>
      </c>
      <c r="DR4" s="1567"/>
      <c r="DS4" s="1567"/>
      <c r="DT4" s="1567"/>
      <c r="DU4" s="1567"/>
      <c r="DV4" s="1567"/>
      <c r="DW4" s="1567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680</v>
      </c>
      <c r="BW5" s="438"/>
      <c r="BX5" s="438"/>
      <c r="BY5" s="438"/>
      <c r="BZ5" s="864"/>
      <c r="CA5" s="864"/>
      <c r="CB5" s="864"/>
      <c r="CC5" s="865"/>
      <c r="CD5" s="1568" t="s">
        <v>47</v>
      </c>
      <c r="CE5" s="1568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9" t="s">
        <v>48</v>
      </c>
      <c r="CT5" s="1569"/>
      <c r="CU5" s="1564" t="s">
        <v>47</v>
      </c>
      <c r="CV5" s="1564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5" t="s">
        <v>48</v>
      </c>
      <c r="DK5" s="1565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302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303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288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320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321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288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321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302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303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288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320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321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288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321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288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321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288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321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939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288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321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444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288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321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931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302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303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288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320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321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446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447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448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302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303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288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320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321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449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288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321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450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288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321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451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288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321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452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288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321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453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288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321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288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321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455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288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321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288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321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456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292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457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458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292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303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288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320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321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459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288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321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941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288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321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460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288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321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933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302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303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288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320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321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461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462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463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288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321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464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288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321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926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302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288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321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302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303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288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320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321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928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303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288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320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321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943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288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321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930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302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288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321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288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321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465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288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321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466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467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944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288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321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288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321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945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288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321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469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302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288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321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470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288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321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924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288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321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471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472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302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303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288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320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321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302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288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321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474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303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288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320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321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82"/>
      <c r="BW271" s="1382"/>
      <c r="BX271" s="1382"/>
      <c r="BY271" s="1382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288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321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83"/>
      <c r="BW277" s="1383"/>
      <c r="BX277" s="1383"/>
      <c r="BY277" s="1383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288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321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288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321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288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321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935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288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321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475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476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932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302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303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288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320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321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942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302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303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288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320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321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302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303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288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320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321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938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302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303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288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320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321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477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478</v>
      </c>
      <c r="B1" s="61"/>
      <c r="C1" s="61"/>
      <c r="D1" s="1403" t="s">
        <v>716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8" t="s">
        <v>47</v>
      </c>
      <c r="CE6" s="1568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9" t="s">
        <v>48</v>
      </c>
      <c r="CT6" s="1569"/>
      <c r="CU6" s="1564" t="s">
        <v>47</v>
      </c>
      <c r="CV6" s="1564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5" t="s">
        <v>48</v>
      </c>
      <c r="DK6" s="1565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482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483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484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485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486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487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488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489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490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491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492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493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494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495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496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497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602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8" t="s">
        <v>47</v>
      </c>
      <c r="CE6" s="1568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9" t="s">
        <v>48</v>
      </c>
      <c r="CT6" s="1569"/>
      <c r="CU6" s="1564" t="s">
        <v>47</v>
      </c>
      <c r="CV6" s="1564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5" t="s">
        <v>48</v>
      </c>
      <c r="DK6" s="1565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498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950</v>
      </c>
      <c r="B10" s="670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98"/>
      <c r="T10" s="287" t="s">
        <v>499</v>
      </c>
      <c r="U10" s="287" t="s">
        <v>499</v>
      </c>
      <c r="V10" s="287" t="s">
        <v>499</v>
      </c>
      <c r="W10" s="287" t="s">
        <v>499</v>
      </c>
      <c r="X10" s="287" t="s">
        <v>499</v>
      </c>
      <c r="Y10" s="287" t="s">
        <v>499</v>
      </c>
      <c r="Z10" s="287" t="s">
        <v>499</v>
      </c>
      <c r="AA10" s="287" t="s">
        <v>499</v>
      </c>
      <c r="AB10" s="287" t="s">
        <v>499</v>
      </c>
      <c r="AC10" s="287" t="s">
        <v>499</v>
      </c>
      <c r="AD10" s="287" t="s">
        <v>499</v>
      </c>
      <c r="AE10" s="287" t="s">
        <v>499</v>
      </c>
      <c r="AF10" s="287" t="s">
        <v>499</v>
      </c>
      <c r="AG10" s="287" t="s">
        <v>499</v>
      </c>
      <c r="AH10" s="287" t="s">
        <v>499</v>
      </c>
      <c r="AI10" s="287" t="s">
        <v>499</v>
      </c>
      <c r="AJ10" s="287" t="s">
        <v>499</v>
      </c>
      <c r="AK10" s="998"/>
      <c r="AL10" s="287" t="s">
        <v>499</v>
      </c>
      <c r="AM10" s="287" t="s">
        <v>499</v>
      </c>
      <c r="AN10" s="287" t="s">
        <v>499</v>
      </c>
      <c r="AO10" s="287" t="s">
        <v>499</v>
      </c>
      <c r="AP10" s="287" t="s">
        <v>499</v>
      </c>
      <c r="AQ10" s="287" t="s">
        <v>499</v>
      </c>
      <c r="AR10" s="287" t="s">
        <v>499</v>
      </c>
      <c r="AS10" s="287" t="s">
        <v>499</v>
      </c>
      <c r="AT10" s="287" t="s">
        <v>499</v>
      </c>
      <c r="AU10" s="287" t="s">
        <v>499</v>
      </c>
      <c r="AV10" s="287" t="s">
        <v>499</v>
      </c>
      <c r="AW10" s="287" t="s">
        <v>499</v>
      </c>
      <c r="AX10" s="287" t="s">
        <v>499</v>
      </c>
      <c r="AY10" s="287" t="s">
        <v>499</v>
      </c>
      <c r="AZ10" s="287" t="s">
        <v>499</v>
      </c>
      <c r="BA10" s="287" t="s">
        <v>499</v>
      </c>
      <c r="BB10" s="287" t="s">
        <v>499</v>
      </c>
      <c r="BC10" s="998"/>
      <c r="BD10" s="287" t="s">
        <v>499</v>
      </c>
      <c r="BE10" s="287" t="s">
        <v>499</v>
      </c>
      <c r="BF10" s="287" t="s">
        <v>499</v>
      </c>
      <c r="BG10" s="287" t="s">
        <v>499</v>
      </c>
      <c r="BH10" s="287" t="s">
        <v>499</v>
      </c>
      <c r="BI10" s="287" t="s">
        <v>499</v>
      </c>
      <c r="BJ10" s="287" t="s">
        <v>499</v>
      </c>
      <c r="BK10" s="287" t="s">
        <v>499</v>
      </c>
      <c r="BL10" s="287" t="s">
        <v>499</v>
      </c>
      <c r="BM10" s="287" t="s">
        <v>499</v>
      </c>
      <c r="BN10" s="287" t="s">
        <v>499</v>
      </c>
      <c r="BO10" s="287" t="s">
        <v>499</v>
      </c>
      <c r="BP10" s="287" t="s">
        <v>499</v>
      </c>
      <c r="BQ10" s="287" t="s">
        <v>499</v>
      </c>
      <c r="BR10" s="287" t="s">
        <v>499</v>
      </c>
      <c r="BS10" s="287" t="s">
        <v>499</v>
      </c>
      <c r="BT10" s="287" t="s">
        <v>499</v>
      </c>
      <c r="BU10" s="998"/>
      <c r="BV10" s="287" t="s">
        <v>499</v>
      </c>
      <c r="BW10" s="287" t="s">
        <v>499</v>
      </c>
      <c r="BX10" s="287" t="s">
        <v>499</v>
      </c>
      <c r="BY10" s="287" t="s">
        <v>499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288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297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8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291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717</v>
      </c>
      <c r="B19" s="265" t="s">
        <v>286</v>
      </c>
      <c r="C19" s="265" t="s">
        <v>286</v>
      </c>
      <c r="D19" s="265" t="s">
        <v>286</v>
      </c>
      <c r="E19" s="265" t="s">
        <v>286</v>
      </c>
      <c r="F19" s="265" t="s">
        <v>286</v>
      </c>
      <c r="G19" s="265" t="s">
        <v>286</v>
      </c>
      <c r="H19" s="265" t="s">
        <v>286</v>
      </c>
      <c r="I19" s="265" t="s">
        <v>286</v>
      </c>
      <c r="J19" s="265" t="s">
        <v>286</v>
      </c>
      <c r="K19" s="265" t="s">
        <v>286</v>
      </c>
      <c r="L19" s="265" t="s">
        <v>286</v>
      </c>
      <c r="M19" s="265" t="s">
        <v>286</v>
      </c>
      <c r="N19" s="265" t="s">
        <v>286</v>
      </c>
      <c r="O19" s="265" t="s">
        <v>286</v>
      </c>
      <c r="P19" s="265" t="s">
        <v>286</v>
      </c>
      <c r="Q19" s="265" t="s">
        <v>286</v>
      </c>
      <c r="R19" s="265" t="s">
        <v>286</v>
      </c>
      <c r="S19" s="594"/>
      <c r="T19" s="265" t="s">
        <v>286</v>
      </c>
      <c r="U19" s="265" t="s">
        <v>286</v>
      </c>
      <c r="V19" s="265" t="s">
        <v>286</v>
      </c>
      <c r="W19" s="265" t="s">
        <v>286</v>
      </c>
      <c r="X19" s="265" t="s">
        <v>286</v>
      </c>
      <c r="Y19" s="265" t="s">
        <v>286</v>
      </c>
      <c r="Z19" s="265" t="s">
        <v>286</v>
      </c>
      <c r="AA19" s="265" t="s">
        <v>286</v>
      </c>
      <c r="AB19" s="265" t="s">
        <v>286</v>
      </c>
      <c r="AC19" s="265" t="s">
        <v>286</v>
      </c>
      <c r="AD19" s="265" t="s">
        <v>286</v>
      </c>
      <c r="AE19" s="265" t="s">
        <v>286</v>
      </c>
      <c r="AF19" s="265" t="s">
        <v>286</v>
      </c>
      <c r="AG19" s="265" t="s">
        <v>286</v>
      </c>
      <c r="AH19" s="265" t="s">
        <v>286</v>
      </c>
      <c r="AI19" s="265" t="s">
        <v>286</v>
      </c>
      <c r="AJ19" s="265" t="s">
        <v>286</v>
      </c>
      <c r="AK19" s="594"/>
      <c r="AL19" s="265" t="s">
        <v>286</v>
      </c>
      <c r="AM19" s="265" t="s">
        <v>286</v>
      </c>
      <c r="AN19" s="265" t="s">
        <v>286</v>
      </c>
      <c r="AO19" s="265" t="s">
        <v>286</v>
      </c>
      <c r="AP19" s="265" t="s">
        <v>286</v>
      </c>
      <c r="AQ19" s="265" t="s">
        <v>286</v>
      </c>
      <c r="AR19" s="265" t="s">
        <v>286</v>
      </c>
      <c r="AS19" s="265" t="s">
        <v>286</v>
      </c>
      <c r="AT19" s="265" t="s">
        <v>286</v>
      </c>
      <c r="AU19" s="265" t="s">
        <v>286</v>
      </c>
      <c r="AV19" s="265" t="s">
        <v>286</v>
      </c>
      <c r="AW19" s="265" t="s">
        <v>286</v>
      </c>
      <c r="AX19" s="265" t="s">
        <v>286</v>
      </c>
      <c r="AY19" s="265" t="s">
        <v>286</v>
      </c>
      <c r="AZ19" s="265" t="s">
        <v>286</v>
      </c>
      <c r="BA19" s="265" t="s">
        <v>286</v>
      </c>
      <c r="BB19" s="265" t="s">
        <v>286</v>
      </c>
      <c r="BC19" s="594"/>
      <c r="BD19" s="265" t="s">
        <v>286</v>
      </c>
      <c r="BE19" s="265" t="s">
        <v>286</v>
      </c>
      <c r="BF19" s="265" t="s">
        <v>286</v>
      </c>
      <c r="BG19" s="265" t="s">
        <v>286</v>
      </c>
      <c r="BH19" s="265" t="s">
        <v>286</v>
      </c>
      <c r="BI19" s="265" t="s">
        <v>286</v>
      </c>
      <c r="BJ19" s="265" t="s">
        <v>286</v>
      </c>
      <c r="BK19" s="265" t="s">
        <v>286</v>
      </c>
      <c r="BL19" s="265" t="s">
        <v>286</v>
      </c>
      <c r="BM19" s="265" t="s">
        <v>286</v>
      </c>
      <c r="BN19" s="265" t="s">
        <v>286</v>
      </c>
      <c r="BO19" s="265" t="s">
        <v>286</v>
      </c>
      <c r="BP19" s="265" t="s">
        <v>286</v>
      </c>
      <c r="BQ19" s="265" t="s">
        <v>286</v>
      </c>
      <c r="BR19" s="265" t="s">
        <v>286</v>
      </c>
      <c r="BS19" s="265" t="s">
        <v>286</v>
      </c>
      <c r="BT19" s="265" t="s">
        <v>286</v>
      </c>
      <c r="BU19" s="594"/>
      <c r="BV19" s="265" t="s">
        <v>286</v>
      </c>
      <c r="BW19" s="265" t="s">
        <v>286</v>
      </c>
      <c r="BX19" s="265" t="s">
        <v>286</v>
      </c>
      <c r="BY19" s="265" t="s">
        <v>286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269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287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288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270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228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8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290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291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718</v>
      </c>
      <c r="B28" s="265" t="s">
        <v>286</v>
      </c>
      <c r="C28" s="265" t="s">
        <v>286</v>
      </c>
      <c r="D28" s="265" t="s">
        <v>286</v>
      </c>
      <c r="E28" s="265" t="s">
        <v>286</v>
      </c>
      <c r="F28" s="265" t="s">
        <v>286</v>
      </c>
      <c r="G28" s="265" t="s">
        <v>286</v>
      </c>
      <c r="H28" s="265" t="s">
        <v>286</v>
      </c>
      <c r="I28" s="265" t="s">
        <v>286</v>
      </c>
      <c r="J28" s="265" t="s">
        <v>286</v>
      </c>
      <c r="K28" s="633" t="s">
        <v>286</v>
      </c>
      <c r="L28" s="265" t="s">
        <v>286</v>
      </c>
      <c r="M28" s="633" t="s">
        <v>286</v>
      </c>
      <c r="N28" s="265" t="s">
        <v>286</v>
      </c>
      <c r="O28" s="633" t="s">
        <v>286</v>
      </c>
      <c r="P28" s="265" t="s">
        <v>286</v>
      </c>
      <c r="Q28" s="633" t="s">
        <v>286</v>
      </c>
      <c r="R28" s="265" t="s">
        <v>286</v>
      </c>
      <c r="S28" s="594"/>
      <c r="T28" s="265" t="s">
        <v>286</v>
      </c>
      <c r="U28" s="265" t="s">
        <v>286</v>
      </c>
      <c r="V28" s="265" t="s">
        <v>286</v>
      </c>
      <c r="W28" s="265" t="s">
        <v>286</v>
      </c>
      <c r="X28" s="265" t="s">
        <v>286</v>
      </c>
      <c r="Y28" s="265" t="s">
        <v>286</v>
      </c>
      <c r="Z28" s="265" t="s">
        <v>286</v>
      </c>
      <c r="AA28" s="265" t="s">
        <v>286</v>
      </c>
      <c r="AB28" s="265" t="s">
        <v>286</v>
      </c>
      <c r="AC28" s="633" t="s">
        <v>286</v>
      </c>
      <c r="AD28" s="265" t="s">
        <v>286</v>
      </c>
      <c r="AE28" s="633" t="s">
        <v>286</v>
      </c>
      <c r="AF28" s="265" t="s">
        <v>286</v>
      </c>
      <c r="AG28" s="633" t="s">
        <v>286</v>
      </c>
      <c r="AH28" s="265" t="s">
        <v>286</v>
      </c>
      <c r="AI28" s="633" t="s">
        <v>286</v>
      </c>
      <c r="AJ28" s="265" t="s">
        <v>286</v>
      </c>
      <c r="AK28" s="594"/>
      <c r="AL28" s="265" t="s">
        <v>286</v>
      </c>
      <c r="AM28" s="265" t="s">
        <v>286</v>
      </c>
      <c r="AN28" s="265" t="s">
        <v>286</v>
      </c>
      <c r="AO28" s="265" t="s">
        <v>286</v>
      </c>
      <c r="AP28" s="265" t="s">
        <v>286</v>
      </c>
      <c r="AQ28" s="265" t="s">
        <v>286</v>
      </c>
      <c r="AR28" s="265" t="s">
        <v>286</v>
      </c>
      <c r="AS28" s="265" t="s">
        <v>286</v>
      </c>
      <c r="AT28" s="265" t="s">
        <v>286</v>
      </c>
      <c r="AU28" s="265" t="s">
        <v>286</v>
      </c>
      <c r="AV28" s="265" t="s">
        <v>286</v>
      </c>
      <c r="AW28" s="265" t="s">
        <v>286</v>
      </c>
      <c r="AX28" s="265" t="s">
        <v>286</v>
      </c>
      <c r="AY28" s="265" t="s">
        <v>286</v>
      </c>
      <c r="AZ28" s="265" t="s">
        <v>286</v>
      </c>
      <c r="BA28" s="265" t="s">
        <v>286</v>
      </c>
      <c r="BB28" s="265" t="s">
        <v>286</v>
      </c>
      <c r="BC28" s="594"/>
      <c r="BD28" s="265" t="s">
        <v>286</v>
      </c>
      <c r="BE28" s="265" t="s">
        <v>286</v>
      </c>
      <c r="BF28" s="265" t="s">
        <v>286</v>
      </c>
      <c r="BG28" s="265" t="s">
        <v>286</v>
      </c>
      <c r="BH28" s="265" t="s">
        <v>286</v>
      </c>
      <c r="BI28" s="265" t="s">
        <v>286</v>
      </c>
      <c r="BJ28" s="265" t="s">
        <v>286</v>
      </c>
      <c r="BK28" s="265" t="s">
        <v>286</v>
      </c>
      <c r="BL28" s="265" t="s">
        <v>286</v>
      </c>
      <c r="BM28" s="633" t="s">
        <v>286</v>
      </c>
      <c r="BN28" s="265" t="s">
        <v>286</v>
      </c>
      <c r="BO28" s="633" t="s">
        <v>286</v>
      </c>
      <c r="BP28" s="265" t="s">
        <v>286</v>
      </c>
      <c r="BQ28" s="633" t="s">
        <v>286</v>
      </c>
      <c r="BR28" s="265" t="s">
        <v>286</v>
      </c>
      <c r="BS28" s="633" t="s">
        <v>286</v>
      </c>
      <c r="BT28" s="265" t="s">
        <v>286</v>
      </c>
      <c r="BU28" s="594"/>
      <c r="BV28" s="265" t="s">
        <v>286</v>
      </c>
      <c r="BW28" s="265" t="s">
        <v>286</v>
      </c>
      <c r="BX28" s="265" t="s">
        <v>286</v>
      </c>
      <c r="BY28" s="265" t="s">
        <v>286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287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270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228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8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290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291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719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287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288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270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228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8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290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291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500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287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288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8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291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500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287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288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8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291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500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287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288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8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291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501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8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502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617" activePane="bottomRight" state="frozen"/>
      <selection pane="topRight" activeCell="B1" sqref="B1"/>
      <selection pane="bottomLeft" activeCell="A8" sqref="A8"/>
      <selection pane="bottomRight" activeCell="H634" sqref="H634:K635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6"/>
      <c r="J1" s="1556" t="s">
        <v>954</v>
      </c>
      <c r="K1" s="1557">
        <f>Data!$K$1</f>
        <v>4.1867999999999999</v>
      </c>
      <c r="L1" s="1554"/>
      <c r="M1" s="1405" t="s">
        <v>716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479</v>
      </c>
      <c r="I2" s="1029"/>
      <c r="J2" s="1555"/>
      <c r="K2" s="1555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480</v>
      </c>
      <c r="I3" s="1032"/>
      <c r="J3" s="1032"/>
      <c r="K3" s="1032"/>
      <c r="L3" s="1033"/>
      <c r="M3" s="1031" t="s">
        <v>503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504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1.2480448350563693</v>
      </c>
      <c r="D10" s="1048">
        <f>SUM(D11:D19)</f>
        <v>1.3263900177047712</v>
      </c>
      <c r="E10" s="1048">
        <f>SUM(E11:E19)</f>
        <v>1.4559870672412318</v>
      </c>
      <c r="F10" s="1048">
        <f>SUM(F11:F19)</f>
        <v>1.6112009748100706</v>
      </c>
      <c r="G10" s="1047"/>
      <c r="H10" s="1049"/>
      <c r="I10" s="1049"/>
      <c r="J10" s="1049"/>
      <c r="K10" s="1049"/>
      <c r="L10" s="1047"/>
      <c r="M10" s="1048">
        <f>SUM(M11:M19)</f>
        <v>0.19174828803297128</v>
      </c>
      <c r="N10" s="1048">
        <f>SUM(N11:N19)</f>
        <v>0.24027786323706699</v>
      </c>
      <c r="O10" s="1048">
        <f>SUM(O11:O19)</f>
        <v>0.42847792522682759</v>
      </c>
      <c r="P10" s="1048">
        <f>SUM(P11:P19)</f>
        <v>0.48463515367569987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694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5"/>
      <c r="I11" s="1055"/>
      <c r="J11" s="1055"/>
      <c r="K11" s="1055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7" t="s">
        <v>505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695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5"/>
      <c r="I12" s="1055"/>
      <c r="J12" s="1055"/>
      <c r="K12" s="1055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0.11363107098381071</v>
      </c>
      <c r="D13" s="535">
        <f>SUM(D820:D829)</f>
        <v>0.19195937110834371</v>
      </c>
      <c r="E13" s="535">
        <f>SUM(E820:E829)</f>
        <v>0.18670921544209215</v>
      </c>
      <c r="F13" s="535">
        <f>SUM(F820:F829)</f>
        <v>0.18670921544209215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506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507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696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5"/>
      <c r="I16" s="1055"/>
      <c r="J16" s="1055"/>
      <c r="K16" s="1055"/>
      <c r="L16" s="41"/>
      <c r="M16" s="535">
        <f>SUM(M859:M862)</f>
        <v>-2.5965700605460735E-2</v>
      </c>
      <c r="N16" s="535">
        <f>SUM(N859:N862)</f>
        <v>-2.5965700605460735E-2</v>
      </c>
      <c r="O16" s="535">
        <f>SUM(O859:O862)</f>
        <v>-2.5965700605460735E-2</v>
      </c>
      <c r="P16" s="535">
        <f>SUM(P859:P862)</f>
        <v>-0.11825257482712949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697</v>
      </c>
      <c r="B17" s="41"/>
      <c r="C17" s="535">
        <f>SUM(C865:C885,C887:C888)</f>
        <v>0.20155673474470734</v>
      </c>
      <c r="D17" s="535">
        <f t="shared" ref="D17:F17" si="1">SUM(D865:D885,D887:D888)</f>
        <v>0.20094844084682439</v>
      </c>
      <c r="E17" s="535">
        <f t="shared" si="1"/>
        <v>0.21207732254047323</v>
      </c>
      <c r="F17" s="535">
        <f t="shared" si="1"/>
        <v>0.23740841843088417</v>
      </c>
      <c r="G17" s="41"/>
      <c r="H17" s="1055"/>
      <c r="I17" s="1055"/>
      <c r="J17" s="1055"/>
      <c r="K17" s="1055"/>
      <c r="L17" s="41"/>
      <c r="M17" s="535">
        <f>SUM(M863:M888)</f>
        <v>0.17646243197591643</v>
      </c>
      <c r="N17" s="535">
        <f>SUM(N863:N888)</f>
        <v>0.17707072587379935</v>
      </c>
      <c r="O17" s="535">
        <f>SUM(O863:O888)</f>
        <v>-1.1436656442514466E-2</v>
      </c>
      <c r="P17" s="535">
        <f>SUM(P863:P888)</f>
        <v>-3.6767752332925424E-2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508</v>
      </c>
      <c r="B18" s="41"/>
      <c r="C18" s="535">
        <f>SUM(C889:C895)</f>
        <v>0.1322751322751323</v>
      </c>
      <c r="D18" s="535">
        <f t="shared" ref="D18:F18" si="2">SUM(D889:D895)</f>
        <v>0.1322751322751323</v>
      </c>
      <c r="E18" s="535">
        <f t="shared" si="2"/>
        <v>0.1322751322751323</v>
      </c>
      <c r="F18" s="535">
        <f t="shared" si="2"/>
        <v>0.1322751322751323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509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0</v>
      </c>
      <c r="N19" s="1056">
        <f>SUM(N896:N899)+SUM(N851:N852)</f>
        <v>0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39950</v>
      </c>
      <c r="D20" s="1059">
        <f>SUM(D21:D30)</f>
        <v>44021</v>
      </c>
      <c r="E20" s="1059">
        <f>SUM(E21:E30)</f>
        <v>77485</v>
      </c>
      <c r="F20" s="1059">
        <f>SUM(F21:F30)</f>
        <v>137557</v>
      </c>
      <c r="G20" s="1058"/>
      <c r="H20" s="1060"/>
      <c r="I20" s="1060"/>
      <c r="J20" s="1060"/>
      <c r="K20" s="1060"/>
      <c r="L20" s="1058"/>
      <c r="M20" s="1059">
        <f>SUM(M21:M30)</f>
        <v>-1250</v>
      </c>
      <c r="N20" s="1059">
        <f>SUM(N21:N30)</f>
        <v>-4475</v>
      </c>
      <c r="O20" s="1059">
        <f>SUM(O21:O30)</f>
        <v>-6220</v>
      </c>
      <c r="P20" s="1059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3" t="s">
        <v>135</v>
      </c>
      <c r="B21" s="1058"/>
      <c r="C21" s="1061">
        <f>SUM(C931:C960)</f>
        <v>1250</v>
      </c>
      <c r="D21" s="1061">
        <f>SUM(D931:D960)</f>
        <v>2000</v>
      </c>
      <c r="E21" s="1061">
        <f>SUM(E931:E960)</f>
        <v>31895</v>
      </c>
      <c r="F21" s="1061">
        <f>SUM(F931:F960)</f>
        <v>44350</v>
      </c>
      <c r="G21" s="1058"/>
      <c r="H21" s="1060"/>
      <c r="I21" s="1060"/>
      <c r="J21" s="1060"/>
      <c r="K21" s="1060"/>
      <c r="L21" s="1058"/>
      <c r="M21" s="1061">
        <f>SUM(M931:M960)</f>
        <v>-1250</v>
      </c>
      <c r="N21" s="1061">
        <f>SUM(N931:N960)</f>
        <v>-2000</v>
      </c>
      <c r="O21" s="1061">
        <f>SUM(O931:O960)</f>
        <v>-6220</v>
      </c>
      <c r="P21" s="1061">
        <f>SUM(P931:P960)</f>
        <v>-12150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3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3" t="s">
        <v>137</v>
      </c>
      <c r="B23" s="1058"/>
      <c r="C23" s="1061">
        <f>SUM(C920:C930)</f>
        <v>0</v>
      </c>
      <c r="D23" s="1061">
        <f>SUM(D920:D930)</f>
        <v>6061</v>
      </c>
      <c r="E23" s="1061">
        <f>SUM(E920:E930)</f>
        <v>14370</v>
      </c>
      <c r="F23" s="1061">
        <f>SUM(F920:F930)</f>
        <v>20475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-2475</v>
      </c>
      <c r="O23" s="1064">
        <f>SUM(O920:O930)</f>
        <v>0</v>
      </c>
      <c r="P23" s="1064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4" t="s">
        <v>671</v>
      </c>
      <c r="B24" s="1058"/>
      <c r="C24" s="1061">
        <f>SUM(C965:C968)</f>
        <v>0</v>
      </c>
      <c r="D24" s="1061">
        <f>SUM(D965:D968)</f>
        <v>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4" t="s">
        <v>672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1500</v>
      </c>
      <c r="F25" s="1061">
        <f>SUM(F969:F971)</f>
        <v>24000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3" t="s">
        <v>138</v>
      </c>
      <c r="B26" s="1058"/>
      <c r="C26" s="1061">
        <f>SUM(C972:C973)</f>
        <v>0</v>
      </c>
      <c r="D26" s="1061">
        <f>SUM(D972:D973)</f>
        <v>0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0</v>
      </c>
      <c r="N26" s="1061">
        <f>SUM(N972:N973)</f>
        <v>0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3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4400</v>
      </c>
      <c r="F27" s="1061">
        <f>SUM(F975:F975)</f>
        <v>21732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8"/>
      <c r="C28" s="1061">
        <f>SUM(C977:C980)</f>
        <v>38700</v>
      </c>
      <c r="D28" s="1061">
        <f>SUM(D977:D980)</f>
        <v>35960</v>
      </c>
      <c r="E28" s="1061">
        <f>SUM(E977:E980)</f>
        <v>12520</v>
      </c>
      <c r="F28" s="1061">
        <f>SUM(F977:F980)</f>
        <v>8520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8"/>
      <c r="C29" s="1061">
        <f>SUM(C981:C984)</f>
        <v>0</v>
      </c>
      <c r="D29" s="1061">
        <f>SUM(D981:D984)</f>
        <v>0</v>
      </c>
      <c r="E29" s="1061">
        <f>SUM(E981:E984)</f>
        <v>12800</v>
      </c>
      <c r="F29" s="1061">
        <f>SUM(F981:F984)</f>
        <v>18480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510</v>
      </c>
      <c r="B30" s="1058"/>
      <c r="C30" s="1061">
        <f>SUM(C962:C964)</f>
        <v>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0</v>
      </c>
      <c r="N30" s="1061">
        <f>SUM(N962:N964)</f>
        <v>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36756</v>
      </c>
      <c r="D31" s="1059">
        <f>SUM(D32:D41)</f>
        <v>36537</v>
      </c>
      <c r="E31" s="1059">
        <f>SUM(E32:E41)</f>
        <v>46700</v>
      </c>
      <c r="F31" s="1059">
        <f>SUM(F32:F41)</f>
        <v>51770</v>
      </c>
      <c r="G31" s="1058"/>
      <c r="H31" s="1060"/>
      <c r="I31" s="1060"/>
      <c r="J31" s="1060"/>
      <c r="K31" s="1060"/>
      <c r="L31" s="1058"/>
      <c r="M31" s="1059">
        <f>SUM(M32:M41)</f>
        <v>72361.127831944803</v>
      </c>
      <c r="N31" s="1059">
        <f>SUM(N32:N41)</f>
        <v>94730.127831944803</v>
      </c>
      <c r="O31" s="1059">
        <f>SUM(O32:O41)</f>
        <v>20369.12783194481</v>
      </c>
      <c r="P31" s="1059">
        <f>SUM(P32:P41)</f>
        <v>219771.12783194482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0">
        <f t="shared" ref="C32:F32" si="3">C988</f>
        <v>8580</v>
      </c>
      <c r="D32" s="550">
        <f t="shared" si="3"/>
        <v>8580</v>
      </c>
      <c r="E32" s="550">
        <f t="shared" si="3"/>
        <v>16620</v>
      </c>
      <c r="F32" s="550">
        <f t="shared" si="3"/>
        <v>18420</v>
      </c>
      <c r="G32" s="1065"/>
      <c r="H32" s="1067"/>
      <c r="I32" s="1067"/>
      <c r="J32" s="1067"/>
      <c r="K32" s="1067"/>
      <c r="L32" s="1065"/>
      <c r="M32" s="1068">
        <f t="shared" ref="M32" si="4">M988</f>
        <v>5128.6278319448083</v>
      </c>
      <c r="N32" s="1068">
        <f t="shared" ref="N32" si="5">N988</f>
        <v>5128.6278319448083</v>
      </c>
      <c r="O32" s="1068">
        <f t="shared" ref="O32" si="6">O988</f>
        <v>-2911.3721680551917</v>
      </c>
      <c r="P32" s="1068">
        <f t="shared" ref="P32" si="7">P988</f>
        <v>-4711.3721680551917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5"/>
      <c r="H33" s="1067"/>
      <c r="I33" s="1067"/>
      <c r="J33" s="1067"/>
      <c r="K33" s="1067"/>
      <c r="L33" s="1065"/>
      <c r="M33" s="1068">
        <f t="shared" ref="M33:P41" si="9">M991</f>
        <v>0</v>
      </c>
      <c r="N33" s="1068">
        <f t="shared" si="9"/>
        <v>0</v>
      </c>
      <c r="O33" s="1068">
        <f t="shared" si="9"/>
        <v>0</v>
      </c>
      <c r="P33" s="1068">
        <f t="shared" si="9"/>
        <v>0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9"/>
      <c r="H34" s="1070"/>
      <c r="I34" s="1070"/>
      <c r="J34" s="1070"/>
      <c r="K34" s="1070"/>
      <c r="L34" s="1069"/>
      <c r="M34" s="1068">
        <f t="shared" si="9"/>
        <v>1085.5</v>
      </c>
      <c r="N34" s="1068">
        <f t="shared" si="9"/>
        <v>695.5</v>
      </c>
      <c r="O34" s="1068">
        <f t="shared" si="9"/>
        <v>889.5</v>
      </c>
      <c r="P34" s="1068">
        <f t="shared" si="9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9"/>
      <c r="H35" s="1070"/>
      <c r="I35" s="1070"/>
      <c r="J35" s="1070"/>
      <c r="K35" s="1070"/>
      <c r="L35" s="1069"/>
      <c r="M35" s="1068">
        <f t="shared" si="9"/>
        <v>74250</v>
      </c>
      <c r="N35" s="1068">
        <f t="shared" si="9"/>
        <v>95360</v>
      </c>
      <c r="O35" s="1068">
        <f t="shared" si="9"/>
        <v>30192</v>
      </c>
      <c r="P35" s="1068">
        <f t="shared" si="9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9"/>
      <c r="H37" s="1070"/>
      <c r="I37" s="1070"/>
      <c r="J37" s="1070"/>
      <c r="K37" s="1070"/>
      <c r="L37" s="1069"/>
      <c r="M37" s="1068">
        <f t="shared" si="9"/>
        <v>-2645</v>
      </c>
      <c r="N37" s="1068">
        <f t="shared" si="9"/>
        <v>-1348</v>
      </c>
      <c r="O37" s="1068">
        <f t="shared" si="9"/>
        <v>-2738</v>
      </c>
      <c r="P37" s="1068">
        <f t="shared" si="9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9"/>
      <c r="H38" s="1070"/>
      <c r="I38" s="1070"/>
      <c r="J38" s="1070"/>
      <c r="K38" s="1070"/>
      <c r="L38" s="1069"/>
      <c r="M38" s="1068">
        <f t="shared" si="9"/>
        <v>-2330</v>
      </c>
      <c r="N38" s="1068">
        <f t="shared" si="9"/>
        <v>-1470</v>
      </c>
      <c r="O38" s="1068">
        <f t="shared" si="9"/>
        <v>-1980</v>
      </c>
      <c r="P38" s="1068">
        <f t="shared" si="9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511</v>
      </c>
      <c r="B39" s="1072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9"/>
      <c r="H39" s="1070"/>
      <c r="I39" s="1070"/>
      <c r="J39" s="1070"/>
      <c r="K39" s="1070"/>
      <c r="L39" s="1069"/>
      <c r="M39" s="1066">
        <f t="shared" si="9"/>
        <v>0</v>
      </c>
      <c r="N39" s="1066">
        <f t="shared" si="9"/>
        <v>0</v>
      </c>
      <c r="O39" s="1066">
        <f t="shared" si="9"/>
        <v>0</v>
      </c>
      <c r="P39" s="1066">
        <f t="shared" si="9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512</v>
      </c>
      <c r="B40" s="1072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9"/>
      <c r="H40" s="1070"/>
      <c r="I40" s="1070"/>
      <c r="J40" s="1070"/>
      <c r="K40" s="1070"/>
      <c r="L40" s="1069"/>
      <c r="M40" s="1066">
        <f t="shared" si="9"/>
        <v>-1946</v>
      </c>
      <c r="N40" s="1066">
        <f t="shared" si="9"/>
        <v>-400</v>
      </c>
      <c r="O40" s="1066">
        <f t="shared" si="9"/>
        <v>-1141</v>
      </c>
      <c r="P40" s="1066">
        <f t="shared" si="9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9"/>
      <c r="H41" s="1070"/>
      <c r="I41" s="1070"/>
      <c r="J41" s="1070"/>
      <c r="K41" s="1070"/>
      <c r="L41" s="1069"/>
      <c r="M41" s="1066">
        <f t="shared" si="9"/>
        <v>-1182</v>
      </c>
      <c r="N41" s="1066">
        <f t="shared" si="9"/>
        <v>-3236</v>
      </c>
      <c r="O41" s="1066">
        <f t="shared" si="9"/>
        <v>-1942</v>
      </c>
      <c r="P41" s="1066">
        <f t="shared" si="9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58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513</v>
      </c>
      <c r="B45" s="933"/>
      <c r="C45" s="1081">
        <f>IF(WB!CK9="","",WB!CK9)</f>
        <v>0.37</v>
      </c>
      <c r="D45" s="1081">
        <f>IF(WB!CK10="","",WB!CK10)</f>
        <v>0.33</v>
      </c>
      <c r="E45" s="1081">
        <f>IF(WB!CK11="","",WB!CK11)</f>
        <v>0.2</v>
      </c>
      <c r="F45" s="1081">
        <f>IF(WB!CK12="","",WB!CK12)</f>
        <v>0.1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72"/>
      <c r="H46" s="1082">
        <f>SUM(C46)</f>
        <v>9</v>
      </c>
      <c r="I46" s="1082">
        <f>SUM(D46)</f>
        <v>9</v>
      </c>
      <c r="J46" s="1082">
        <f>SUM(E46)</f>
        <v>9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514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515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516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517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1">SUM(C51)</f>
        <v>0</v>
      </c>
      <c r="I51" s="1084">
        <f t="shared" si="11"/>
        <v>0</v>
      </c>
      <c r="J51" s="1084">
        <f t="shared" si="11"/>
        <v>0</v>
      </c>
      <c r="K51" s="1084">
        <f t="shared" si="11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84">
        <f t="shared" si="11"/>
        <v>5</v>
      </c>
      <c r="I52" s="1084">
        <f t="shared" si="11"/>
        <v>10</v>
      </c>
      <c r="J52" s="1084">
        <f t="shared" si="11"/>
        <v>15</v>
      </c>
      <c r="K52" s="1084">
        <f t="shared" si="11"/>
        <v>20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84">
        <f t="shared" ref="H54:K55" si="12">SUM(C54)</f>
        <v>3</v>
      </c>
      <c r="I54" s="1084">
        <f t="shared" si="12"/>
        <v>12</v>
      </c>
      <c r="J54" s="1084">
        <f t="shared" si="12"/>
        <v>16</v>
      </c>
      <c r="K54" s="1084">
        <f t="shared" si="12"/>
        <v>18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2"/>
        <v>0</v>
      </c>
      <c r="I55" s="1084">
        <f t="shared" si="12"/>
        <v>0</v>
      </c>
      <c r="J55" s="1084">
        <f t="shared" si="12"/>
        <v>0</v>
      </c>
      <c r="K55" s="1084">
        <f t="shared" si="12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(sewing machine)</v>
      </c>
      <c r="B63" s="1092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4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4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4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4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3"/>
      <c r="I74" s="643"/>
      <c r="J74" s="643"/>
      <c r="K74" s="643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4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4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4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4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4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4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4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4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3"/>
      <c r="I82" s="643"/>
      <c r="J82" s="643"/>
      <c r="K82" s="643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4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4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4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4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4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4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3">IF(H88="","",SUM(H88)-SUM(C88))</f>
        <v/>
      </c>
      <c r="N88" s="1109" t="str">
        <f t="shared" si="13"/>
        <v/>
      </c>
      <c r="O88" s="1109" t="str">
        <f t="shared" si="13"/>
        <v/>
      </c>
      <c r="P88" s="1109" t="str">
        <f t="shared" si="13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3"/>
        <v/>
      </c>
      <c r="N89" s="1137" t="str">
        <f t="shared" si="13"/>
        <v/>
      </c>
      <c r="O89" s="1137" t="str">
        <f t="shared" si="13"/>
        <v/>
      </c>
      <c r="P89" s="1137" t="str">
        <f t="shared" si="13"/>
        <v/>
      </c>
      <c r="Q89" s="1118"/>
      <c r="R89" s="1051"/>
      <c r="S89" s="1013"/>
      <c r="T89" s="1013"/>
      <c r="U89" s="1052">
        <v>89</v>
      </c>
      <c r="V89" s="464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3"/>
        <v/>
      </c>
      <c r="N90" s="1137" t="str">
        <f t="shared" si="13"/>
        <v/>
      </c>
      <c r="O90" s="1137" t="str">
        <f t="shared" si="13"/>
        <v/>
      </c>
      <c r="P90" s="1137" t="str">
        <f t="shared" si="13"/>
        <v/>
      </c>
      <c r="Q90" s="1118"/>
      <c r="R90" s="1051"/>
      <c r="S90" s="1013"/>
      <c r="T90" s="1013"/>
      <c r="U90" s="1052">
        <v>90</v>
      </c>
      <c r="V90" s="464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4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4"/>
    </row>
    <row r="93" spans="1:22" s="1080" customFormat="1" ht="15.75" customHeight="1">
      <c r="A93" s="1085" t="s">
        <v>170</v>
      </c>
      <c r="B93" s="1089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4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4"/>
    </row>
    <row r="95" spans="1:22" s="1080" customFormat="1" ht="15.75" customHeight="1">
      <c r="A95" s="1086" t="s">
        <v>174</v>
      </c>
      <c r="B95" s="1089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4"/>
    </row>
    <row r="96" spans="1:22" s="1080" customFormat="1" ht="15.75" customHeight="1">
      <c r="A96" s="1086" t="s">
        <v>178</v>
      </c>
      <c r="B96" s="1089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32">
        <f>IF(F95="","",F93*F94*F95)</f>
        <v>2700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4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4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4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4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4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12">
        <f>IF(Data!BY101="","",Data!BY101)</f>
        <v>1350</v>
      </c>
      <c r="G101" s="1101"/>
      <c r="H101" s="643"/>
      <c r="I101" s="643"/>
      <c r="J101" s="643"/>
      <c r="K101" s="643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4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4"/>
    </row>
    <row r="103" spans="1:22" s="1080" customFormat="1" ht="15.75" customHeight="1">
      <c r="A103" s="1086" t="s">
        <v>174</v>
      </c>
      <c r="B103" s="1089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4"/>
    </row>
    <row r="104" spans="1:22" s="1080" customFormat="1" ht="15.75" customHeight="1">
      <c r="A104" s="1086" t="s">
        <v>178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4"/>
    </row>
    <row r="105" spans="1:22" s="1080" customFormat="1" ht="15.75" customHeight="1">
      <c r="A105" s="1086" t="s">
        <v>180</v>
      </c>
      <c r="B105" s="1092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4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4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4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4"/>
    </row>
    <row r="109" spans="1:22" s="1080" customFormat="1" ht="15.75" customHeight="1">
      <c r="A109" s="1110" t="s">
        <v>188</v>
      </c>
      <c r="B109" s="1111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101"/>
      <c r="H109" s="643"/>
      <c r="I109" s="643"/>
      <c r="J109" s="643"/>
      <c r="K109" s="643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4"/>
    </row>
    <row r="110" spans="1:22" ht="15.75" customHeight="1">
      <c r="A110" s="1110" t="s">
        <v>213</v>
      </c>
      <c r="B110" s="1111"/>
      <c r="C110" s="1121">
        <f>IF(SUM(C96,C104)&gt;0,SUM(C97,C105)/SUM(C96,C104),"")</f>
        <v>0</v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>
        <f>IF(SUM(C96,C104)&gt;0,SUM(H97,SUM(C97)*(SUM(H97)=0),H105,SUM(C105)*(SUM(H105)=0))/SUM(C96,C104),"")</f>
        <v>0</v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4"/>
    </row>
    <row r="111" spans="1:22" ht="15.75" customHeight="1">
      <c r="A111" s="1110" t="s">
        <v>197</v>
      </c>
      <c r="B111" s="1089"/>
      <c r="C111" s="1124">
        <f>IF(SUM(C96,C104)=0,"",SUM(C96,-SUM(C97)*C100,-SUM(C101)*C100,C104,-SUM(C105)*C108,-SUM(C109)*C108)*0.04)</f>
        <v>27</v>
      </c>
      <c r="D111" s="1124">
        <f>IF(SUM(D96,D104)=0,"",SUM(D96,-SUM(D97)*D100,-SUM(D101)*D100,D104,-SUM(D105)*D108,-SUM(D109)*D108)*0.04)</f>
        <v>54</v>
      </c>
      <c r="E111" s="1124">
        <f>IF(SUM(E96,E104)=0,"",SUM(E96,-SUM(E97)*E100,-SUM(E101)*E100,E104,-SUM(E105)*E108,-SUM(E109)*E108)*0.04)</f>
        <v>54</v>
      </c>
      <c r="F111" s="1124">
        <f>IF(SUM(F96,F104)=0,"",SUM(F96,-SUM(F97)*F100,-SUM(F101)*F100,F104,-SUM(F105)*F108,-SUM(F109)*F108)*0.04)</f>
        <v>54</v>
      </c>
      <c r="G111" s="1113"/>
      <c r="H111" s="1124">
        <f>IF(SUM(C96,C104)=0,"",(SUM(C96)-(SUM(C97)*(H97="")+SUM(C101)*(H101="")+SUM(H97,H101))*C100+SUM(C104)-(SUM(C105)*(H105="")+SUM(C109)*(H109="")+SUM(H105,H109))*C108)*0.04)</f>
        <v>27</v>
      </c>
      <c r="I111" s="1124">
        <f>IF(SUM(D96,D104)=0,"",(SUM(D96)-(SUM(D97)*(I97="")+SUM(D101)*(I101="")+SUM(I97,I101))*D100+SUM(D104)-(SUM(D105)*(I105="")+SUM(D109)*(I109="")+SUM(I105,I109))*D108)*0.04)</f>
        <v>54</v>
      </c>
      <c r="J111" s="1124">
        <f>IF(SUM(E96,E104)=0,"",(SUM(E96)-(SUM(E97)*(J97="")+SUM(E101)*(J101="")+SUM(J97,J101))*E100+SUM(E104)-(SUM(E105)*(J105="")+SUM(E109)*(J109="")+SUM(J105,J109))*E108)*0.04)</f>
        <v>54</v>
      </c>
      <c r="K111" s="1124">
        <f>IF(SUM(F96,F104)=0,"",(SUM(F96)-(SUM(F97)*(K97="")+SUM(F101)*(K101="")+SUM(K97,K101))*F100+SUM(F104)-(SUM(F105)*(K105="")+SUM(F109)*(K109="")+SUM(K105,K109))*F108)*0.04)</f>
        <v>54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4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4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4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4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4">IF(H115="","",SUM(H115)-SUM(C115))</f>
        <v/>
      </c>
      <c r="N115" s="1109" t="str">
        <f t="shared" si="14"/>
        <v/>
      </c>
      <c r="O115" s="1109" t="str">
        <f t="shared" si="14"/>
        <v/>
      </c>
      <c r="P115" s="1109" t="str">
        <f t="shared" si="14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>
        <f>IF(C111="","",(SUM(C96)*2680-SUM(C97,C101)*(2680-1256*(C100=0))-SUM(C112,C113)*32930)/$P$1/365/C$46)</f>
        <v>6.2577833125778332E-2</v>
      </c>
      <c r="D116" s="1136">
        <f>IF(D111="","",(SUM(D96)*2680-SUM(D97,D101)*(2680-1256*(D100=0))-SUM(D112,D113)*32930)/$P$1/365/D$46)</f>
        <v>0.12515566625155666</v>
      </c>
      <c r="E116" s="1136">
        <f>IF(E111="","",(SUM(E96)*2680-SUM(E97,E101)*(2680-1256*(E100=0))-SUM(E112,E113)*32930)/$P$1/365/E$46)</f>
        <v>0.12515566625155666</v>
      </c>
      <c r="F116" s="1136">
        <f>IF(F111="","",(SUM(F96)*2680-SUM(F97,F101)*(2680-1256*(F100=0))-SUM(F112,F113)*32930)/$P$1/365/F$46)</f>
        <v>0.12515566625155666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4"/>
        <v/>
      </c>
      <c r="N116" s="1137" t="str">
        <f t="shared" si="14"/>
        <v/>
      </c>
      <c r="O116" s="1137" t="str">
        <f t="shared" si="14"/>
        <v/>
      </c>
      <c r="P116" s="1137" t="str">
        <f t="shared" si="14"/>
        <v/>
      </c>
      <c r="Q116" s="1118"/>
      <c r="R116" s="1051"/>
      <c r="S116" s="1013"/>
      <c r="T116" s="1013"/>
      <c r="U116" s="1052">
        <v>116</v>
      </c>
      <c r="V116" s="464"/>
    </row>
    <row r="117" spans="1:22" ht="15.75" customHeight="1">
      <c r="A117" s="1085" t="s">
        <v>215</v>
      </c>
      <c r="B117" s="1089"/>
      <c r="C117" s="1136">
        <f>IF(C111="","",(SUM(C104)*2680-SUM(C105,C109)*(2680-1256*(C108=0)))/$P$1/365/C$46)</f>
        <v>0</v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4"/>
        <v/>
      </c>
      <c r="N117" s="1137" t="str">
        <f t="shared" si="14"/>
        <v/>
      </c>
      <c r="O117" s="1137" t="str">
        <f t="shared" si="14"/>
        <v/>
      </c>
      <c r="P117" s="1137" t="str">
        <f t="shared" si="14"/>
        <v/>
      </c>
      <c r="Q117" s="1118"/>
      <c r="R117" s="1051"/>
      <c r="S117" s="1013"/>
      <c r="T117" s="1013"/>
      <c r="U117" s="1052">
        <v>117</v>
      </c>
      <c r="V117" s="464"/>
    </row>
    <row r="118" spans="1:22" ht="15.75" customHeight="1">
      <c r="A118" s="1138" t="s">
        <v>216</v>
      </c>
      <c r="B118" s="1089"/>
      <c r="C118" s="1121">
        <f>IF(SUM(C111)&gt;0,SUM(C113)/C111,"")</f>
        <v>0</v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>
        <f>IF(H111="","",SUM(H113)/H111)</f>
        <v>0</v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4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4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4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4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4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4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4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4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4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4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3"/>
      <c r="I128" s="643"/>
      <c r="J128" s="643"/>
      <c r="K128" s="643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4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4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4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4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4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4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4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4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3"/>
      <c r="I137" s="643"/>
      <c r="J137" s="643"/>
      <c r="K137" s="643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4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4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4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5">IF(H143="","",SUM(H143)-SUM(C143))</f>
        <v/>
      </c>
      <c r="N143" s="1109" t="str">
        <f t="shared" si="15"/>
        <v/>
      </c>
      <c r="O143" s="1109" t="str">
        <f t="shared" si="15"/>
        <v/>
      </c>
      <c r="P143" s="1109" t="str">
        <f t="shared" si="15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5"/>
        <v/>
      </c>
      <c r="N144" s="1137" t="str">
        <f t="shared" si="15"/>
        <v/>
      </c>
      <c r="O144" s="1137" t="str">
        <f t="shared" si="15"/>
        <v/>
      </c>
      <c r="P144" s="1137" t="str">
        <f t="shared" si="15"/>
        <v/>
      </c>
      <c r="Q144" s="1118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5"/>
        <v/>
      </c>
      <c r="N145" s="1137" t="str">
        <f t="shared" si="15"/>
        <v/>
      </c>
      <c r="O145" s="1137" t="str">
        <f t="shared" si="15"/>
        <v/>
      </c>
      <c r="P145" s="1137" t="str">
        <f t="shared" si="15"/>
        <v/>
      </c>
      <c r="Q145" s="1118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4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4"/>
    </row>
    <row r="148" spans="1:22" s="1080" customFormat="1" ht="15.75" customHeight="1">
      <c r="A148" s="1104" t="s">
        <v>218</v>
      </c>
      <c r="B148" s="1072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4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4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4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4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4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4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4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4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3"/>
      <c r="I156" s="643"/>
      <c r="J156" s="643"/>
      <c r="K156" s="643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4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4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4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4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4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4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4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4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4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3"/>
      <c r="I165" s="643"/>
      <c r="J165" s="643"/>
      <c r="K165" s="643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4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4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4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4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4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4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6">IF(H171="","",SUM(H171)-SUM(C171))</f>
        <v/>
      </c>
      <c r="N171" s="1109" t="str">
        <f t="shared" si="16"/>
        <v/>
      </c>
      <c r="O171" s="1109" t="str">
        <f t="shared" si="16"/>
        <v/>
      </c>
      <c r="P171" s="1109" t="str">
        <f t="shared" si="16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6"/>
        <v/>
      </c>
      <c r="N172" s="1137" t="str">
        <f t="shared" si="16"/>
        <v/>
      </c>
      <c r="O172" s="1137" t="str">
        <f t="shared" si="16"/>
        <v/>
      </c>
      <c r="P172" s="1137" t="str">
        <f t="shared" si="16"/>
        <v/>
      </c>
      <c r="Q172" s="1118"/>
      <c r="R172" s="1051"/>
      <c r="S172" s="1013"/>
      <c r="T172" s="1013"/>
      <c r="U172" s="1052">
        <v>172</v>
      </c>
      <c r="V172" s="464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6"/>
        <v/>
      </c>
      <c r="N173" s="1137" t="str">
        <f t="shared" si="16"/>
        <v/>
      </c>
      <c r="O173" s="1137" t="str">
        <f t="shared" si="16"/>
        <v/>
      </c>
      <c r="P173" s="1137" t="str">
        <f t="shared" si="16"/>
        <v/>
      </c>
      <c r="Q173" s="1118"/>
      <c r="R173" s="1051"/>
      <c r="S173" s="1013"/>
      <c r="T173" s="1013"/>
      <c r="U173" s="1052">
        <v>173</v>
      </c>
      <c r="V173" s="464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7"/>
      <c r="I175" s="287"/>
      <c r="J175" s="287"/>
      <c r="K175" s="287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4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229</v>
      </c>
      <c r="B178" s="1144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9"/>
      <c r="H178" s="287"/>
      <c r="I178" s="287"/>
      <c r="J178" s="287"/>
      <c r="K178" s="287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4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4"/>
    </row>
    <row r="180" spans="1:22" ht="15.75" customHeight="1">
      <c r="A180" s="1110" t="s">
        <v>253</v>
      </c>
      <c r="B180" s="1072"/>
      <c r="C180" s="1136">
        <f t="shared" ref="C180:E180" si="17">IF(C179="","",C178*C179*2350*$K$1/$P$1/365/C$46)</f>
        <v>5.1053237858032383E-2</v>
      </c>
      <c r="D180" s="1136">
        <f t="shared" si="17"/>
        <v>5.1053237858032383E-2</v>
      </c>
      <c r="E180" s="1136">
        <f t="shared" si="17"/>
        <v>5.1053237858032383E-2</v>
      </c>
      <c r="F180" s="1136">
        <f>IF(F179="","",F178*F179*2350*$K$1/$P$1/365/F$46)</f>
        <v>5.1053237858032383E-2</v>
      </c>
      <c r="G180" s="1101"/>
      <c r="H180" s="1136" t="str">
        <f>IF(H178="","",H178*C179*2350*$K$1/$P$1/365/H$46)</f>
        <v/>
      </c>
      <c r="I180" s="1136" t="str">
        <f t="shared" ref="I180:K180" si="18">IF(I178="","",I178*D179*2350*$K$1/$P$1/365/I$46)</f>
        <v/>
      </c>
      <c r="J180" s="1136" t="str">
        <f t="shared" si="18"/>
        <v/>
      </c>
      <c r="K180" s="1136" t="str">
        <f t="shared" si="18"/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230</v>
      </c>
      <c r="B181" s="1089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9"/>
      <c r="H181" s="287"/>
      <c r="I181" s="287"/>
      <c r="J181" s="287"/>
      <c r="K181" s="287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4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4"/>
    </row>
    <row r="183" spans="1:22" ht="15.75" customHeight="1">
      <c r="A183" s="1110" t="s">
        <v>253</v>
      </c>
      <c r="B183" s="1092"/>
      <c r="C183" s="1136">
        <f>IF(C182="","",C181*C182*1450*$K$1/$P$1/365/C$46)</f>
        <v>0</v>
      </c>
      <c r="D183" s="1136">
        <f>IF(D182="","",D181*D182*1450*$K$1/$P$1/365/D$46)</f>
        <v>1.575046699875467E-2</v>
      </c>
      <c r="E183" s="1136">
        <f>IF(E182="","",E181*E182*1450*$K$1/$P$1/365/E$46)</f>
        <v>1.0500311332503114E-2</v>
      </c>
      <c r="F183" s="1136">
        <f>IF(F182="","",F181*F182*1450*$K$1/$P$1/365/F$46)</f>
        <v>1.0500311332503114E-2</v>
      </c>
      <c r="G183" s="1101"/>
      <c r="H183" s="1136" t="str">
        <f>IF(H181="","",H181*C182*1450*$K$1/$P$1/365/H$46)</f>
        <v/>
      </c>
      <c r="I183" s="1136" t="str">
        <f t="shared" ref="I183:K183" si="19">IF(I181="","",I181*D182*1450*$K$1/$P$1/365/I$46)</f>
        <v/>
      </c>
      <c r="J183" s="1136" t="str">
        <f t="shared" si="19"/>
        <v/>
      </c>
      <c r="K183" s="1136" t="str">
        <f t="shared" si="19"/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7"/>
      <c r="I184" s="287"/>
      <c r="J184" s="287"/>
      <c r="K184" s="287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4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4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234</v>
      </c>
      <c r="B191" s="1092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4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4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4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237</v>
      </c>
      <c r="B195" s="1089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9"/>
      <c r="H195" s="287"/>
      <c r="I195" s="287"/>
      <c r="J195" s="287"/>
      <c r="K195" s="287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4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4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9"/>
      <c r="H198" s="959">
        <f>IF(H52=0,"",ROUND((MIN(H52*'Exp factors'!C$14-H178-SUM(C178)*(H178="")-SUM(C191)*(SUM(C192)=0)-H195-SUM(C195)*(H195=""),SUM(C198)*'Exp factors'!C$15))*20/10,0)/2)</f>
        <v>-1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4"/>
    </row>
    <row r="199" spans="1:22" ht="15.75" customHeight="1">
      <c r="A199" s="1086" t="s">
        <v>182</v>
      </c>
      <c r="B199" s="1101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4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2750</v>
      </c>
      <c r="E200" s="1109">
        <f>IF(SUM(E198)=0,"",E198*E199)</f>
        <v>9000</v>
      </c>
      <c r="F200" s="1109">
        <f>IF(SUM(F198)=0,"",F198*F199)</f>
        <v>12000</v>
      </c>
      <c r="G200" s="1092"/>
      <c r="H200" s="963" t="str">
        <f>IF(OR(SUM(H198)=0,SUM(C199)=0),"",H198*C199)</f>
        <v/>
      </c>
      <c r="I200" s="963">
        <f t="shared" ref="I200:K200" si="20">IF(OR(SUM(I198)=0,SUM(D199)=0),"",I198*D199)</f>
        <v>2750</v>
      </c>
      <c r="J200" s="963">
        <f t="shared" si="20"/>
        <v>9000</v>
      </c>
      <c r="K200" s="963">
        <f t="shared" si="20"/>
        <v>15000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0</v>
      </c>
      <c r="P200" s="1109">
        <f>IF(K200="","",SUM(K200)-SUM(F200))</f>
        <v>3000</v>
      </c>
      <c r="Q200" s="1118"/>
      <c r="R200" s="888"/>
      <c r="S200" s="1020"/>
      <c r="T200" s="1020"/>
      <c r="U200" s="1052">
        <v>200</v>
      </c>
      <c r="V200" s="464"/>
    </row>
    <row r="201" spans="1:22" ht="15.75" customHeight="1">
      <c r="A201" s="1146" t="s">
        <v>239</v>
      </c>
      <c r="B201" s="1072"/>
      <c r="C201" s="1121">
        <f>IF(SUM(C52)=0,"",SUM(C178,SUM(C191)*(C192=""),C195,C198)/C52)</f>
        <v>0.2</v>
      </c>
      <c r="D201" s="1121">
        <f>IF(SUM(D52)=0,"",SUM(D178,SUM(D191)*(D192=""),D195,D198)/D52)</f>
        <v>0.15</v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0.15</v>
      </c>
      <c r="G201" s="1092"/>
      <c r="H201" s="1121">
        <f>IF(H52=0,"",SUM(H178,SUM(C178)*(H178=""),SUM(C191)*(SUM(C192)=0),H195,SUM(C195)*(H195=""),H198)/H52)</f>
        <v>0</v>
      </c>
      <c r="I201" s="1121">
        <f>IF(I52=0,"",SUM(I178,SUM(D178)*(I178=""),SUM(D191)*(SUM(D192)=0),I195,SUM(D195)*(I195=""),I198)/I52)</f>
        <v>0.15</v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0.17499999999999999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7"/>
      <c r="I202" s="287"/>
      <c r="J202" s="287"/>
      <c r="K202" s="287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4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4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4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4"/>
    </row>
    <row r="207" spans="1:22" ht="15.75" customHeight="1">
      <c r="A207" s="1086" t="s">
        <v>184</v>
      </c>
      <c r="B207" s="1144"/>
      <c r="C207" s="1109">
        <f>IF(SUM(C205)=0,"",C205*C206)</f>
        <v>0</v>
      </c>
      <c r="D207" s="1109">
        <f>IF(SUM(D205)=0,"",D205*D206)</f>
        <v>3300</v>
      </c>
      <c r="E207" s="1109">
        <f>IF(SUM(E205)=0,"",E205*E206)</f>
        <v>4320</v>
      </c>
      <c r="F207" s="1109">
        <f>IF(SUM(F205)=0,"",F205*F206)</f>
        <v>6000</v>
      </c>
      <c r="G207" s="1092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92"/>
      <c r="M207" s="1109">
        <f>IF(H207="","",SUM(H207)-SUM(C207))</f>
        <v>0</v>
      </c>
      <c r="N207" s="1109">
        <f>IF(I207="","",SUM(I207)-SUM(D207))</f>
        <v>-2475</v>
      </c>
      <c r="O207" s="1109">
        <f>IF(J207="","",SUM(J207)-SUM(E207))</f>
        <v>0</v>
      </c>
      <c r="P207" s="1109">
        <f>IF(K207="","",SUM(K207)-SUM(F207))</f>
        <v>-1000</v>
      </c>
      <c r="Q207" s="1118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242</v>
      </c>
      <c r="B208" s="1072"/>
      <c r="C208" s="996" t="str">
        <f>IF(Data!BV208="","",Data!BV208)</f>
        <v/>
      </c>
      <c r="D208" s="996" t="str">
        <f>IF(Data!BW208="","",Data!BW208)</f>
        <v/>
      </c>
      <c r="E208" s="996" t="str">
        <f>IF(Data!BX208="","",Data!BX208)</f>
        <v/>
      </c>
      <c r="F208" s="996" t="str">
        <f>IF(Data!BY208="","",Data!BY208)</f>
        <v/>
      </c>
      <c r="G208" s="1089"/>
      <c r="H208" s="287"/>
      <c r="I208" s="287"/>
      <c r="J208" s="287"/>
      <c r="K208" s="287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4"/>
    </row>
    <row r="209" spans="1:22" ht="15.75" customHeight="1">
      <c r="A209" s="1086" t="s">
        <v>182</v>
      </c>
      <c r="B209" s="1089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4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7"/>
      <c r="I211" s="287"/>
      <c r="J211" s="287"/>
      <c r="K211" s="287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4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4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4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0.33333333333333331</v>
      </c>
      <c r="D214" s="1121">
        <f>IF(SUM(D54,D55)=0,"",SUM(D181,D202,D205,D208,D211)/SUM(D54,D55))</f>
        <v>0.58333333333333337</v>
      </c>
      <c r="E214" s="1121">
        <f>IF(SUM(E54,E55)=0,"",SUM(E181,E202,E205,E208,E211)/SUM(E54,E55))</f>
        <v>0.375</v>
      </c>
      <c r="F214" s="1121">
        <f>IF(SUM(F54,F55)=0,"",SUM(F181,F202,F205,F208,F211)/SUM(F54,F55))</f>
        <v>0.44444444444444442</v>
      </c>
      <c r="G214" s="1092"/>
      <c r="H214" s="1121">
        <f>IF(H54+H55=0,"",SUM(H181,SUM(C181)*(H181=""),H202,SUM(C202)*(H202=""),H208,SUM(C208)*(H208=""),H211,SUM(C211)*(H211=""),H205)/(H54+H55))</f>
        <v>0.33333333333333331</v>
      </c>
      <c r="I214" s="1121">
        <f>IF(I54+I55=0,"",SUM(I181,SUM(D181)*(I181=""),I202,SUM(D202)*(I202=""),I208,SUM(D208)*(I208=""),I211,SUM(D211)*(I211=""),I205)/(I54+I55))</f>
        <v>0.33333333333333331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0.3888888888888889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4"/>
    </row>
    <row r="215" spans="1:22" ht="15.75" customHeight="1">
      <c r="A215" s="1148" t="str">
        <f>IF(Data!A215="","",Data!A215)</f>
        <v>Chicken sales: no. sold</v>
      </c>
      <c r="B215" s="1072"/>
      <c r="C215" s="996" t="str">
        <f>IF(Data!BV215="","",Data!BV215)</f>
        <v/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9"/>
      <c r="H215" s="287"/>
      <c r="I215" s="287"/>
      <c r="J215" s="287"/>
      <c r="K215" s="287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4"/>
    </row>
    <row r="216" spans="1:22" ht="15.75" customHeight="1">
      <c r="A216" s="1086" t="s">
        <v>182</v>
      </c>
      <c r="B216" s="1089"/>
      <c r="C216" s="996" t="str">
        <f>IF(Data!BV216="","",Data!BV216)</f>
        <v/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4"/>
    </row>
    <row r="217" spans="1:22" ht="15.75" customHeight="1">
      <c r="A217" s="1086" t="s">
        <v>184</v>
      </c>
      <c r="B217" s="1092"/>
      <c r="C217" s="1109" t="str">
        <f>IF(SUM(C215)=0,"",C215*C216)</f>
        <v/>
      </c>
      <c r="D217" s="1109">
        <f>IF(SUM(D215)=0,"",D215*D216)</f>
        <v>11</v>
      </c>
      <c r="E217" s="1109">
        <f>IF(SUM(E215)=0,"",E215*E216)</f>
        <v>1050</v>
      </c>
      <c r="F217" s="1109">
        <f>IF(SUM(F215)=0,"",F215*F216)</f>
        <v>2475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4"/>
    </row>
    <row r="218" spans="1:22" ht="15.75" customHeight="1">
      <c r="A218" s="1148" t="str">
        <f>IF(Data!A218="","",Data!A218)</f>
        <v>Egg sales: no. sold</v>
      </c>
      <c r="B218" s="1092"/>
      <c r="C218" s="996" t="str">
        <f>IF(Data!BV218="","",Data!BV218)</f>
        <v/>
      </c>
      <c r="D218" s="996" t="str">
        <f>IF(Data!BW218="","",Data!BW218)</f>
        <v/>
      </c>
      <c r="E218" s="996" t="str">
        <f>IF(Data!BX218="","",Data!BX218)</f>
        <v/>
      </c>
      <c r="F218" s="996" t="str">
        <f>IF(Data!BY218="","",Data!BY218)</f>
        <v/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4"/>
    </row>
    <row r="219" spans="1:22" ht="15.75" customHeight="1">
      <c r="A219" s="1086" t="s">
        <v>182</v>
      </c>
      <c r="B219" s="1092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4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4"/>
    </row>
    <row r="221" spans="1:22" ht="15.75" customHeight="1">
      <c r="A221" s="1148" t="str">
        <f>IF(Data!A221="","",Data!A221)</f>
        <v>Pig sales: no sold</v>
      </c>
      <c r="B221" s="1144"/>
      <c r="C221" s="996" t="str">
        <f>IF(Data!BV221="","",Data!BV221)</f>
        <v/>
      </c>
      <c r="D221" s="996" t="str">
        <f>IF(Data!BW221="","",Data!BW221)</f>
        <v/>
      </c>
      <c r="E221" s="996" t="str">
        <f>IF(Data!BX221="","",Data!BX221)</f>
        <v/>
      </c>
      <c r="F221" s="996" t="str">
        <f>IF(Data!BY221="","",Data!BY221)</f>
        <v/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4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4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4"/>
    </row>
    <row r="224" spans="1:22" ht="15.75" customHeight="1">
      <c r="A224" s="1148" t="str">
        <f>IF(Data!A224="","",Data!A224)</f>
        <v>Other: quantity</v>
      </c>
      <c r="B224" s="1092"/>
      <c r="C224" s="996" t="str">
        <f>IF(Data!BV224="","",Data!BV224)</f>
        <v/>
      </c>
      <c r="D224" s="996" t="str">
        <f>IF(Data!BW224="","",Data!BW224)</f>
        <v/>
      </c>
      <c r="E224" s="996" t="str">
        <f>IF(Data!BX224="","",Data!BX224)</f>
        <v/>
      </c>
      <c r="F224" s="996" t="str">
        <f>IF(Data!BY224="","",Data!BY224)</f>
        <v/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4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4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4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4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4"/>
    </row>
    <row r="229" spans="1:22" ht="15.75" customHeight="1">
      <c r="A229" s="1085" t="s">
        <v>252</v>
      </c>
      <c r="B229" s="1119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4"/>
    </row>
    <row r="230" spans="1:22" ht="15.75" customHeight="1">
      <c r="A230" s="1085" t="s">
        <v>253</v>
      </c>
      <c r="B230" s="1144"/>
      <c r="C230" s="1136">
        <f>IF(SUM(C228)=0,"",(C228/12)*C229)</f>
        <v>2.8333333333333335E-2</v>
      </c>
      <c r="D230" s="1136">
        <f>IF(SUM(D228)=0,"",(D228/12)*D229)</f>
        <v>1.1666666666666667E-2</v>
      </c>
      <c r="E230" s="1136">
        <f>IF(SUM(E228)=0,"",(E228/12)*E229)</f>
        <v>1.1666666666666667E-2</v>
      </c>
      <c r="F230" s="1136">
        <f>IF(SUM(F228)=0,"",(F228/12)*F229)</f>
        <v>1.1666666666666667E-2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4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4"/>
    </row>
    <row r="232" spans="1:22" s="1154" customFormat="1" ht="15.75" customHeight="1">
      <c r="A232" s="1085" t="s">
        <v>252</v>
      </c>
      <c r="B232" s="1151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>
        <f>IF(SUM(C231)=0,"",(C231/12)*C232)</f>
        <v>6.25E-2</v>
      </c>
      <c r="D233" s="1136">
        <f>IF(SUM(D231)=0,"",(D231/12)*D232)</f>
        <v>2.8333333333333335E-2</v>
      </c>
      <c r="E233" s="1136">
        <f>IF(SUM(E231)=0,"",(E231/12)*E232)</f>
        <v>2.8333333333333335E-2</v>
      </c>
      <c r="F233" s="1136">
        <f>IF(SUM(F231)=0,"",(F231/12)*F232)</f>
        <v>2.8333333333333335E-2</v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4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4"/>
    </row>
    <row r="235" spans="1:22" ht="15.75" customHeight="1">
      <c r="A235" s="1085" t="s">
        <v>182</v>
      </c>
      <c r="B235" s="1155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4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>
        <f>IF(SUM(E234)=0,"",E234*E235)</f>
        <v>25675</v>
      </c>
      <c r="F236" s="1132">
        <f>IF(SUM(F234)=0,"",F234*F235)</f>
        <v>30000</v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4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4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9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4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4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>
        <f>IF(SUM(D239)=0,"",D239*D240)</f>
        <v>500</v>
      </c>
      <c r="E241" s="1109">
        <f>IF(SUM(E239)=0,"",E239*E240)</f>
        <v>4000</v>
      </c>
      <c r="F241" s="1109">
        <f>IF(SUM(F239)=0,"",F239*F240)</f>
        <v>4800</v>
      </c>
      <c r="G241" s="1090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8"/>
      <c r="R241" s="888"/>
      <c r="S241" s="1020"/>
      <c r="T241" s="1020"/>
      <c r="U241" s="1052">
        <v>241</v>
      </c>
      <c r="V241" s="464"/>
    </row>
    <row r="242" spans="1:22" s="1154" customFormat="1" ht="15.75" customHeight="1">
      <c r="A242" s="1086" t="s">
        <v>259</v>
      </c>
      <c r="B242" s="1144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92"/>
      <c r="H242" s="287"/>
      <c r="I242" s="287"/>
      <c r="J242" s="287"/>
      <c r="K242" s="287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0.15772191780821915</v>
      </c>
      <c r="D243" s="1136">
        <f>IF(D237="","",(D237-SUM(D239)-SUM(D242))*D238/D$46/365/$P$1)</f>
        <v>0.15772191780821915</v>
      </c>
      <c r="E243" s="1136">
        <f>IF(E237="","",(E237-SUM(E239)-SUM(E242))*E238/E$46/365/$P$1)</f>
        <v>0.10514794520547943</v>
      </c>
      <c r="F243" s="1136">
        <f>IF(F237="","",(F237-SUM(F239)-SUM(F242))*F238/F$46/365/$P$1)</f>
        <v>0.12617753424657532</v>
      </c>
      <c r="G243" s="1101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101"/>
      <c r="M243" s="1137" t="str">
        <f>IF(H243="","",SUM(H243)-SUM(C243))</f>
        <v/>
      </c>
      <c r="N243" s="1137">
        <f>IF(I243="","",SUM(I243)-SUM(D243))</f>
        <v>5.2573972602739716E-2</v>
      </c>
      <c r="O243" s="1137">
        <f>IF(J243="","",SUM(J243)-SUM(E243))</f>
        <v>0.42059178082191773</v>
      </c>
      <c r="P243" s="1137">
        <f>IF(K243="","",SUM(K243)-SUM(F243))</f>
        <v>0.50471013698630129</v>
      </c>
      <c r="Q243" s="1118"/>
      <c r="R243" s="1051"/>
      <c r="S243" s="1013"/>
      <c r="T243" s="1013"/>
      <c r="U243" s="1052">
        <v>243</v>
      </c>
      <c r="V243" s="464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257</v>
      </c>
      <c r="B245" s="1144"/>
      <c r="C245" s="1112">
        <f>IF(Data!BV245="","",Data!BV245)</f>
        <v>14863.14</v>
      </c>
      <c r="D245" s="1112">
        <f>IF(Data!BW245="","",Data!BW245)</f>
        <v>14863.14</v>
      </c>
      <c r="E245" s="1112">
        <f>IF(Data!BX245="","",Data!BX245)</f>
        <v>14863.14</v>
      </c>
      <c r="F245" s="1112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4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4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4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4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92"/>
      <c r="H249" s="287"/>
      <c r="I249" s="287"/>
      <c r="J249" s="287"/>
      <c r="K249" s="287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4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 t="str">
        <f>IF(E244="","",(E244-SUM(E246)-SUM(E249))*E245/E$46/365/$P$1)</f>
        <v/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4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257</v>
      </c>
      <c r="B252" s="1144"/>
      <c r="C252" s="1112">
        <f>IF(Data!BV252="","",Data!BV252)</f>
        <v>14444.46</v>
      </c>
      <c r="D252" s="1112">
        <f>IF(Data!BW252="","",Data!BW252)</f>
        <v>14444.46</v>
      </c>
      <c r="E252" s="1112">
        <f>IF(Data!BX252="","",Data!BX252)</f>
        <v>14444.46</v>
      </c>
      <c r="F252" s="1112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4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4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4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4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7"/>
      <c r="I256" s="287"/>
      <c r="J256" s="287"/>
      <c r="K256" s="287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4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4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257</v>
      </c>
      <c r="B259" s="1144"/>
      <c r="C259" s="1112">
        <f>IF(Data!BV259="","",Data!BV259)</f>
        <v>14653.8</v>
      </c>
      <c r="D259" s="1112">
        <f>IF(Data!BW259="","",Data!BW259)</f>
        <v>14653.8</v>
      </c>
      <c r="E259" s="1112">
        <f>IF(Data!BX259="","",Data!BX259)</f>
        <v>14653.8</v>
      </c>
      <c r="F259" s="1112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4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4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4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4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7"/>
      <c r="I263" s="287"/>
      <c r="J263" s="287"/>
      <c r="K263" s="287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4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4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257</v>
      </c>
      <c r="B266" s="1155"/>
      <c r="C266" s="1112">
        <f>IF(Data!BV266="","",Data!BV266)</f>
        <v>14235.119999999999</v>
      </c>
      <c r="D266" s="1112">
        <f>IF(Data!BW266="","",Data!BW266)</f>
        <v>14235.119999999999</v>
      </c>
      <c r="E266" s="1112">
        <f>IF(Data!BX266="","",Data!BX266)</f>
        <v>14235.119999999999</v>
      </c>
      <c r="F266" s="1112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4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4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4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4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7"/>
      <c r="I270" s="287"/>
      <c r="J270" s="287"/>
      <c r="K270" s="287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4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4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257</v>
      </c>
      <c r="B273" s="1072"/>
      <c r="C273" s="1112">
        <f>IF(Data!BV273="","",Data!BV273)</f>
        <v>14193.252</v>
      </c>
      <c r="D273" s="1112">
        <f>IF(Data!BW273="","",Data!BW273)</f>
        <v>14193.252</v>
      </c>
      <c r="E273" s="1112">
        <f>IF(Data!BX273="","",Data!BX273)</f>
        <v>14193.252</v>
      </c>
      <c r="F273" s="1112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4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2200</v>
      </c>
      <c r="G276" s="1092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92"/>
      <c r="H277" s="287"/>
      <c r="I277" s="287"/>
      <c r="J277" s="287"/>
      <c r="K277" s="287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4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2.4549003735990036E-2</v>
      </c>
      <c r="D278" s="1136">
        <f>IF(D272="","",(D272-SUM(D274)-SUM(D277))*D273/D$46/365/$P$1)</f>
        <v>4.9098007471980072E-2</v>
      </c>
      <c r="E278" s="1136">
        <f>IF(E272="","",(E272-SUM(E274)-SUM(E277))*E273/E$46/365/$P$1)</f>
        <v>4.9098007471980072E-2</v>
      </c>
      <c r="F278" s="1136">
        <f>IF(F272="","",(F272-SUM(F274)-SUM(F277))*F273/F$46/365/$P$1)</f>
        <v>4.9098007471980072E-2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4"/>
    </row>
    <row r="279" spans="1:22" ht="15.75" customHeight="1">
      <c r="A279" s="1148" t="str">
        <f>IF(Data!A279="","",Data!A279)</f>
        <v>Millet: kg produced</v>
      </c>
      <c r="B279" s="1101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257</v>
      </c>
      <c r="B280" s="1144"/>
      <c r="C280" s="1112">
        <f>IF(Data!BV280="","",Data!BV280)</f>
        <v>15198.083999999999</v>
      </c>
      <c r="D280" s="1112">
        <f>IF(Data!BW280="","",Data!BW280)</f>
        <v>15198.083999999999</v>
      </c>
      <c r="E280" s="1112">
        <f>IF(Data!BX280="","",Data!BX280)</f>
        <v>15198.083999999999</v>
      </c>
      <c r="F280" s="1112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4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4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4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4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7"/>
      <c r="I284" s="287"/>
      <c r="J284" s="287"/>
      <c r="K284" s="287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4"/>
    </row>
    <row r="285" spans="1:22" s="1158" customFormat="1" ht="15.75" customHeight="1">
      <c r="A285" s="1110" t="s">
        <v>253</v>
      </c>
      <c r="B285" s="1101"/>
      <c r="C285" s="1136" t="str">
        <f>IF(C279="","",(C279-SUM(C281)-SUM(C284))*C280/C$46/365/$P$1)</f>
        <v/>
      </c>
      <c r="D285" s="1136" t="str">
        <f>IF(D279="","",(D279-SUM(D281)-SUM(D284))*D280/D$46/365/$P$1)</f>
        <v/>
      </c>
      <c r="E285" s="1136" t="str">
        <f>IF(E279="","",(E279-SUM(E281)-SUM(E284))*E280/E$46/365/$P$1)</f>
        <v/>
      </c>
      <c r="F285" s="1136" t="str">
        <f>IF(F279="","",(F279-SUM(F281)-SUM(F284))*F280/F$46/365/$P$1)</f>
        <v/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Potato: kg produced</v>
      </c>
      <c r="B286" s="1101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257</v>
      </c>
      <c r="B287" s="1155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4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4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4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>
        <f>IF(SUM(E288)=0,"",E288*E289)</f>
        <v>720</v>
      </c>
      <c r="F290" s="1109">
        <f>IF(SUM(F288)=0,"",F288*F289)</f>
        <v>3600</v>
      </c>
      <c r="G290" s="1092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>
        <f>IF(J290="","",SUM(J290)-SUM(E290))</f>
        <v>-720</v>
      </c>
      <c r="P290" s="1109">
        <f>IF(K290="","",SUM(K290)-SUM(F290))</f>
        <v>-3600</v>
      </c>
      <c r="Q290" s="1118"/>
      <c r="R290" s="888"/>
      <c r="S290" s="1020"/>
      <c r="T290" s="1020"/>
      <c r="U290" s="1052">
        <v>290</v>
      </c>
      <c r="V290" s="464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7"/>
      <c r="I291" s="287"/>
      <c r="J291" s="287"/>
      <c r="K291" s="287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4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5.4310225543102251E-3</v>
      </c>
      <c r="D292" s="1136">
        <f>IF(D286="","",(D286-SUM(D288)-SUM(D291))*D287/D$46/365/$P$1)</f>
        <v>5.4310225543102251E-3</v>
      </c>
      <c r="E292" s="1136">
        <f>IF(E286="","",(E286-SUM(E288)-SUM(E291))*E287/E$46/365/$P$1)</f>
        <v>4.3448180434481802E-3</v>
      </c>
      <c r="F292" s="1136">
        <f>IF(F286="","",(F286-SUM(F288)-SUM(F291))*F287/F$46/365/$P$1)</f>
        <v>1.086204510862045E-2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>
        <f>IF(J292="","",SUM(J292)-SUM(E292))</f>
        <v>8.6896360868963622E-3</v>
      </c>
      <c r="P292" s="1137">
        <f>IF(K292="","",SUM(K292)-SUM(F292))</f>
        <v>4.3448180434481801E-2</v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4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4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4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4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7"/>
      <c r="I298" s="287"/>
      <c r="J298" s="287"/>
      <c r="K298" s="287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4"/>
    </row>
    <row r="299" spans="1:22" s="1158" customFormat="1" ht="15.75" customHeight="1">
      <c r="A299" s="1110" t="s">
        <v>253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 t="str">
        <f>IF(E293="","",(E293-SUM(E295)-SUM(E298))*E294/E$46/365/$P$1)</f>
        <v/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268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269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4"/>
    </row>
    <row r="303" spans="1:22" ht="15.75" customHeight="1">
      <c r="A303" s="1159" t="s">
        <v>270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4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4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4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4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7"/>
      <c r="I308" s="287"/>
      <c r="J308" s="287"/>
      <c r="K308" s="287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268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269</v>
      </c>
      <c r="B312" s="1161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270</v>
      </c>
      <c r="B313" s="1089"/>
      <c r="C313" s="1132" t="str">
        <f>IF(C310="","",C310*C312)</f>
        <v/>
      </c>
      <c r="D313" s="1132" t="str">
        <f>IF(D310="","",D310*D312)</f>
        <v/>
      </c>
      <c r="E313" s="1132" t="str">
        <f>IF(E310="","",E310*E312)</f>
        <v/>
      </c>
      <c r="F313" s="1132" t="str">
        <f>IF(F310="","",F310*F312)</f>
        <v/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4"/>
    </row>
    <row r="315" spans="1:22" ht="15.75" customHeight="1">
      <c r="A315" s="1085" t="s">
        <v>258</v>
      </c>
      <c r="B315" s="1116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4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4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4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92"/>
      <c r="H318" s="287"/>
      <c r="I318" s="287"/>
      <c r="J318" s="287"/>
      <c r="K318" s="287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4"/>
    </row>
    <row r="319" spans="1:22" ht="15.75" customHeight="1">
      <c r="A319" s="1110" t="s">
        <v>253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str">
        <f>IF(E313="","",(E313-SUM(E315)-SUM(E318))*E314/E$46/365/$P$1)</f>
        <v/>
      </c>
      <c r="F319" s="1136" t="str">
        <f>IF(F313="","",(F313-SUM(F315)-SUM(F318))*F314/F$46/365/$P$1)</f>
        <v/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4"/>
    </row>
    <row r="320" spans="1:22" ht="15.75" customHeight="1">
      <c r="A320" s="1148" t="str">
        <f>IF(Data!A320="","",Data!A320)</f>
        <v>Other melons: no. local meas</v>
      </c>
      <c r="B320" s="1092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269</v>
      </c>
      <c r="B322" s="1092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270</v>
      </c>
      <c r="B323" s="1092"/>
      <c r="C323" s="1132" t="str">
        <f>IF(C320="","",C320*C322)</f>
        <v/>
      </c>
      <c r="D323" s="1132" t="str">
        <f>IF(D320="","",D320*D322)</f>
        <v/>
      </c>
      <c r="E323" s="1132" t="str">
        <f>IF(E320="","",E320*E322)</f>
        <v/>
      </c>
      <c r="F323" s="1132" t="str">
        <f>IF(F320="","",F320*F322)</f>
        <v/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4"/>
    </row>
    <row r="325" spans="1:22" ht="15.75" customHeight="1">
      <c r="A325" s="1085" t="s">
        <v>258</v>
      </c>
      <c r="B325" s="1092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4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4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8"/>
      <c r="S327" s="1020"/>
      <c r="T327" s="1020"/>
      <c r="U327" s="1052">
        <v>327</v>
      </c>
      <c r="V327" s="464"/>
    </row>
    <row r="328" spans="1:22" ht="15.75" customHeight="1">
      <c r="A328" s="1086" t="s">
        <v>259</v>
      </c>
      <c r="B328" s="1092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92"/>
      <c r="H328" s="287"/>
      <c r="I328" s="287"/>
      <c r="J328" s="287"/>
      <c r="K328" s="287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4"/>
    </row>
    <row r="329" spans="1:22" ht="15.75" customHeight="1">
      <c r="A329" s="1110" t="s">
        <v>253</v>
      </c>
      <c r="B329" s="1092"/>
      <c r="C329" s="1136" t="str">
        <f>IF(C323="","",(C323-SUM(C325)-SUM(C328))*C324/C$46/365/$P$1)</f>
        <v/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str">
        <f>IF(F323="","",(F323-SUM(F325)-SUM(F328))*F324/F$46/365/$P$1)</f>
        <v/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51"/>
      <c r="S329" s="1013"/>
      <c r="T329" s="1013"/>
      <c r="U329" s="1052">
        <v>329</v>
      </c>
      <c r="V329" s="464"/>
    </row>
    <row r="330" spans="1:22" s="1158" customFormat="1" ht="15.75" customHeight="1">
      <c r="A330" s="1148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268</v>
      </c>
      <c r="B331" s="1092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4"/>
    </row>
    <row r="332" spans="1:22" s="1158" customFormat="1" ht="15.75" customHeight="1">
      <c r="A332" s="1162" t="s">
        <v>269</v>
      </c>
      <c r="B332" s="1092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270</v>
      </c>
      <c r="B333" s="933"/>
      <c r="C333" s="1132">
        <f>IF(C330="","",C330*C332)</f>
        <v>300</v>
      </c>
      <c r="D333" s="1132">
        <f>IF(D330="","",D330*D332)</f>
        <v>400</v>
      </c>
      <c r="E333" s="1132">
        <f>IF(E330="","",E330*E332)</f>
        <v>400</v>
      </c>
      <c r="F333" s="1132">
        <f>IF(F330="","",F330*F332)</f>
        <v>750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4"/>
    </row>
    <row r="335" spans="1:22" ht="15.75" customHeight="1">
      <c r="A335" s="1085" t="s">
        <v>258</v>
      </c>
      <c r="B335" s="1089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4"/>
    </row>
    <row r="336" spans="1:22" ht="15.75" customHeight="1">
      <c r="A336" s="1086" t="s">
        <v>182</v>
      </c>
      <c r="B336" s="1163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4"/>
    </row>
    <row r="337" spans="1:22" ht="15.75" customHeight="1">
      <c r="A337" s="1086" t="s">
        <v>184</v>
      </c>
      <c r="B337" s="1164"/>
      <c r="C337" s="1109">
        <f>IF(SUM(C335)=0,"",C335*C336)</f>
        <v>1250</v>
      </c>
      <c r="D337" s="1109">
        <f>IF(SUM(D335)=0,"",D335*D336)</f>
        <v>1000</v>
      </c>
      <c r="E337" s="1109">
        <f>IF(SUM(E335)=0,"",E335*E336)</f>
        <v>1000</v>
      </c>
      <c r="F337" s="1109">
        <f>IF(SUM(F335)=0,"",F335*F336)</f>
        <v>2500</v>
      </c>
      <c r="G337" s="1155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5"/>
      <c r="M337" s="1109">
        <f>IF(H337="","",SUM(H337)-SUM(C337))</f>
        <v>-1250</v>
      </c>
      <c r="N337" s="1109">
        <f>IF(I337="","",SUM(I337)-SUM(D337))</f>
        <v>-1000</v>
      </c>
      <c r="O337" s="1109">
        <f>IF(J337="","",SUM(J337)-SUM(E337))</f>
        <v>-1000</v>
      </c>
      <c r="P337" s="1109">
        <f>IF(K337="","",SUM(K337)-SUM(F337))</f>
        <v>-2500</v>
      </c>
      <c r="Q337" s="1118"/>
      <c r="R337" s="888"/>
      <c r="S337" s="1020"/>
      <c r="T337" s="1020"/>
      <c r="U337" s="1052">
        <v>337</v>
      </c>
      <c r="V337" s="464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5"/>
      <c r="H338" s="287"/>
      <c r="I338" s="287"/>
      <c r="J338" s="287"/>
      <c r="K338" s="287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4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8.2503113325031133E-3</v>
      </c>
      <c r="D339" s="1136">
        <f>IF(D333="","",(D333-SUM(D335)-SUM(D338))*D334/D$46/365/$P$1)</f>
        <v>3.3001245330012453E-2</v>
      </c>
      <c r="E339" s="1136">
        <f>IF(E333="","",(E333-SUM(E335)-SUM(E338))*E334/E$46/365/$P$1)</f>
        <v>3.3001245330012453E-2</v>
      </c>
      <c r="F339" s="1136">
        <f>IF(F333="","",(F333-SUM(F335)-SUM(F338))*F334/F$46/365/$P$1)</f>
        <v>4.1251556662515572E-2</v>
      </c>
      <c r="G339" s="1111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11"/>
      <c r="M339" s="1137">
        <f>IF(H339="","",SUM(H339)-SUM(C339))</f>
        <v>4.1251556662515572E-2</v>
      </c>
      <c r="N339" s="1137">
        <f>IF(I339="","",SUM(I339)-SUM(D339))</f>
        <v>3.3001245330012453E-2</v>
      </c>
      <c r="O339" s="1137">
        <f>IF(J339="","",SUM(J339)-SUM(E339))</f>
        <v>3.3001245330012453E-2</v>
      </c>
      <c r="P339" s="1137">
        <f>IF(K339="","",SUM(K339)-SUM(F339))</f>
        <v>8.250311332503113E-2</v>
      </c>
      <c r="Q339" s="1118"/>
      <c r="R339" s="1051"/>
      <c r="S339" s="1013"/>
      <c r="T339" s="1013"/>
      <c r="U339" s="1052">
        <v>339</v>
      </c>
      <c r="V339" s="464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268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4"/>
    </row>
    <row r="342" spans="1:22" s="1158" customFormat="1" ht="15.75" customHeight="1">
      <c r="A342" s="932" t="s">
        <v>269</v>
      </c>
      <c r="B342" s="1165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270</v>
      </c>
      <c r="B343" s="1165"/>
      <c r="C343" s="1132" t="str">
        <f>IF(C340="","",C340*C342)</f>
        <v/>
      </c>
      <c r="D343" s="1132" t="str">
        <f>IF(D340="","",D340*D342)</f>
        <v/>
      </c>
      <c r="E343" s="1132" t="str">
        <f>IF(E340="","",E340*E342)</f>
        <v/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4"/>
    </row>
    <row r="345" spans="1:22" ht="15.75" customHeight="1">
      <c r="A345" s="1085" t="s">
        <v>258</v>
      </c>
      <c r="B345" s="1164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4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4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 t="str">
        <f>IF(SUM(D345)=0,"",D345*D346)</f>
        <v/>
      </c>
      <c r="E347" s="1109" t="str">
        <f>IF(SUM(E345)=0,"",E345*E346)</f>
        <v/>
      </c>
      <c r="F347" s="1109" t="str">
        <f>IF(SUM(F345)=0,"",F345*F346)</f>
        <v/>
      </c>
      <c r="G347" s="1092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 t="str">
        <f>IF(J347="","",SUM(J347)-SUM(E347))</f>
        <v/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4"/>
    </row>
    <row r="348" spans="1:22" ht="15.75" customHeight="1">
      <c r="A348" s="1086" t="s">
        <v>259</v>
      </c>
      <c r="B348" s="1089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92"/>
      <c r="H348" s="287"/>
      <c r="I348" s="287"/>
      <c r="J348" s="287"/>
      <c r="K348" s="287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4"/>
    </row>
    <row r="349" spans="1:22" ht="15.75" customHeight="1">
      <c r="A349" s="1110" t="s">
        <v>253</v>
      </c>
      <c r="B349" s="1089"/>
      <c r="C349" s="1136" t="str">
        <f>IF(C343="","",(C343-SUM(C345)-SUM(C348))*C344/C$46/365/$P$1)</f>
        <v/>
      </c>
      <c r="D349" s="1136" t="str">
        <f>IF(D343="","",(D343-SUM(D345)-SUM(D348))*D344/D$46/365/$P$1)</f>
        <v/>
      </c>
      <c r="E349" s="1136" t="str">
        <f>IF(E343="","",(E343-SUM(E345)-SUM(E348))*E344/E$46/365/$P$1)</f>
        <v/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 t="str">
        <f>IF(J349="","",SUM(J349)-SUM(E349))</f>
        <v/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4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268</v>
      </c>
      <c r="B351" s="1111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4"/>
    </row>
    <row r="352" spans="1:22" s="1158" customFormat="1" ht="15.75" customHeight="1">
      <c r="A352" s="932" t="s">
        <v>269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270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4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4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4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4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7"/>
      <c r="I358" s="287"/>
      <c r="J358" s="287"/>
      <c r="K358" s="287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4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4"/>
    </row>
    <row r="360" spans="1:22" s="1158" customFormat="1" ht="15.75" customHeight="1">
      <c r="A360" s="1148" t="str">
        <f>IF(Data!A360="","",Data!A360)</f>
        <v>Other crop: Amadumbe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268</v>
      </c>
      <c r="B362" s="1089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269</v>
      </c>
      <c r="B363" s="1111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270</v>
      </c>
      <c r="B364" s="1092"/>
      <c r="C364" s="1132">
        <f>IF(C361="","",C361*C363)</f>
        <v>40</v>
      </c>
      <c r="D364" s="1132">
        <f>IF(D361="","",D361*D363)</f>
        <v>200</v>
      </c>
      <c r="E364" s="1132">
        <f>IF(E361="","",E361*E363)</f>
        <v>200</v>
      </c>
      <c r="F364" s="1132">
        <f>IF(F361="","",F361*F363)</f>
        <v>400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257</v>
      </c>
      <c r="B365" s="1089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4"/>
    </row>
    <row r="366" spans="1:22" ht="15.75" customHeight="1">
      <c r="A366" s="1085" t="s">
        <v>258</v>
      </c>
      <c r="B366" s="1164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9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4"/>
    </row>
    <row r="367" spans="1:22" ht="15.75" customHeight="1">
      <c r="A367" s="1086" t="s">
        <v>182</v>
      </c>
      <c r="B367" s="1092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4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>
        <f>IF(SUM(D366)=0,"",D366*D367)</f>
        <v>500</v>
      </c>
      <c r="E368" s="1109">
        <f>IF(SUM(E366)=0,"",E366*E367)</f>
        <v>500</v>
      </c>
      <c r="F368" s="1109">
        <f>IF(SUM(F366)=0,"",F366*F367)</f>
        <v>1250</v>
      </c>
      <c r="G368" s="1092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>
        <f>IF(I368="","",SUM(I368)-SUM(D368))</f>
        <v>-500</v>
      </c>
      <c r="O368" s="1109">
        <f>IF(J368="","",SUM(J368)-SUM(E368))</f>
        <v>-500</v>
      </c>
      <c r="P368" s="1109">
        <f>IF(K368="","",SUM(K368)-SUM(F368))</f>
        <v>-1250</v>
      </c>
      <c r="Q368" s="1118"/>
      <c r="R368" s="888"/>
      <c r="S368" s="1020"/>
      <c r="T368" s="1020"/>
      <c r="U368" s="1052">
        <v>368</v>
      </c>
      <c r="V368" s="464"/>
    </row>
    <row r="369" spans="1:22" s="1158" customFormat="1" ht="15.75" customHeight="1">
      <c r="A369" s="1086" t="s">
        <v>259</v>
      </c>
      <c r="B369" s="1092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92"/>
      <c r="H369" s="287"/>
      <c r="I369" s="287"/>
      <c r="J369" s="287"/>
      <c r="K369" s="287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1.4390480143904802E-3</v>
      </c>
      <c r="D370" s="1136">
        <f>IF(D364="","",(D364-SUM(D366)-SUM(D369))*D365/D$46/365/$P$1)</f>
        <v>3.5976200359762E-3</v>
      </c>
      <c r="E370" s="1136">
        <f>IF(E364="","",(E364-SUM(E366)-SUM(E369))*E365/E$46/365/$P$1)</f>
        <v>3.5976200359762E-3</v>
      </c>
      <c r="F370" s="1136">
        <f>IF(F364="","",(F364-SUM(F366)-SUM(F369))*F365/F$46/365/$P$1)</f>
        <v>5.3964300539642998E-3</v>
      </c>
      <c r="G370" s="1101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101"/>
      <c r="M370" s="1137" t="str">
        <f>IF(H370="","",SUM(H370)-SUM(C370))</f>
        <v/>
      </c>
      <c r="N370" s="1137">
        <f>IF(I370="","",SUM(I370)-SUM(D370))</f>
        <v>3.5976200359762E-3</v>
      </c>
      <c r="O370" s="1137">
        <f>IF(J370="","",SUM(J370)-SUM(E370))</f>
        <v>3.5976200359762E-3</v>
      </c>
      <c r="P370" s="1137">
        <f>IF(K370="","",SUM(K370)-SUM(F370))</f>
        <v>8.9940500899404995E-3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268</v>
      </c>
      <c r="B373" s="1116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269</v>
      </c>
      <c r="B374" s="1101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270</v>
      </c>
      <c r="B375" s="1114"/>
      <c r="C375" s="1132" t="str">
        <f>IF(C372="","",C372*C374)</f>
        <v/>
      </c>
      <c r="D375" s="1132" t="str">
        <f>IF(D372="","",D372*D374)</f>
        <v/>
      </c>
      <c r="E375" s="1132" t="str">
        <f>IF(E372="","",E372*E374)</f>
        <v/>
      </c>
      <c r="F375" s="1132" t="str">
        <f>IF(F372="","",F372*F374)</f>
        <v/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4"/>
    </row>
    <row r="377" spans="1:22" ht="15.75" customHeight="1">
      <c r="A377" s="1085" t="s">
        <v>258</v>
      </c>
      <c r="B377" s="1116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4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4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8"/>
      <c r="S379" s="1020"/>
      <c r="T379" s="1020"/>
      <c r="U379" s="1052">
        <v>379</v>
      </c>
      <c r="V379" s="464"/>
    </row>
    <row r="380" spans="1:22" s="1158" customFormat="1" ht="15.75" customHeight="1">
      <c r="A380" s="1086" t="s">
        <v>259</v>
      </c>
      <c r="B380" s="1116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92"/>
      <c r="H380" s="287"/>
      <c r="I380" s="287"/>
      <c r="J380" s="287"/>
      <c r="K380" s="287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 t="str">
        <f>IF(C375="","",(C375-SUM(C377)-SUM(C380))*SUM(C376)/C$46/365/$P$1)</f>
        <v/>
      </c>
      <c r="D381" s="1136" t="str">
        <f>IF(D375="","",(D375-SUM(D377)-SUM(D380))*D376/D$46/365/$P$1)</f>
        <v/>
      </c>
      <c r="E381" s="1136" t="str">
        <f>IF(E375="","",(E375-SUM(E377)-SUM(E380))*E376/E$46/365/$P$1)</f>
        <v/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Other crop:</v>
      </c>
      <c r="B382" s="1089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268</v>
      </c>
      <c r="B383" s="1111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269</v>
      </c>
      <c r="B384" s="1089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276</v>
      </c>
      <c r="B385" s="933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257</v>
      </c>
      <c r="B386" s="1116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4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101"/>
      <c r="H387" s="287"/>
      <c r="I387" s="287"/>
      <c r="J387" s="287"/>
      <c r="K387" s="287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4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4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 t="str">
        <f>IF(SUM(E387)=0,"",E387*E388)</f>
        <v/>
      </c>
      <c r="F389" s="1109" t="str">
        <f>IF(SUM(F387)=0,"",F387*F388)</f>
        <v/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4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7"/>
      <c r="I390" s="287"/>
      <c r="J390" s="287"/>
      <c r="K390" s="287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4"/>
    </row>
    <row r="391" spans="1:22" ht="15.75" customHeight="1">
      <c r="A391" s="1110" t="s">
        <v>253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4"/>
    </row>
    <row r="392" spans="1:22" s="1158" customFormat="1" ht="15.75" customHeight="1">
      <c r="A392" s="1148" t="str">
        <f>IF(Data!A392="","",Data!A392)</f>
        <v>Main cashcrop kg sold (Sugarcane)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4"/>
    </row>
    <row r="395" spans="1:22" ht="15.75" customHeight="1">
      <c r="A395" s="1148" t="str">
        <f>IF(Data!A395="","",Data!A395)</f>
        <v>Other cashcrop: kg produced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4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4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4"/>
    </row>
    <row r="398" spans="1:22" s="1158" customFormat="1" ht="15.75" customHeight="1">
      <c r="A398" s="1148" t="str">
        <f>IF(Data!A398="","",Data!A398)</f>
        <v>Other cashcrop: kg produced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4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4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4"/>
    </row>
    <row r="404" spans="1:22" ht="15.75" customHeight="1">
      <c r="A404" s="1148" t="str">
        <f>IF(Data!A404="","",Data!A404)</f>
        <v>Other cashcrop: kg produced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4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4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 t="str">
        <f>IF(SUM(E404)=0,"",E404*E405)</f>
        <v/>
      </c>
      <c r="F406" s="1109" t="str">
        <f>IF(SUM(F404)=0,"",F404*F405)</f>
        <v/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4"/>
    </row>
    <row r="407" spans="1:22" ht="15.75" customHeight="1">
      <c r="A407" s="1148" t="str">
        <f>IF(Data!A407="","",Data!A407)</f>
        <v>Other cashcrop: kg produced</v>
      </c>
      <c r="B407" s="1089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4"/>
    </row>
    <row r="408" spans="1:22" ht="15.75" customHeight="1">
      <c r="A408" s="1086" t="s">
        <v>182</v>
      </c>
      <c r="B408" s="1089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4"/>
    </row>
    <row r="409" spans="1:22" s="1154" customFormat="1" ht="15.75" customHeight="1">
      <c r="A409" s="1085" t="s">
        <v>184</v>
      </c>
      <c r="B409" s="1089"/>
      <c r="C409" s="1109" t="str">
        <f>IF(SUM(C407)=0,"",C407*C408)</f>
        <v/>
      </c>
      <c r="D409" s="1109" t="str">
        <f>IF(SUM(D407)=0,"",D407*D408)</f>
        <v/>
      </c>
      <c r="E409" s="1109" t="str">
        <f>IF(SUM(E407)=0,"",E407*E408)</f>
        <v/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4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4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Straw: quantity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92"/>
      <c r="H413" s="287"/>
      <c r="I413" s="287"/>
      <c r="J413" s="287"/>
      <c r="K413" s="287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4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4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7"/>
      <c r="I416" s="287"/>
      <c r="J416" s="287"/>
      <c r="K416" s="287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4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4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4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4"/>
    </row>
    <row r="420" spans="1:22" s="1158" customFormat="1" ht="15.75" customHeight="1">
      <c r="A420" s="1169" t="s">
        <v>281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7"/>
      <c r="I420" s="287"/>
      <c r="J420" s="287"/>
      <c r="K420" s="287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4"/>
    </row>
    <row r="424" spans="1:22" s="1158" customFormat="1" ht="15.75" customHeight="1">
      <c r="A424" s="1169" t="s">
        <v>281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7"/>
      <c r="I424" s="287"/>
      <c r="J424" s="287"/>
      <c r="K424" s="287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282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268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269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7"/>
      <c r="I433" s="287"/>
      <c r="J433" s="287"/>
      <c r="K433" s="287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0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268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269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7"/>
      <c r="I443" s="287"/>
      <c r="J443" s="287"/>
      <c r="K443" s="287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f>'Data 3'!DP139</f>
        <v>0</v>
      </c>
      <c r="I445" s="1132">
        <f>'Data 3'!DQ139</f>
        <v>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0</v>
      </c>
      <c r="N445" s="1109">
        <f>IF(I445="","",SUM(I445)-SUM(D445))</f>
        <v>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0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f>'Data 3'!DP140</f>
        <v>0</v>
      </c>
      <c r="I447" s="1136">
        <f>'Data 3'!DQ140</f>
        <v>0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</v>
      </c>
      <c r="N447" s="1137">
        <f>IF(I447="","",SUM(I447)-SUM(D447))</f>
        <v>0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285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4"/>
    </row>
    <row r="449" spans="1:22" ht="15.75" customHeight="1">
      <c r="A449" s="1384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269</v>
      </c>
      <c r="B450" s="1101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287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4"/>
    </row>
    <row r="452" spans="1:22" ht="15.75" customHeight="1">
      <c r="A452" s="1110" t="s">
        <v>288</v>
      </c>
      <c r="B452" s="1089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4"/>
    </row>
    <row r="453" spans="1:22" ht="15.75" customHeight="1">
      <c r="A453" s="1159" t="s">
        <v>270</v>
      </c>
      <c r="B453" s="1089"/>
      <c r="C453" s="1132">
        <f>IF(C451="","",C450*C451*C452)</f>
        <v>600</v>
      </c>
      <c r="D453" s="1132">
        <f>IF(D451="","",D450*D451*D452)</f>
        <v>600</v>
      </c>
      <c r="E453" s="1132">
        <f>IF(E451="","",E450*E451*E452)</f>
        <v>600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4"/>
    </row>
    <row r="454" spans="1:22" ht="15.75" customHeight="1">
      <c r="A454" s="1159" t="s">
        <v>297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4"/>
    </row>
    <row r="455" spans="1:22" ht="15.75" customHeight="1">
      <c r="A455" s="1110" t="s">
        <v>253</v>
      </c>
      <c r="B455" s="1089"/>
      <c r="C455" s="1385">
        <f>IF(C453="","",C453*C454/C$46/365/$P$1)</f>
        <v>0.31457484433374844</v>
      </c>
      <c r="D455" s="1385">
        <f>IF(D453="","",D453*D454/D$46/365/$P$1)</f>
        <v>0.31457484433374844</v>
      </c>
      <c r="E455" s="1385">
        <f>IF(E453="","",E453*E454/E$46/365/$P$1)</f>
        <v>0.31457484433374844</v>
      </c>
      <c r="F455" s="1385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4"/>
    </row>
    <row r="456" spans="1:22" ht="15.75" customHeight="1">
      <c r="A456" s="1177" t="s">
        <v>290</v>
      </c>
      <c r="B456" s="1101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4"/>
    </row>
    <row r="457" spans="1:22" ht="15.75" customHeight="1">
      <c r="A457" s="1110" t="s">
        <v>291</v>
      </c>
      <c r="B457" s="1089"/>
      <c r="C457" s="1572">
        <f>IF(C456="","",C451*C452*C456)</f>
        <v>4560</v>
      </c>
      <c r="D457" s="1572">
        <f>IF(D456="","",D451*D452*D456)</f>
        <v>4560</v>
      </c>
      <c r="E457" s="1572">
        <f>IF(E456="","",E451*E452*E456)</f>
        <v>4560</v>
      </c>
      <c r="F457" s="1572">
        <f>IF(F456="","",F451*F452*F456)</f>
        <v>4560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4"/>
    </row>
    <row r="458" spans="1:22" ht="15.75" customHeight="1">
      <c r="A458" s="1384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269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287</v>
      </c>
      <c r="B460" s="1089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4"/>
    </row>
    <row r="461" spans="1:22" ht="15.75" customHeight="1">
      <c r="A461" s="1110" t="s">
        <v>288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4"/>
    </row>
    <row r="462" spans="1:22" s="1154" customFormat="1" ht="15.75" customHeight="1">
      <c r="A462" s="1159" t="s">
        <v>270</v>
      </c>
      <c r="B462" s="1089"/>
      <c r="C462" s="1132">
        <f>IF(C460="","",C459*C460*C461)</f>
        <v>120</v>
      </c>
      <c r="D462" s="1132">
        <f>IF(D460="","",D459*D460*D461)</f>
        <v>120</v>
      </c>
      <c r="E462" s="1132">
        <f>IF(E460="","",E459*E460*E461)</f>
        <v>120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297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4"/>
    </row>
    <row r="464" spans="1:22" ht="15.75" customHeight="1">
      <c r="A464" s="1110" t="s">
        <v>253</v>
      </c>
      <c r="B464" s="1089"/>
      <c r="C464" s="1385">
        <f>IF(C462="","",C462*C463/C$46/365/$P$1)</f>
        <v>6.3088767123287662E-2</v>
      </c>
      <c r="D464" s="1385">
        <f>IF(D462="","",D462*D463/D$46/365/$P$1)</f>
        <v>6.3088767123287662E-2</v>
      </c>
      <c r="E464" s="1385">
        <f>IF(E462="","",E462*E463/E$46/365/$P$1)</f>
        <v>6.3088767123287662E-2</v>
      </c>
      <c r="F464" s="1385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4"/>
    </row>
    <row r="465" spans="1:22" ht="15.75" customHeight="1">
      <c r="A465" s="1178" t="s">
        <v>290</v>
      </c>
      <c r="B465" s="1089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4"/>
    </row>
    <row r="466" spans="1:22" ht="15.75" customHeight="1">
      <c r="A466" s="1110" t="s">
        <v>291</v>
      </c>
      <c r="B466" s="1101"/>
      <c r="C466" s="1572">
        <f>IF(C465="","",C460*C461*C465)</f>
        <v>780</v>
      </c>
      <c r="D466" s="1572">
        <f>IF(D465="","",D460*D461*D465)</f>
        <v>780</v>
      </c>
      <c r="E466" s="1572">
        <f>IF(E465="","",E460*E461*E465)</f>
        <v>780</v>
      </c>
      <c r="F466" s="1572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4"/>
    </row>
    <row r="467" spans="1:22" ht="15.75" customHeight="1">
      <c r="A467" s="1384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269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287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0.67848938695515582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0.67848938695515582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4"/>
    </row>
    <row r="470" spans="1:22" ht="15.75" customHeight="1">
      <c r="A470" s="1110" t="s">
        <v>288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 t="shared" ref="H470:K470" si="21">IF(SUM(C470)=0,IF(SUM(B470)=0,IF(SUM(D470)=0,IF(SUM(E470)=0,12,SUM(E470)),SUM(D470)),SUM(B470)),SUM(C470))</f>
        <v>12</v>
      </c>
      <c r="I470" s="1180">
        <f>IF(SUM(D470)=0,IF(SUM(C470)=0,IF(SUM(E470)=0,IF(SUM(F470)=0,12,SUM(F470)),SUM(E470)),SUM(C470)),SUM(D470))</f>
        <v>12</v>
      </c>
      <c r="J470" s="1180">
        <f t="shared" si="21"/>
        <v>12</v>
      </c>
      <c r="K470" s="1180">
        <f t="shared" si="21"/>
        <v>12</v>
      </c>
      <c r="L470" s="1116"/>
      <c r="M470" s="954"/>
      <c r="N470" s="954"/>
      <c r="O470" s="954"/>
      <c r="P470" s="954"/>
      <c r="Q470" s="1410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54" customFormat="1" ht="15.75" customHeight="1">
      <c r="A471" s="1159" t="s">
        <v>270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300</v>
      </c>
      <c r="G471" s="1089"/>
      <c r="H471" s="1132">
        <f>IF(H$46=0,"",SUM($D468)*H469*H470)</f>
        <v>81.418726434618691</v>
      </c>
      <c r="I471" s="1132">
        <f>IF(I$46=0,"",SUM($D468)*I469*I470)</f>
        <v>81.418726434618691</v>
      </c>
      <c r="J471" s="1132">
        <f>IF(J$46=0,"",SUM($D468)*J469*J470)</f>
        <v>81.418726434618691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297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4"/>
    </row>
    <row r="473" spans="1:22" ht="15.75" customHeight="1">
      <c r="A473" s="1110" t="s">
        <v>253</v>
      </c>
      <c r="B473" s="1101"/>
      <c r="C473" s="1385">
        <f>IF(C471="","",C471*C472/C$46/365/$P$1)</f>
        <v>6.1524582814445818E-2</v>
      </c>
      <c r="D473" s="1385">
        <f>IF(D471="","",D471*D472/D$46/365/$P$1)</f>
        <v>6.1524582814445818E-2</v>
      </c>
      <c r="E473" s="1385">
        <f>IF(E471="","",E471*E472/E$46/365/$P$1)</f>
        <v>6.1524582814445818E-2</v>
      </c>
      <c r="F473" s="1385">
        <f>IF(F471="","",F471*F472/F$46/365/$P$1)</f>
        <v>0.15381145703611457</v>
      </c>
      <c r="G473" s="1111"/>
      <c r="H473" s="1385">
        <f>IF(H$46=0,"",H471*SUM($D472)/H$46/365/$P$1)</f>
        <v>4.174377647644506E-2</v>
      </c>
      <c r="I473" s="1385">
        <f>IF(I$46=0,"",I471*SUM($D472)/I$46/365/$P$1)</f>
        <v>4.174377647644506E-2</v>
      </c>
      <c r="J473" s="1385">
        <f>IF(J$46=0,"",J471*SUM($D472)/J$46/365/$P$1)</f>
        <v>4.174377647644506E-2</v>
      </c>
      <c r="K473" s="1385">
        <f>IF(K$46=0,"",K471*SUM($D472)/K$46/365/$P$1)</f>
        <v>4.174377647644506E-2</v>
      </c>
      <c r="L473" s="1111"/>
      <c r="M473" s="1137">
        <f>IF(SUM(H473)=SUM(C473),"",SUM(H473)-SUM(C473))</f>
        <v>-1.9780806338000757E-2</v>
      </c>
      <c r="N473" s="1137">
        <f>IF(SUM(I473)=SUM(D473),"",SUM(I473)-SUM(D473))</f>
        <v>-1.9780806338000757E-2</v>
      </c>
      <c r="O473" s="1137">
        <f>IF(SUM(J473)=SUM(E473),"",SUM(J473)-SUM(E473))</f>
        <v>-1.9780806338000757E-2</v>
      </c>
      <c r="P473" s="1137">
        <f>IF(SUM(K473)=SUM(F473),"",SUM(K473)-SUM(F473))</f>
        <v>-0.11206768055966951</v>
      </c>
      <c r="Q473" s="1118"/>
      <c r="R473" s="1051"/>
      <c r="S473" s="1013"/>
      <c r="T473" s="1013"/>
      <c r="U473" s="1052">
        <v>473</v>
      </c>
      <c r="V473" s="464"/>
    </row>
    <row r="474" spans="1:22" ht="15.75" customHeight="1">
      <c r="A474" s="1178" t="s">
        <v>293</v>
      </c>
      <c r="B474" s="1089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9"/>
      <c r="H474" s="1573">
        <f>$I474</f>
        <v>9</v>
      </c>
      <c r="I474" s="1573">
        <f>IF(SUM($D474)=0,IF(SUM($C474)=0,IF(SUM($E474)=0,IF(SUM($F474)=0,'[2]Exp factors'!$H$52*$D468,SUM($F474)),SUM($E474)),SUM($C474)),SUM($D474))</f>
        <v>9</v>
      </c>
      <c r="J474" s="1573">
        <f>$I474</f>
        <v>9</v>
      </c>
      <c r="K474" s="1573">
        <f>$I474</f>
        <v>9</v>
      </c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4"/>
    </row>
    <row r="475" spans="1:22" ht="15.75" customHeight="1">
      <c r="A475" s="1110" t="s">
        <v>291</v>
      </c>
      <c r="B475" s="1089"/>
      <c r="C475" s="1572">
        <f>IF(C474="","",C471*C474)</f>
        <v>1080</v>
      </c>
      <c r="D475" s="1572">
        <f t="shared" ref="D475:F475" si="22">IF(D474="","",D471*D474)</f>
        <v>1080</v>
      </c>
      <c r="E475" s="1572">
        <f t="shared" si="22"/>
        <v>1200</v>
      </c>
      <c r="F475" s="1572">
        <f t="shared" si="22"/>
        <v>3000</v>
      </c>
      <c r="G475" s="1163"/>
      <c r="H475" s="1572">
        <f t="shared" ref="H475" si="23">IF(H$46=0,"",H469*H470*H474)</f>
        <v>73.276853791156825</v>
      </c>
      <c r="I475" s="1572">
        <f>IF(I$46=0,"",I469*I470*I474)</f>
        <v>73.276853791156825</v>
      </c>
      <c r="J475" s="1572">
        <f t="shared" ref="J475:K475" si="24">IF(J$46=0,"",J469*J470*J474)</f>
        <v>73.276853791156825</v>
      </c>
      <c r="K475" s="1572">
        <f t="shared" si="24"/>
        <v>73.276853791156825</v>
      </c>
      <c r="L475" s="1163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84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269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287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0.52551159866529462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0.52551159866529462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4"/>
    </row>
    <row r="479" spans="1:22" ht="15.75" customHeight="1">
      <c r="A479" s="1110" t="s">
        <v>288</v>
      </c>
      <c r="B479" s="1089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9"/>
      <c r="H479" s="1180">
        <f t="shared" ref="H479:K479" si="25">IF(SUM(C479)=0,IF(SUM(B479)=0,IF(SUM(D479)=0,IF(SUM(E479)=0,12,SUM(E479)),SUM(D479)),SUM(B479)),SUM(C479))</f>
        <v>12</v>
      </c>
      <c r="I479" s="1180">
        <f>IF(SUM(D479)=0,IF(SUM(C479)=0,IF(SUM(E479)=0,IF(SUM(F479)=0,12,SUM(F479)),SUM(E479)),SUM(C479)),SUM(D479))</f>
        <v>12</v>
      </c>
      <c r="J479" s="1180">
        <f t="shared" si="25"/>
        <v>12</v>
      </c>
      <c r="K479" s="1180">
        <f t="shared" si="25"/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4"/>
    </row>
    <row r="480" spans="1:22" ht="15.75" customHeight="1">
      <c r="A480" s="1159" t="s">
        <v>270</v>
      </c>
      <c r="B480" s="1089"/>
      <c r="C480" s="1132">
        <f>IF(C478="","",C477*C478*C479)</f>
        <v>120</v>
      </c>
      <c r="D480" s="1132">
        <f>IF(D478="","",D477*D478*D479)</f>
        <v>120</v>
      </c>
      <c r="E480" s="1132">
        <f>IF(E478="","",E477*E478*E479)</f>
        <v>120</v>
      </c>
      <c r="F480" s="1132">
        <f>IF(F478="","",F477*F478*F479)</f>
        <v>120</v>
      </c>
      <c r="G480" s="1116"/>
      <c r="H480" s="1132">
        <f>IF(H$46=0,"",SUM($D477)*H478*H479)</f>
        <v>63.061391839835352</v>
      </c>
      <c r="I480" s="1132">
        <f>IF(I$46=0,"",SUM($D477)*I478*I479)</f>
        <v>63.061391839835352</v>
      </c>
      <c r="J480" s="1132">
        <f>IF(J$46=0,"",SUM($D477)*J478*J479)</f>
        <v>63.061391839835352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4"/>
    </row>
    <row r="481" spans="1:22" ht="15.75" customHeight="1">
      <c r="A481" s="1159" t="s">
        <v>297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4"/>
    </row>
    <row r="482" spans="1:22" ht="15.75" customHeight="1">
      <c r="A482" s="1110" t="s">
        <v>253</v>
      </c>
      <c r="B482" s="1101"/>
      <c r="C482" s="1385">
        <f>IF(C480="","",C480*C481/C$46/365/$P$1)</f>
        <v>1.3034869240348693E-2</v>
      </c>
      <c r="D482" s="1385">
        <f>IF(D480="","",D480*D481/D$46/365/$P$1)</f>
        <v>1.3034869240348693E-2</v>
      </c>
      <c r="E482" s="1385">
        <f>IF(E480="","",E480*E481/E$46/365/$P$1)</f>
        <v>1.3034869240348693E-2</v>
      </c>
      <c r="F482" s="1385">
        <f>IF(F480="","",F480*F481/F$46/365/$P$1)</f>
        <v>1.3034869240348693E-2</v>
      </c>
      <c r="G482" s="1101"/>
      <c r="H482" s="1385">
        <f>IF(H$46=0,"",H480*SUM($D481)/H$46/365/$P$1)</f>
        <v>6.8499749728887149E-3</v>
      </c>
      <c r="I482" s="1385">
        <f>IF(I$46=0,"",I480*SUM($D481)/I$46/365/$P$1)</f>
        <v>6.8499749728887149E-3</v>
      </c>
      <c r="J482" s="1385">
        <f>IF(J$46=0,"",J480*SUM($D481)/J$46/365/$P$1)</f>
        <v>6.8499749728887149E-3</v>
      </c>
      <c r="K482" s="1385">
        <f>IF(K$46=0,"",K480*SUM($D481)/K$46/365/$P$1)</f>
        <v>6.8499749728887149E-3</v>
      </c>
      <c r="L482" s="1101"/>
      <c r="M482" s="1137">
        <f>IF(SUM(H482)=SUM(C482),"",SUM(H482)-SUM(C482))</f>
        <v>-6.1848942674599785E-3</v>
      </c>
      <c r="N482" s="1137">
        <f>IF(SUM(I482)=SUM(D482),"",SUM(I482)-SUM(D482))</f>
        <v>-6.1848942674599785E-3</v>
      </c>
      <c r="O482" s="1137">
        <f>IF(SUM(J482)=SUM(E482),"",SUM(J482)-SUM(E482))</f>
        <v>-6.1848942674599785E-3</v>
      </c>
      <c r="P482" s="1137">
        <f>IF(SUM(K482)=SUM(F482),"",SUM(K482)-SUM(F482))</f>
        <v>-6.1848942674599785E-3</v>
      </c>
      <c r="Q482" s="1118"/>
      <c r="R482" s="1051"/>
      <c r="S482" s="1013"/>
      <c r="T482" s="1013"/>
      <c r="U482" s="1052">
        <v>482</v>
      </c>
      <c r="V482" s="464"/>
    </row>
    <row r="483" spans="1:22" ht="15.75" customHeight="1">
      <c r="A483" s="1178" t="s">
        <v>290</v>
      </c>
      <c r="B483" s="1101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9"/>
      <c r="H483" s="1573">
        <f>$I483</f>
        <v>80</v>
      </c>
      <c r="I483" s="1573">
        <f>IF(SUM($D483)=0,IF(SUM($C483)=0,IF(SUM($E483)=0,IF(SUM($F483)=0,'[2]Exp factors'!$H$54*$D477,SUM($F483)),SUM($E483)),SUM($C483)),SUM($D483))</f>
        <v>80</v>
      </c>
      <c r="J483" s="1573">
        <f>$I483</f>
        <v>80</v>
      </c>
      <c r="K483" s="1573">
        <f>$I483</f>
        <v>80</v>
      </c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4"/>
    </row>
    <row r="484" spans="1:22" ht="15.75" customHeight="1">
      <c r="A484" s="1110" t="s">
        <v>291</v>
      </c>
      <c r="B484" s="1089"/>
      <c r="C484" s="1572">
        <f>IF(C483="","",C478*C479*C483)</f>
        <v>960</v>
      </c>
      <c r="D484" s="1572">
        <f>IF(D483="","",D478*D479*D483)</f>
        <v>960</v>
      </c>
      <c r="E484" s="1572">
        <f>IF(E483="","",E478*E479*E483)</f>
        <v>960</v>
      </c>
      <c r="F484" s="1572">
        <f>IF(F483="","",F478*F479*F483)</f>
        <v>960</v>
      </c>
      <c r="G484" s="1116"/>
      <c r="H484" s="1572">
        <f t="shared" ref="H484:K484" si="26">IF(H$46=0,"",H478*H479*H483)</f>
        <v>504.49113471868287</v>
      </c>
      <c r="I484" s="1572">
        <f>IF(I$46=0,"",I478*I479*I483)</f>
        <v>504.49113471868287</v>
      </c>
      <c r="J484" s="1572">
        <f t="shared" si="26"/>
        <v>504.49113471868287</v>
      </c>
      <c r="K484" s="1572">
        <f t="shared" si="26"/>
        <v>504.49113471868287</v>
      </c>
      <c r="L484" s="1116"/>
      <c r="M484" s="963">
        <f>IF(SUM(H484)=SUM(C484),"",SUM(H484)-SUM(C484))</f>
        <v>-455.50886528131713</v>
      </c>
      <c r="N484" s="963">
        <f>IF(SUM(I484)=SUM(D484),"",SUM(I484)-SUM(D484))</f>
        <v>-455.50886528131713</v>
      </c>
      <c r="O484" s="963">
        <f>IF(SUM(J484)=SUM(E484),"",SUM(J484)-SUM(E484))</f>
        <v>-455.50886528131713</v>
      </c>
      <c r="P484" s="963">
        <f>IF(SUM(K484)=SUM(F484),"",SUM(K484)-SUM(F484))</f>
        <v>-455.50886528131713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84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269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287</v>
      </c>
      <c r="B487" s="1089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9"/>
      <c r="H487" s="1179">
        <f>IF(OR(SUM(H$46)=0,SUM(H488)=0),"",IF('Exp factors'!$B50="poor",'Exp factors'!$G$50*H$46/$D486/H488,SUM(C487)*'Exp factors'!C$50))</f>
        <v>51.547602151208302</v>
      </c>
      <c r="I487" s="1179">
        <f>IF(OR(SUM(I$46)=0,SUM(I488)=0),"",IF('Exp factors'!$B50="poor",'Exp factors'!$G$50*I$46/$D486/I488,SUM(D487)*'Exp factors'!D$50))</f>
        <v>51.547602151208302</v>
      </c>
      <c r="J487" s="1179">
        <f>IF(OR(SUM(J$46)=0,SUM(J488)=0),"",IF('Exp factors'!$B50="poor",'Exp factors'!$G$50*J$46/$D486/J488,SUM(E487)*'Exp factors'!E$50))</f>
        <v>51.547602151208302</v>
      </c>
      <c r="K487" s="1179">
        <f>IF(OR(SUM(K$46)=0,SUM(K488)=0),"",IF('Exp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4"/>
    </row>
    <row r="488" spans="1:22" ht="15.75" customHeight="1">
      <c r="A488" s="1110" t="s">
        <v>288</v>
      </c>
      <c r="B488" s="1089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 t="shared" ref="H488:K488" si="27">IF(SUM(C488)=0,IF(SUM(B488)=0,IF(SUM(D488)=0,IF(SUM(E488)=0,12,SUM(E488)),SUM(D488)),SUM(B488)),SUM(C488))</f>
        <v>12</v>
      </c>
      <c r="I488" s="1180">
        <f>IF(SUM(D488)=0,IF(SUM(C488)=0,IF(SUM(E488)=0,IF(SUM(F488)=0,12,SUM(F488)),SUM(E488)),SUM(C488)),SUM(D488))</f>
        <v>12</v>
      </c>
      <c r="J488" s="1180">
        <f t="shared" si="27"/>
        <v>12</v>
      </c>
      <c r="K488" s="1180">
        <f t="shared" si="27"/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4"/>
    </row>
    <row r="489" spans="1:22" ht="15.75" customHeight="1">
      <c r="A489" s="1159" t="s">
        <v>270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>
        <f>IF(E487="","",E486*E487*E488)</f>
        <v>504</v>
      </c>
      <c r="F489" s="1132">
        <f>IF(F487="","",F486*F487*F488)</f>
        <v>504</v>
      </c>
      <c r="G489" s="1116"/>
      <c r="H489" s="1132">
        <f>IF(H$46=0,"",SUM($D486)*H487*H488)</f>
        <v>432.99985807014968</v>
      </c>
      <c r="I489" s="1132">
        <f>IF(I$46=0,"",SUM($D486)*I487*I488)</f>
        <v>432.99985807014968</v>
      </c>
      <c r="J489" s="1132">
        <f>IF(J$46=0,"",SUM($D486)*J487*J488)</f>
        <v>432.99985807014968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4"/>
    </row>
    <row r="490" spans="1:22" ht="15.75" customHeight="1">
      <c r="A490" s="1159" t="s">
        <v>297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4"/>
    </row>
    <row r="491" spans="1:22" ht="15.75" customHeight="1">
      <c r="A491" s="1110" t="s">
        <v>253</v>
      </c>
      <c r="B491" s="1089"/>
      <c r="C491" s="1385" t="str">
        <f>IF(C489="","",C489*C490/C$46/365/$P$1)</f>
        <v/>
      </c>
      <c r="D491" s="1385" t="str">
        <f>IF(D489="","",D489*D490/D$46/365/$P$1)</f>
        <v/>
      </c>
      <c r="E491" s="1385">
        <f>IF(E489="","",E489*E490/E$46/365/$P$1)</f>
        <v>0.177378500622665</v>
      </c>
      <c r="F491" s="1385">
        <f>IF(F489="","",F489*F490/F$46/365/$P$1)</f>
        <v>0.177378500622665</v>
      </c>
      <c r="G491" s="1101"/>
      <c r="H491" s="1385">
        <f>IF(H$46=0,"",H489*SUM($D490)/H$46/365/$P$1)</f>
        <v>0.15239060633791646</v>
      </c>
      <c r="I491" s="1385">
        <f>IF(I$46=0,"",I489*SUM($D490)/I$46/365/$P$1)</f>
        <v>0.15239060633791646</v>
      </c>
      <c r="J491" s="1385">
        <f>IF(J$46=0,"",J489*SUM($D490)/J$46/365/$P$1)</f>
        <v>0.15239060633791646</v>
      </c>
      <c r="K491" s="1385">
        <f>IF(K$46=0,"",K489*SUM($D490)/K$46/365/$P$1)</f>
        <v>0.15239060633791646</v>
      </c>
      <c r="L491" s="1101"/>
      <c r="M491" s="1137">
        <f>IF(SUM(H491)=SUM(C491),"",SUM(H491)-SUM(C491))</f>
        <v>0.15239060633791646</v>
      </c>
      <c r="N491" s="1137">
        <f>IF(SUM(I491)=SUM(D491),"",SUM(I491)-SUM(D491))</f>
        <v>0.15239060633791646</v>
      </c>
      <c r="O491" s="1137">
        <f>IF(SUM(J491)=SUM(E491),"",SUM(J491)-SUM(E491))</f>
        <v>-2.4987894284748541E-2</v>
      </c>
      <c r="P491" s="1137">
        <f>IF(SUM(K491)=SUM(F491),"",SUM(K491)-SUM(F491))</f>
        <v>-2.4987894284748541E-2</v>
      </c>
      <c r="Q491" s="1118"/>
      <c r="R491" s="1051"/>
      <c r="S491" s="1013"/>
      <c r="T491" s="1013"/>
      <c r="U491" s="1052">
        <v>491</v>
      </c>
      <c r="V491" s="464"/>
    </row>
    <row r="492" spans="1:22" ht="15.75" customHeight="1">
      <c r="A492" s="1177" t="s">
        <v>290</v>
      </c>
      <c r="B492" s="1089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14"/>
      <c r="H492" s="1573">
        <f>$I492</f>
        <v>11</v>
      </c>
      <c r="I492" s="1573">
        <f>IF(SUM($D492)=0,IF(SUM($C492)=0,IF(SUM($E492)=0,IF(SUM($F492)=0,'[2]Exp factors'!$H$50*$D486,SUM($F492)),SUM($E492)),SUM($C492)),SUM($D492))</f>
        <v>11</v>
      </c>
      <c r="J492" s="1573">
        <f>$I492</f>
        <v>11</v>
      </c>
      <c r="K492" s="1573">
        <f>$I492</f>
        <v>11</v>
      </c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4"/>
    </row>
    <row r="493" spans="1:22" ht="15.75" customHeight="1">
      <c r="A493" s="1110" t="s">
        <v>291</v>
      </c>
      <c r="B493" s="1089"/>
      <c r="C493" s="1572" t="str">
        <f>IF(C492="","",C487*C488*C492)</f>
        <v/>
      </c>
      <c r="D493" s="1572" t="str">
        <f>IF(D492="","",D487*D488*D492)</f>
        <v/>
      </c>
      <c r="E493" s="1572">
        <f>IF(E492="","",E487*E488*E492)</f>
        <v>7920</v>
      </c>
      <c r="F493" s="1572">
        <f>IF(F492="","",F487*F488*F492)</f>
        <v>7920</v>
      </c>
      <c r="G493" s="1116"/>
      <c r="H493" s="1572">
        <f t="shared" ref="H493" si="28">IF(H$46=0,"",H487*H488*H492)</f>
        <v>6804.2834839594952</v>
      </c>
      <c r="I493" s="1572">
        <f>IF(I$46=0,"",I487*I488*I492)</f>
        <v>6804.2834839594952</v>
      </c>
      <c r="J493" s="1572">
        <f t="shared" ref="J493:K493" si="29">IF(J$46=0,"",J487*J488*J492)</f>
        <v>6804.2834839594952</v>
      </c>
      <c r="K493" s="1572">
        <f t="shared" si="29"/>
        <v>6804.2834839594952</v>
      </c>
      <c r="L493" s="1116"/>
      <c r="M493" s="963">
        <f>IF(SUM(H493)=SUM(C493),"",SUM(H493)-SUM(C493))</f>
        <v>6804.2834839594952</v>
      </c>
      <c r="N493" s="963">
        <f>IF(SUM(I493)=SUM(D493),"",SUM(I493)-SUM(D493))</f>
        <v>6804.2834839594952</v>
      </c>
      <c r="O493" s="963">
        <f>IF(SUM(J493)=SUM(E493),"",SUM(J493)-SUM(E493))</f>
        <v>-1115.7165160405048</v>
      </c>
      <c r="P493" s="963">
        <f>IF(SUM(K493)=SUM(F493),"",SUM(K493)-SUM(F493))</f>
        <v>-1115.7165160405048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84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269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287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9"/>
      <c r="H496" s="1179">
        <f>IF(OR(SUM(H$46)=0,SUM(H497)=0),"",IF('Exp factors'!$B51="poor",'Exp factors'!$G$51*H$46/$D495/H497,SUM(C496)*'Exp factors'!C$51))</f>
        <v>12.280457977514487</v>
      </c>
      <c r="I496" s="1179">
        <f>IF(OR(SUM(I$46)=0,SUM(I497)=0),"",IF('Exp factors'!$B51="poor",'Exp factors'!$G$51*I$46/$D495/I497,SUM(D496)*'Exp factors'!D$51))</f>
        <v>12.280457977514487</v>
      </c>
      <c r="J496" s="1179">
        <f>IF(OR(SUM(J$46)=0,SUM(J497)=0),"",IF('Exp factors'!$B51="poor",'Exp factors'!$G$51*J$46/$D495/J497,SUM(E496)*'Exp factors'!E$51))</f>
        <v>12.280457977514487</v>
      </c>
      <c r="K496" s="1179">
        <f>IF(OR(SUM(K$46)=0,SUM(K497)=0),"",IF('Exp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4"/>
    </row>
    <row r="497" spans="1:22" ht="15.75" customHeight="1">
      <c r="A497" s="1110" t="s">
        <v>288</v>
      </c>
      <c r="B497" s="1089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4"/>
    </row>
    <row r="498" spans="1:22" ht="15.75" customHeight="1">
      <c r="A498" s="1159" t="s">
        <v>270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 t="str">
        <f>IF(E496="","",E495*E496*E497)</f>
        <v/>
      </c>
      <c r="F498" s="1132" t="str">
        <f>IF(F496="","",F495*F496*F497)</f>
        <v/>
      </c>
      <c r="G498" s="1116"/>
      <c r="H498" s="1132">
        <f>IF(SUM(H$46)*SUM(H496)=0,"",SUM($D495)*H496*H497)</f>
        <v>103.15584701112169</v>
      </c>
      <c r="I498" s="1132">
        <f t="shared" ref="I498:K498" si="30">IF(SUM(I$46)*SUM(I496)=0,"",SUM($D495)*I496*I497)</f>
        <v>103.15584701112169</v>
      </c>
      <c r="J498" s="1132">
        <f t="shared" si="30"/>
        <v>103.15584701112169</v>
      </c>
      <c r="K498" s="1132">
        <f t="shared" si="30"/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4"/>
    </row>
    <row r="499" spans="1:22" ht="15.75" customHeight="1">
      <c r="A499" s="1159" t="s">
        <v>297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4"/>
    </row>
    <row r="500" spans="1:22" ht="15.75" customHeight="1">
      <c r="A500" s="1110" t="s">
        <v>253</v>
      </c>
      <c r="B500" s="1090"/>
      <c r="C500" s="1385" t="str">
        <f>IF(C498="","",C498*C499/C$46/365/$P$1)</f>
        <v/>
      </c>
      <c r="D500" s="1385" t="str">
        <f>IF(D498="","",D498*D499/D$46/365/$P$1)</f>
        <v/>
      </c>
      <c r="E500" s="1385" t="str">
        <f>IF(E498="","",E498*E499/E$46/365/$P$1)</f>
        <v/>
      </c>
      <c r="F500" s="1385" t="str">
        <f>IF(F498="","",F498*F499/F$46/365/$P$1)</f>
        <v/>
      </c>
      <c r="G500" s="1101"/>
      <c r="H500" s="1385">
        <f>IF(H$46=0,"",H498*SUM($D499)/H$46/365/$P$1)</f>
        <v>4.0039884208984376E-2</v>
      </c>
      <c r="I500" s="1385">
        <f>IF(I$46=0,"",I498*SUM($D499)/I$46/365/$P$1)</f>
        <v>4.0039884208984376E-2</v>
      </c>
      <c r="J500" s="1385">
        <f>IF(J$46=0,"",J498*SUM($D499)/J$46/365/$P$1)</f>
        <v>4.0039884208984376E-2</v>
      </c>
      <c r="K500" s="1385">
        <f>IF(K$46=0,"",K498*SUM($D499)/K$46/365/$P$1)</f>
        <v>4.0039884208984376E-2</v>
      </c>
      <c r="L500" s="1101"/>
      <c r="M500" s="1137">
        <f>IF(SUM(H500)=SUM(C500),"",SUM(H500)-SUM(C500))</f>
        <v>4.0039884208984376E-2</v>
      </c>
      <c r="N500" s="1137">
        <f>IF(SUM(I500)=SUM(D500),"",SUM(I500)-SUM(D500))</f>
        <v>4.0039884208984376E-2</v>
      </c>
      <c r="O500" s="1137">
        <f>IF(SUM(J500)=SUM(E500),"",SUM(J500)-SUM(E500))</f>
        <v>4.0039884208984376E-2</v>
      </c>
      <c r="P500" s="1137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4"/>
    </row>
    <row r="501" spans="1:22" ht="15.75" customHeight="1">
      <c r="A501" s="1177" t="s">
        <v>293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14"/>
      <c r="H501" s="1573">
        <f>$I501</f>
        <v>6.6947581900847029</v>
      </c>
      <c r="I501" s="1573">
        <f>IF(SUM($D501)=0,IF(SUM($C501)=0,IF(SUM($E501)=0,IF(SUM($F501)=0,'[2]Exp factors'!$H$51*$D495,SUM($F501)),SUM($E501)),SUM($C501)),SUM($D501))</f>
        <v>6.6947581900847029</v>
      </c>
      <c r="J501" s="1573">
        <f>$I501</f>
        <v>6.6947581900847029</v>
      </c>
      <c r="K501" s="1573">
        <f>$I501</f>
        <v>6.6947581900847029</v>
      </c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4"/>
    </row>
    <row r="502" spans="1:22" ht="15.75" customHeight="1">
      <c r="A502" s="1110" t="s">
        <v>291</v>
      </c>
      <c r="B502" s="1092"/>
      <c r="C502" s="1572" t="str">
        <f>IF(C501="","",C498*C501)</f>
        <v/>
      </c>
      <c r="D502" s="1572" t="str">
        <f>IF(D501="","",D498*D501)</f>
        <v/>
      </c>
      <c r="E502" s="1572" t="str">
        <f>IF(E501="","",E498*E501)</f>
        <v/>
      </c>
      <c r="F502" s="1572" t="str">
        <f>IF(F501="","",F498*F501)</f>
        <v/>
      </c>
      <c r="G502" s="1116"/>
      <c r="H502" s="1572">
        <f t="shared" ref="H502:K502" si="31">IF(H$46=0,"",H496*H497*H501)</f>
        <v>986.57635947547362</v>
      </c>
      <c r="I502" s="1572">
        <f>IF(I$46=0,"",I496*I497*I501)</f>
        <v>986.57635947547362</v>
      </c>
      <c r="J502" s="1572">
        <f t="shared" si="31"/>
        <v>986.57635947547362</v>
      </c>
      <c r="K502" s="1572">
        <f t="shared" si="31"/>
        <v>986.57635947547362</v>
      </c>
      <c r="L502" s="1116"/>
      <c r="M502" s="963">
        <f>IF(SUM(H502)=SUM(C502),"",SUM(H502)-SUM(C502))</f>
        <v>986.57635947547362</v>
      </c>
      <c r="N502" s="963">
        <f>IF(SUM(I502)=SUM(D502),"",SUM(I502)-SUM(D502))</f>
        <v>986.57635947547362</v>
      </c>
      <c r="O502" s="963">
        <f>IF(SUM(J502)=SUM(E502),"",SUM(J502)-SUM(E502))</f>
        <v>986.57635947547362</v>
      </c>
      <c r="P502" s="963">
        <f>IF(SUM(K502)=SUM(F502),"",SUM(K502)-SUM(F502))</f>
        <v>986.57635947547362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11" t="str">
        <f>IF(Data!A503="","",Data!A503)</f>
        <v>Brown sugar purchase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2.9134465226495698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2.9134465226495698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4"/>
    </row>
    <row r="504" spans="1:22" s="1154" customFormat="1" ht="15.75" customHeight="1">
      <c r="A504" s="1110" t="s">
        <v>294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297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1"/>
      <c r="H506" s="1389">
        <f>IF(H$46=0,"",H503*H504*SUM($D505)/H$46/365/$P$1)</f>
        <v>2.0254077046125731E-2</v>
      </c>
      <c r="I506" s="1389">
        <f>IF(I$46=0,"",I503*I504*SUM($D505)/I$46/365/$P$1)</f>
        <v>2.0254077046125731E-2</v>
      </c>
      <c r="J506" s="1389">
        <f>IF(J$46=0,"",J503*J504*SUM($D505)/J$46/365/$P$1)</f>
        <v>2.0254077046125731E-2</v>
      </c>
      <c r="K506" s="1389">
        <f>IF(K$46=0,"",K503*K504*SUM($D505)/K$46/365/$P$1)</f>
        <v>2.0254077046125731E-2</v>
      </c>
      <c r="L506" s="1101"/>
      <c r="M506" s="1137">
        <f>IF(SUM(H506)=SUM(C506),"",SUM(H506)-SUM(C506))</f>
        <v>2.0254077046125731E-2</v>
      </c>
      <c r="N506" s="1137">
        <f>IF(SUM(I506)=SUM(D506),"",SUM(I506)-SUM(D506))</f>
        <v>2.0254077046125731E-2</v>
      </c>
      <c r="O506" s="1137">
        <f>IF(SUM(J506)=SUM(E506),"",SUM(J506)-SUM(E506))</f>
        <v>2.0254077046125731E-2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4"/>
    </row>
    <row r="507" spans="1:22" ht="15.75" customHeight="1">
      <c r="A507" s="1178" t="s">
        <v>293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1573">
        <f>$I507</f>
        <v>21.820450281425892</v>
      </c>
      <c r="I507" s="1573">
        <f>IF(SUM($D507)=0,IF(SUM($C507)=0,IF(SUM($E507)=0,IF(SUM($F507)=0,'[2]Exp factors'!$H$61,SUM($F507)),SUM($E507)),SUM($C507)),SUM($D507))</f>
        <v>21.820450281425892</v>
      </c>
      <c r="J507" s="1573">
        <f>$I507</f>
        <v>21.820450281425892</v>
      </c>
      <c r="K507" s="1573">
        <f>$I507</f>
        <v>21.820450281425892</v>
      </c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4"/>
    </row>
    <row r="508" spans="1:22" ht="15.75" customHeight="1">
      <c r="A508" s="1110" t="s">
        <v>291</v>
      </c>
      <c r="B508" s="1089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 t="str">
        <f>IF(F507="","",F503*F504*F507)</f>
        <v/>
      </c>
      <c r="G508" s="1089"/>
      <c r="H508" s="1390">
        <f>IF(H$46=0,"",IF($D507="",H503*H504*H507,H503*H504*$D507))</f>
        <v>762.8725799408171</v>
      </c>
      <c r="I508" s="1390">
        <f>IF(I$46=0,"",IF($D507="",I503*I504*I507,I503*I504*$D507))</f>
        <v>762.8725799408171</v>
      </c>
      <c r="J508" s="1390">
        <f t="shared" ref="J508:K508" si="32">IF(J$46=0,"",IF($D507="",J503*J504*J507,J503*J504*$D507))</f>
        <v>762.8725799408171</v>
      </c>
      <c r="K508" s="1390">
        <f t="shared" si="32"/>
        <v>762.8725799408171</v>
      </c>
      <c r="L508" s="1089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81" t="str">
        <f>IF(Data!A509="","",Data!A509)</f>
        <v>White sugar purchase</v>
      </c>
      <c r="B509" s="1089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1.894492476700453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1.894492476700453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4"/>
    </row>
    <row r="510" spans="1:22" ht="15.75" customHeight="1">
      <c r="A510" s="1110" t="s">
        <v>294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4"/>
    </row>
    <row r="511" spans="1:22" ht="15.75" customHeight="1">
      <c r="A511" s="1159" t="s">
        <v>297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4"/>
    </row>
    <row r="512" spans="1:22" ht="15.75" customHeight="1">
      <c r="A512" s="1110" t="s">
        <v>253</v>
      </c>
      <c r="B512" s="1092"/>
      <c r="C512" s="1389">
        <f>IF(SUM(C509)=0,"",C509*C510*C511/C$46/365/$P$1)</f>
        <v>7.0388293897882939E-2</v>
      </c>
      <c r="D512" s="1389">
        <f>IF(SUM(D509)=0,"",D509*D510*D511/D$46/365/$P$1)</f>
        <v>7.0388293897882939E-2</v>
      </c>
      <c r="E512" s="1389">
        <f>IF(SUM(E509)=0,"",E509*E510*E511/E$46/365/$P$1)</f>
        <v>7.0388293897882939E-2</v>
      </c>
      <c r="F512" s="1389">
        <f>IF(SUM(F509)=0,"",F509*F510*F511/F$46/365/$P$1)</f>
        <v>7.0388293897882939E-2</v>
      </c>
      <c r="G512" s="1101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1"/>
      <c r="M512" s="1137">
        <f>IF(SUM(H512)=SUM(C512),"",SUM(H512)-SUM(C512))</f>
        <v>-5.7053284574150973E-2</v>
      </c>
      <c r="N512" s="1137">
        <f>IF(SUM(I512)=SUM(D512),"",SUM(I512)-SUM(D512))</f>
        <v>-5.7053284574150973E-2</v>
      </c>
      <c r="O512" s="1137">
        <f>IF(SUM(J512)=SUM(E512),"",SUM(J512)-SUM(E512))</f>
        <v>-5.7053284574150973E-2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4"/>
    </row>
    <row r="513" spans="1:22" ht="15.75" customHeight="1">
      <c r="A513" s="1178" t="s">
        <v>293</v>
      </c>
      <c r="B513" s="1092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9"/>
      <c r="H513" s="1573">
        <f>$I513</f>
        <v>10</v>
      </c>
      <c r="I513" s="1573">
        <f>IF(SUM($D513)=0,IF(SUM($C513)=0,IF(SUM($E513)=0,IF(SUM($F513)=0,'[2]Exp factors'!$H$62,SUM($F513)),SUM($E513)),SUM($C513)),SUM($D513))</f>
        <v>10</v>
      </c>
      <c r="J513" s="1573">
        <f>$I513</f>
        <v>10</v>
      </c>
      <c r="K513" s="1573">
        <f>$I513</f>
        <v>10</v>
      </c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4"/>
    </row>
    <row r="514" spans="1:22" s="1154" customFormat="1" ht="15.75" customHeight="1">
      <c r="A514" s="1110" t="s">
        <v>291</v>
      </c>
      <c r="B514" s="1089"/>
      <c r="C514" s="1390">
        <f>IF(C513="","",C509*C510*C513)</f>
        <v>960</v>
      </c>
      <c r="D514" s="1390">
        <f>IF(D513="","",D509*D510*D513)</f>
        <v>1200</v>
      </c>
      <c r="E514" s="1390">
        <f>IF(E513="","",E509*E510*E513)</f>
        <v>1200</v>
      </c>
      <c r="F514" s="1390">
        <f>IF(F513="","",F509*F510*F513)</f>
        <v>1200</v>
      </c>
      <c r="G514" s="1089"/>
      <c r="H514" s="1390">
        <f>IF(H$46=0,"",IF($D513="",H509*H510*H513,H509*H510*$D513))</f>
        <v>227.33909720405435</v>
      </c>
      <c r="I514" s="1390">
        <f t="shared" ref="I514:K514" si="33">IF(I$46=0,"",IF($D513="",I509*I510*I513,I509*I510*$D513))</f>
        <v>227.33909720405435</v>
      </c>
      <c r="J514" s="1390">
        <f t="shared" si="33"/>
        <v>227.33909720405435</v>
      </c>
      <c r="K514" s="1390">
        <f t="shared" si="33"/>
        <v>227.33909720405435</v>
      </c>
      <c r="L514" s="1089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4.4255053443531605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4.4255053443531605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4"/>
    </row>
    <row r="516" spans="1:22" ht="15.75" customHeight="1">
      <c r="A516" s="1110" t="s">
        <v>294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4"/>
    </row>
    <row r="517" spans="1:22" ht="15.75" customHeight="1">
      <c r="A517" s="1159" t="s">
        <v>297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4"/>
    </row>
    <row r="518" spans="1:22" ht="15.75" customHeight="1">
      <c r="A518" s="1110" t="s">
        <v>253</v>
      </c>
      <c r="B518" s="1090"/>
      <c r="C518" s="1389">
        <f>IF(SUM(C515)=0,"",C515*C516*C517/C$46/365/$P$1)</f>
        <v>7.8209215442092153E-2</v>
      </c>
      <c r="D518" s="1389">
        <f>IF(SUM(D515)=0,"",D515*D516*D517/D$46/365/$P$1)</f>
        <v>7.8209215442092153E-2</v>
      </c>
      <c r="E518" s="1389">
        <f>IF(SUM(E515)=0,"",E515*E516*E517/E$46/365/$P$1)</f>
        <v>7.8209215442092153E-2</v>
      </c>
      <c r="F518" s="1389">
        <f>IF(SUM(F515)=0,"",F515*F516*F517/F$46/365/$P$1)</f>
        <v>7.8209215442092153E-2</v>
      </c>
      <c r="G518" s="1101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6.9223060183329313E-2</v>
      </c>
      <c r="K518" s="1389">
        <f>IF(K$46=0,"",K515*K516*SUM($D517)/K$46/365/$P$1)</f>
        <v>6.9223060183329313E-2</v>
      </c>
      <c r="L518" s="1101"/>
      <c r="M518" s="1137">
        <f>IF(SUM(H518)=SUM(C518),"",SUM(H518)-SUM(C518))</f>
        <v>-8.9861552587628402E-3</v>
      </c>
      <c r="N518" s="1137">
        <f>IF(SUM(I518)=SUM(D518),"",SUM(I518)-SUM(D518))</f>
        <v>-8.9861552587628402E-3</v>
      </c>
      <c r="O518" s="1137">
        <f>IF(SUM(J518)=SUM(E518),"",SUM(J518)-SUM(E518))</f>
        <v>-8.9861552587628402E-3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4"/>
    </row>
    <row r="519" spans="1:22" ht="15.75" customHeight="1">
      <c r="A519" s="1178" t="s">
        <v>293</v>
      </c>
      <c r="B519" s="1089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9"/>
      <c r="H519" s="1573">
        <f>$I519</f>
        <v>20</v>
      </c>
      <c r="I519" s="1573">
        <f>IF(SUM($D519)=0,IF(SUM($C519)=0,IF(SUM($E519)=0,IF(SUM($F519)=0,'[2]Exp factors'!$H$53,SUM($F519)),SUM($E519)),SUM($C519)),SUM($D519))</f>
        <v>20</v>
      </c>
      <c r="J519" s="1573">
        <f>$I519</f>
        <v>20</v>
      </c>
      <c r="K519" s="1573">
        <f>$I519</f>
        <v>20</v>
      </c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4"/>
    </row>
    <row r="520" spans="1:22" ht="15.75" customHeight="1">
      <c r="A520" s="1110" t="s">
        <v>291</v>
      </c>
      <c r="B520" s="1089"/>
      <c r="C520" s="1390">
        <f>IF(C519="","",C515*C516*C519)</f>
        <v>1200</v>
      </c>
      <c r="D520" s="1390">
        <f>IF(D519="","",D515*D516*D519)</f>
        <v>1200</v>
      </c>
      <c r="E520" s="1390">
        <f>IF(E519="","",E515*E516*E519)</f>
        <v>1200</v>
      </c>
      <c r="F520" s="1390">
        <f>IF(F519="","",F515*F516*F519)</f>
        <v>1200</v>
      </c>
      <c r="G520" s="1089"/>
      <c r="H520" s="1390">
        <f>IF(H$46=0,"",IF($D519="",H515*H516*H519,H515*H516*$D519))</f>
        <v>1062.1212826447586</v>
      </c>
      <c r="I520" s="1390">
        <f t="shared" ref="I520:K520" si="34">IF(I$46=0,"",IF($D519="",I515*I516*I519,I515*I516*$D519))</f>
        <v>1062.1212826447586</v>
      </c>
      <c r="J520" s="1390">
        <f t="shared" si="34"/>
        <v>1062.1212826447586</v>
      </c>
      <c r="K520" s="1390">
        <f t="shared" si="34"/>
        <v>1062.1212826447586</v>
      </c>
      <c r="L520" s="1089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81" t="str">
        <f>IF(Data!A521="","",Data!A521)</f>
        <v>Milk purchase: quantity (kg)</v>
      </c>
      <c r="B521" s="1089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9"/>
      <c r="H521" s="1179">
        <f>IF(H$46="","",IF('Exp factors'!$B44="poor",'Exp factors'!$G$44*H$46/H522,SUM(C521)*'Exp factors'!C$44))</f>
        <v>3.7636821271448735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3.7636821271448735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4"/>
    </row>
    <row r="522" spans="1:22" ht="15.75" customHeight="1">
      <c r="A522" s="1110" t="s">
        <v>294</v>
      </c>
      <c r="B522" s="1089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4"/>
    </row>
    <row r="523" spans="1:22" ht="15.75" customHeight="1">
      <c r="A523" s="1159" t="s">
        <v>297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4"/>
    </row>
    <row r="524" spans="1:22" ht="15.75" customHeight="1">
      <c r="A524" s="1110" t="s">
        <v>253</v>
      </c>
      <c r="B524" s="1092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1"/>
      <c r="H524" s="1389">
        <f>IF(H$46=0,"",H521*H522*SUM($D523)/H$46/365/$P$1)</f>
        <v>4.1863769079100461E-3</v>
      </c>
      <c r="I524" s="1389">
        <f>IF(I$46=0,"",I521*I522*SUM($D523)/I$46/365/$P$1)</f>
        <v>4.1863769079100461E-3</v>
      </c>
      <c r="J524" s="1389">
        <f>IF(J$46=0,"",J521*J522*SUM($D523)/J$46/365/$P$1)</f>
        <v>4.1863769079100461E-3</v>
      </c>
      <c r="K524" s="1389">
        <f>IF(K$46=0,"",K521*K522*SUM($D523)/K$46/365/$P$1)</f>
        <v>4.1863769079100461E-3</v>
      </c>
      <c r="L524" s="1101"/>
      <c r="M524" s="1137">
        <f>IF(SUM(H524)=SUM(C524),"",SUM(H524)-SUM(C524))</f>
        <v>4.1863769079100461E-3</v>
      </c>
      <c r="N524" s="1137">
        <f>IF(SUM(I524)=SUM(D524),"",SUM(I524)-SUM(D524))</f>
        <v>4.1863769079100461E-3</v>
      </c>
      <c r="O524" s="1137">
        <f>IF(SUM(J524)=SUM(E524),"",SUM(J524)-SUM(E524))</f>
        <v>4.1863769079100461E-3</v>
      </c>
      <c r="P524" s="1137">
        <f>IF(SUM(K524)=SUM(F524),"",SUM(K524)-SUM(F524))</f>
        <v>4.1863769079100461E-3</v>
      </c>
      <c r="Q524" s="1118"/>
      <c r="R524" s="1051"/>
      <c r="S524" s="1013"/>
      <c r="T524" s="1013"/>
      <c r="U524" s="1052">
        <v>524</v>
      </c>
      <c r="V524" s="464"/>
    </row>
    <row r="525" spans="1:22" ht="15.75" customHeight="1">
      <c r="A525" s="1178" t="s">
        <v>293</v>
      </c>
      <c r="B525" s="1092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9"/>
      <c r="H525" s="1573">
        <f>$I525</f>
        <v>8.8394160583941606</v>
      </c>
      <c r="I525" s="1573">
        <f>IF(SUM($D525)=0,IF(SUM($C525)=0,IF(SUM($E525)=0,IF(SUM($F525)=0,'[2]Exp factors'!$H$44,SUM($F525)),SUM($E525)),SUM($C525)),SUM($D525))</f>
        <v>8.8394160583941606</v>
      </c>
      <c r="J525" s="1573">
        <f>$I525</f>
        <v>8.8394160583941606</v>
      </c>
      <c r="K525" s="1573">
        <f>$I525</f>
        <v>8.8394160583941606</v>
      </c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4"/>
    </row>
    <row r="526" spans="1:22" ht="15.75" customHeight="1">
      <c r="A526" s="1110" t="s">
        <v>291</v>
      </c>
      <c r="B526" s="1089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89"/>
      <c r="H526" s="1390">
        <f>IF(H$46=0,"",IF($D525="",H521*H522*H525,H521*H522*$D525))</f>
        <v>399.22502680050587</v>
      </c>
      <c r="I526" s="1390">
        <f t="shared" ref="I526:K526" si="35">IF(I$46=0,"",IF($D525="",I521*I522*I525,I521*I522*$D525))</f>
        <v>399.22502680050587</v>
      </c>
      <c r="J526" s="1390">
        <f t="shared" si="35"/>
        <v>399.22502680050587</v>
      </c>
      <c r="K526" s="1390">
        <f t="shared" si="35"/>
        <v>399.22502680050587</v>
      </c>
      <c r="L526" s="1089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4"/>
    </row>
    <row r="528" spans="1:22" ht="15.75" customHeight="1">
      <c r="A528" s="640" t="s">
        <v>298</v>
      </c>
      <c r="B528" s="1089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9"/>
      <c r="H528" s="1179">
        <f>IF(H$46="","",IF('Exp factors'!$B45="poor",'Exp factors'!$G$45*H$46,SUM(C528)*'Exp factors'!C$45))</f>
        <v>29.066849023544638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29.066849023544638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4"/>
    </row>
    <row r="529" spans="1:22" ht="15.75" customHeight="1">
      <c r="A529" s="1159" t="s">
        <v>297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4"/>
    </row>
    <row r="530" spans="1:22" ht="15.75" customHeight="1">
      <c r="A530" s="1110" t="s">
        <v>253</v>
      </c>
      <c r="B530" s="1092"/>
      <c r="C530" s="1389">
        <f>IF(SUM(C528)=0,"",C528*C529/C$46/365/$P$1)</f>
        <v>5.0343561643835608E-3</v>
      </c>
      <c r="D530" s="1389">
        <f t="shared" ref="D530:F530" si="36">IF(SUM(D528)=0,"",D528*D529/D$46/365/$P$1)</f>
        <v>5.0343561643835608E-3</v>
      </c>
      <c r="E530" s="1389">
        <f t="shared" si="36"/>
        <v>6.8650311332503098E-3</v>
      </c>
      <c r="F530" s="1389">
        <f t="shared" si="36"/>
        <v>6.8650311332503098E-3</v>
      </c>
      <c r="G530" s="1089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6.6514941164040114E-3</v>
      </c>
      <c r="K530" s="1389">
        <f>IF(K$46=0,"",K528*SUM($D529)/K$46/365/$P$1)</f>
        <v>6.6514941164040114E-3</v>
      </c>
      <c r="L530" s="1089"/>
      <c r="M530" s="1137">
        <f>IF(SUM(H530)=SUM(C530),"",SUM(H530)-SUM(C530))</f>
        <v>1.6171379520204506E-3</v>
      </c>
      <c r="N530" s="1137">
        <f>IF(SUM(I530)=SUM(D530),"",SUM(I530)-SUM(D530))</f>
        <v>1.6171379520204506E-3</v>
      </c>
      <c r="O530" s="1137">
        <f>IF(SUM(J530)=SUM(E530),"",SUM(J530)-SUM(E530))</f>
        <v>-2.1353701684629842E-4</v>
      </c>
      <c r="P530" s="1137">
        <f>IF(SUM(K530)=SUM(F530),"",SUM(K530)-SUM(F530))</f>
        <v>-2.1353701684629842E-4</v>
      </c>
      <c r="Q530" s="1118"/>
      <c r="R530" s="888"/>
      <c r="S530" s="1020"/>
      <c r="T530" s="1020"/>
      <c r="U530" s="1052">
        <v>530</v>
      </c>
      <c r="V530" s="464"/>
    </row>
    <row r="531" spans="1:22" ht="15.75" customHeight="1">
      <c r="A531" s="1178" t="s">
        <v>293</v>
      </c>
      <c r="B531" s="1092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9"/>
      <c r="H531" s="1573">
        <f>$I531</f>
        <v>20</v>
      </c>
      <c r="I531" s="1573">
        <f>IF(SUM($D531)=0,IF(SUM($C531)=0,IF(SUM($E531)=0,IF(SUM($F531)=0,'[2]Exp factors'!$H$45,SUM($F531)),SUM($E531)),SUM($C531)),SUM($D531))</f>
        <v>20</v>
      </c>
      <c r="J531" s="1573">
        <f>$I531</f>
        <v>20</v>
      </c>
      <c r="K531" s="1573">
        <f>$I531</f>
        <v>20</v>
      </c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4"/>
    </row>
    <row r="532" spans="1:22" ht="15.75" customHeight="1">
      <c r="A532" s="1110" t="s">
        <v>291</v>
      </c>
      <c r="B532" s="1089"/>
      <c r="C532" s="1390">
        <f>IF(C531="","",C528*C531)</f>
        <v>440</v>
      </c>
      <c r="D532" s="1390">
        <f t="shared" ref="D532:F532" si="37">IF(D531="","",D528*D531)</f>
        <v>440</v>
      </c>
      <c r="E532" s="1390">
        <f t="shared" si="37"/>
        <v>600</v>
      </c>
      <c r="F532" s="1390">
        <f t="shared" si="37"/>
        <v>600</v>
      </c>
      <c r="G532" s="1089"/>
      <c r="H532" s="1390">
        <f>IF(H$46=0,"",IF($D531="",H528*H531,H528*$D531))</f>
        <v>581.33698047089274</v>
      </c>
      <c r="I532" s="1390">
        <f t="shared" ref="I532:K532" si="38">IF(I$46=0,"",IF($D531="",I528*I531,I528*$D531))</f>
        <v>581.33698047089274</v>
      </c>
      <c r="J532" s="1390">
        <f t="shared" si="38"/>
        <v>581.33698047089274</v>
      </c>
      <c r="K532" s="1390">
        <f t="shared" si="38"/>
        <v>581.33698047089274</v>
      </c>
      <c r="L532" s="1089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4"/>
    </row>
    <row r="534" spans="1:22" ht="15.75" customHeight="1">
      <c r="A534" s="640" t="s">
        <v>298</v>
      </c>
      <c r="B534" s="1089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9"/>
      <c r="H534" s="1179">
        <f>IF(H$46="","",IF('Exp factors'!$B46="poor",'Exp factors'!$G$46*H$46,SUM(C534)*'Exp factors'!C$46))</f>
        <v>209.50181568996049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209.50181568996049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4"/>
    </row>
    <row r="535" spans="1:22" ht="15.75" customHeight="1">
      <c r="A535" s="1159" t="s">
        <v>297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4"/>
    </row>
    <row r="536" spans="1:22" ht="15.75" customHeight="1">
      <c r="A536" s="1110" t="s">
        <v>253</v>
      </c>
      <c r="B536" s="1092"/>
      <c r="C536" s="1389">
        <f>IF(SUM(C534)=0,"",C534*C535/C$46/365/$P$1)</f>
        <v>1.8683312577833126E-2</v>
      </c>
      <c r="D536" s="1389">
        <f t="shared" ref="D536:F536" si="39">IF(SUM(D534)=0,"",D534*D535/D$46/365/$P$1)</f>
        <v>1.8683312577833126E-2</v>
      </c>
      <c r="E536" s="1389">
        <f t="shared" si="39"/>
        <v>2.802496886674969E-2</v>
      </c>
      <c r="F536" s="1389">
        <f t="shared" si="39"/>
        <v>4.110328767123287E-2</v>
      </c>
      <c r="G536" s="1089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89"/>
      <c r="M536" s="1137">
        <f>IF(SUM(H536)=SUM(C536),"",SUM(H536)-SUM(C536))</f>
        <v>4.6553152558152136E-2</v>
      </c>
      <c r="N536" s="1137">
        <f>IF(SUM(I536)=SUM(D536),"",SUM(I536)-SUM(D536))</f>
        <v>4.6553152558152136E-2</v>
      </c>
      <c r="O536" s="1137">
        <f>IF(SUM(J536)=SUM(E536),"",SUM(J536)-SUM(E536))</f>
        <v>3.7211496269235568E-2</v>
      </c>
      <c r="P536" s="1137">
        <f>IF(SUM(K536)=SUM(F536),"",SUM(K536)-SUM(F536))</f>
        <v>2.4133177464752388E-2</v>
      </c>
      <c r="Q536" s="1118"/>
      <c r="R536" s="888"/>
      <c r="S536" s="1020"/>
      <c r="T536" s="1020"/>
      <c r="U536" s="1052">
        <v>536</v>
      </c>
      <c r="V536" s="464"/>
    </row>
    <row r="537" spans="1:22" ht="15.75" customHeight="1">
      <c r="A537" s="1178" t="s">
        <v>293</v>
      </c>
      <c r="B537" s="1092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9"/>
      <c r="H537" s="1573">
        <f>$I537</f>
        <v>22</v>
      </c>
      <c r="I537" s="1573">
        <f>IF(SUM($D537)=0,IF(SUM($C537)=0,IF(SUM($E537)=0,IF(SUM($F537)=0,'[2]Exp factors'!$H$46,SUM($F537)),SUM($E537)),SUM($C537)),SUM($D537))</f>
        <v>22</v>
      </c>
      <c r="J537" s="1573">
        <f>$I537</f>
        <v>22</v>
      </c>
      <c r="K537" s="1573">
        <f>$I537</f>
        <v>22</v>
      </c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4"/>
    </row>
    <row r="538" spans="1:22" ht="15.75" customHeight="1">
      <c r="A538" s="1110" t="s">
        <v>291</v>
      </c>
      <c r="B538" s="1089"/>
      <c r="C538" s="1390">
        <f>IF(C537="","",C534*C537)</f>
        <v>1320</v>
      </c>
      <c r="D538" s="1390">
        <f t="shared" ref="D538:F538" si="40">IF(D537="","",D534*D537)</f>
        <v>1320</v>
      </c>
      <c r="E538" s="1390">
        <f t="shared" si="40"/>
        <v>1980</v>
      </c>
      <c r="F538" s="1390">
        <f t="shared" si="40"/>
        <v>2904</v>
      </c>
      <c r="G538" s="1089"/>
      <c r="H538" s="1390">
        <f>IF(H$46=0,"",IF($D537="",H534*H537,H534*$D537))</f>
        <v>4609.0399451791309</v>
      </c>
      <c r="I538" s="1390">
        <f t="shared" ref="I538:K538" si="41">IF(I$46=0,"",IF($D537="",I534*I537,I534*$D537))</f>
        <v>4609.0399451791309</v>
      </c>
      <c r="J538" s="1390">
        <f t="shared" si="41"/>
        <v>4609.0399451791309</v>
      </c>
      <c r="K538" s="1390">
        <f t="shared" si="41"/>
        <v>4609.0399451791309</v>
      </c>
      <c r="L538" s="1089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81" t="str">
        <f>IF(Data!A539="","",Data!A539)</f>
        <v>Beef purchase</v>
      </c>
      <c r="B539" s="1089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9"/>
      <c r="H539" s="1179">
        <f>IF(H$46="","",IF('Exp factors'!$B47="poor",'Exp factors'!$G$47*H$46/H540,SUM(C539)*'Exp factors'!C$47))</f>
        <v>2.5671433112169444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2.5671433112169444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4"/>
    </row>
    <row r="540" spans="1:22" ht="15.75" customHeight="1">
      <c r="A540" s="1110" t="s">
        <v>294</v>
      </c>
      <c r="B540" s="1089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4"/>
    </row>
    <row r="541" spans="1:22" ht="15.75" customHeight="1">
      <c r="A541" s="1159" t="s">
        <v>297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4"/>
    </row>
    <row r="542" spans="1:22" ht="15.75" customHeight="1">
      <c r="A542" s="1110" t="s">
        <v>253</v>
      </c>
      <c r="B542" s="1092"/>
      <c r="C542" s="1389">
        <f>IF(SUM(C539)=0,"",C539*C540*C541/C$46/365/$P$1)</f>
        <v>2.0421295143212951E-2</v>
      </c>
      <c r="D542" s="1389">
        <f>IF(SUM(D539)=0,"",D539*D540*D541/D$46/365/$P$1)</f>
        <v>2.0421295143212951E-2</v>
      </c>
      <c r="E542" s="1389">
        <f>IF(SUM(E539)=0,"",E539*E540*E541/E$46/365/$P$1)</f>
        <v>2.8589813200498131E-2</v>
      </c>
      <c r="F542" s="1389">
        <f>IF(SUM(F539)=0,"",F539*F540*F541/F$46/365/$P$1)</f>
        <v>4.0842590286425902E-2</v>
      </c>
      <c r="G542" s="1089"/>
      <c r="H542" s="1389">
        <f>IF(H$46=0,"",H539*H540*SUM($D541)/H$46/365/$P$1)</f>
        <v>1.0484878246657239E-2</v>
      </c>
      <c r="I542" s="1389">
        <f>IF(I$46=0,"",I539*I540*SUM($D541)/I$46/365/$P$1)</f>
        <v>1.0484878246657239E-2</v>
      </c>
      <c r="J542" s="1389">
        <f>IF(J$46=0,"",J539*J540*SUM($D541)/J$46/365/$P$1)</f>
        <v>1.0484878246657239E-2</v>
      </c>
      <c r="K542" s="1389">
        <f>IF(K$46=0,"",K539*K540*SUM($D541)/K$46/365/$P$1)</f>
        <v>1.0484878246657239E-2</v>
      </c>
      <c r="L542" s="1089"/>
      <c r="M542" s="1137">
        <f>IF(SUM(H542)=SUM(C542),"",SUM(H542)-SUM(C542))</f>
        <v>-9.9364168965557116E-3</v>
      </c>
      <c r="N542" s="1137">
        <f>IF(SUM(I542)=SUM(D542),"",SUM(I542)-SUM(D542))</f>
        <v>-9.9364168965557116E-3</v>
      </c>
      <c r="O542" s="1137">
        <f>IF(SUM(J542)=SUM(E542),"",SUM(J542)-SUM(E542))</f>
        <v>-1.8104934953840891E-2</v>
      </c>
      <c r="P542" s="1137">
        <f>IF(SUM(K542)=SUM(F542),"",SUM(K542)-SUM(F542))</f>
        <v>-3.0357712039768663E-2</v>
      </c>
      <c r="Q542" s="1118"/>
      <c r="R542" s="888"/>
      <c r="S542" s="1020"/>
      <c r="T542" s="1020"/>
      <c r="U542" s="1052">
        <v>542</v>
      </c>
      <c r="V542" s="464"/>
    </row>
    <row r="543" spans="1:22" ht="15.75" customHeight="1">
      <c r="A543" s="1178" t="s">
        <v>293</v>
      </c>
      <c r="B543" s="1092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9"/>
      <c r="H543" s="1573">
        <f>$I543</f>
        <v>30</v>
      </c>
      <c r="I543" s="1573">
        <f>IF(SUM($D543)=0,IF(SUM($C543)=0,IF(SUM($E543)=0,IF(SUM($F543)=0,'[2]Exp factors'!$H$47,SUM($F543)),SUM($E543)),SUM($C543)),SUM($D543))</f>
        <v>30</v>
      </c>
      <c r="J543" s="1573">
        <f>$I543</f>
        <v>30</v>
      </c>
      <c r="K543" s="1573">
        <f>$I543</f>
        <v>30</v>
      </c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4"/>
    </row>
    <row r="544" spans="1:22" ht="15.75" customHeight="1">
      <c r="A544" s="1110" t="s">
        <v>291</v>
      </c>
      <c r="B544" s="1089"/>
      <c r="C544" s="1390">
        <f>IF(C543="","",C539*C540*C543)</f>
        <v>1800</v>
      </c>
      <c r="D544" s="1390">
        <f>IF(D543="","",D539*D540*D543)</f>
        <v>1800</v>
      </c>
      <c r="E544" s="1390">
        <f>IF(E543="","",E539*E540*E543)</f>
        <v>2520</v>
      </c>
      <c r="F544" s="1390">
        <f>IF(F543="","",F539*F540*F543)</f>
        <v>3600</v>
      </c>
      <c r="G544" s="1089"/>
      <c r="H544" s="1390">
        <f>IF(H$46=0,"",IF($D543="",H539*H540*H543,H539*H540*$D543))</f>
        <v>924.17159203810002</v>
      </c>
      <c r="I544" s="1390">
        <f t="shared" ref="I544:K544" si="42">IF(I$46=0,"",IF($D543="",I539*I540*I543,I539*I540*$D543))</f>
        <v>924.17159203810002</v>
      </c>
      <c r="J544" s="1390">
        <f t="shared" si="42"/>
        <v>924.17159203810002</v>
      </c>
      <c r="K544" s="1390">
        <f t="shared" si="42"/>
        <v>924.17159203810002</v>
      </c>
      <c r="L544" s="1089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4"/>
    </row>
    <row r="546" spans="1:22" ht="15.75" customHeight="1">
      <c r="A546" s="640" t="s">
        <v>298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9"/>
      <c r="H546" s="1179">
        <f>IF(H$46="","",IF('Exp factors'!$B48="poor",'Exp factors'!$G$48*H$46,SUM(C546)*'Exp factors'!C$48))</f>
        <v>11.589369829776658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11.589369829776658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4"/>
    </row>
    <row r="547" spans="1:22" ht="15.75" customHeight="1">
      <c r="A547" s="1159" t="s">
        <v>297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4"/>
    </row>
    <row r="548" spans="1:22" ht="15.75" customHeight="1">
      <c r="A548" s="1110" t="s">
        <v>253</v>
      </c>
      <c r="B548" s="1092"/>
      <c r="C548" s="1389" t="str">
        <f>IF(SUM(C546)=0,"",C546*C547/C$46/365/$P$1)</f>
        <v/>
      </c>
      <c r="D548" s="1389" t="str">
        <f t="shared" ref="D548:F548" si="43">IF(SUM(D546)=0,"",D546*D547/D$46/365/$P$1)</f>
        <v/>
      </c>
      <c r="E548" s="1389" t="str">
        <f t="shared" si="43"/>
        <v/>
      </c>
      <c r="F548" s="1389" t="str">
        <f t="shared" si="43"/>
        <v/>
      </c>
      <c r="G548" s="1089"/>
      <c r="H548" s="1389">
        <f>IF(H$46=0,"",H546*SUM($D547)/H$46/365/$P$1)</f>
        <v>4.7146460909842768E-3</v>
      </c>
      <c r="I548" s="1389">
        <f>IF(I$46=0,"",I546*SUM($D547)/I$46/365/$P$1)</f>
        <v>4.7146460909842768E-3</v>
      </c>
      <c r="J548" s="1389">
        <f>IF(J$46=0,"",J546*SUM($D547)/J$46/365/$P$1)</f>
        <v>4.7146460909842768E-3</v>
      </c>
      <c r="K548" s="1389">
        <f>IF(K$46=0,"",K546*SUM($D547)/K$46/365/$P$1)</f>
        <v>4.7146460909842768E-3</v>
      </c>
      <c r="L548" s="1089"/>
      <c r="M548" s="1137">
        <f>IF(SUM(H548)=SUM(C548),"",SUM(H548)-SUM(C548))</f>
        <v>4.7146460909842768E-3</v>
      </c>
      <c r="N548" s="1137">
        <f>IF(SUM(I548)=SUM(D548),"",SUM(I548)-SUM(D548))</f>
        <v>4.7146460909842768E-3</v>
      </c>
      <c r="O548" s="1137">
        <f>IF(SUM(J548)=SUM(E548),"",SUM(J548)-SUM(E548))</f>
        <v>4.7146460909842768E-3</v>
      </c>
      <c r="P548" s="1137">
        <f>IF(SUM(K548)=SUM(F548),"",SUM(K548)-SUM(F548))</f>
        <v>4.7146460909842768E-3</v>
      </c>
      <c r="Q548" s="1118"/>
      <c r="R548" s="888"/>
      <c r="S548" s="1020"/>
      <c r="T548" s="1020"/>
      <c r="U548" s="1052">
        <v>548</v>
      </c>
      <c r="V548" s="464"/>
    </row>
    <row r="549" spans="1:22" ht="15.75" customHeight="1">
      <c r="A549" s="1178" t="s">
        <v>293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9"/>
      <c r="H549" s="1573">
        <f>$I549</f>
        <v>46.997666110978805</v>
      </c>
      <c r="I549" s="1573">
        <f>IF(SUM($D549)=0,IF(SUM($C549)=0,IF(SUM($E549)=0,IF(SUM($F549)=0,'[2]Exp factors'!$H$48,SUM($F549)),SUM($E549)),SUM($C549)),SUM($D549))</f>
        <v>46.997666110978805</v>
      </c>
      <c r="J549" s="1573">
        <f>$I549</f>
        <v>46.997666110978805</v>
      </c>
      <c r="K549" s="1573">
        <f>$I549</f>
        <v>46.997666110978805</v>
      </c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4"/>
    </row>
    <row r="550" spans="1:22" ht="15.75" customHeight="1">
      <c r="A550" s="1110" t="s">
        <v>291</v>
      </c>
      <c r="B550" s="1089"/>
      <c r="C550" s="1390" t="str">
        <f>IF(C549="","",C546*C549)</f>
        <v/>
      </c>
      <c r="D550" s="1390" t="str">
        <f t="shared" ref="D550:F550" si="44">IF(D549="","",D546*D549)</f>
        <v/>
      </c>
      <c r="E550" s="1390" t="str">
        <f t="shared" si="44"/>
        <v/>
      </c>
      <c r="F550" s="1390" t="str">
        <f t="shared" si="44"/>
        <v/>
      </c>
      <c r="G550" s="1089"/>
      <c r="H550" s="1390">
        <f>IF(H$46=0,"",IF($D549="",H546*H549,H546*$D549))</f>
        <v>544.67333369649464</v>
      </c>
      <c r="I550" s="1390">
        <f t="shared" ref="I550:K550" si="45">IF(I$46=0,"",IF($D549="",I546*I549,I546*$D549))</f>
        <v>544.67333369649464</v>
      </c>
      <c r="J550" s="1390">
        <f t="shared" si="45"/>
        <v>544.67333369649464</v>
      </c>
      <c r="K550" s="1390">
        <f t="shared" si="45"/>
        <v>544.67333369649464</v>
      </c>
      <c r="L550" s="1089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4"/>
    </row>
    <row r="552" spans="1:22" ht="15.75" customHeight="1">
      <c r="A552" s="640" t="s">
        <v>298</v>
      </c>
      <c r="B552" s="1089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9"/>
      <c r="H552" s="1179">
        <f>IF(H$46="","",IF('Exp factors'!$B49="poor",'Exp factors'!$G$49*H$46,SUM(C552)*'Exp factors'!C$49))</f>
        <v>15.317779783775496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15.317779783775496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4"/>
    </row>
    <row r="553" spans="1:22" ht="15.75" customHeight="1">
      <c r="A553" s="1159" t="s">
        <v>297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4"/>
    </row>
    <row r="554" spans="1:22" ht="15.75" customHeight="1">
      <c r="A554" s="1110" t="s">
        <v>253</v>
      </c>
      <c r="B554" s="1089"/>
      <c r="C554" s="1389">
        <f>IF(SUM(C552)=0,"",C552*C553/C$46/365/$P$1)</f>
        <v>8.8202615193026142E-3</v>
      </c>
      <c r="D554" s="1389">
        <f t="shared" ref="D554:F554" si="46">IF(SUM(D552)=0,"",D552*D553/D$46/365/$P$1)</f>
        <v>8.211967621419675E-3</v>
      </c>
      <c r="E554" s="1389" t="str">
        <f t="shared" si="46"/>
        <v/>
      </c>
      <c r="F554" s="1389" t="str">
        <f t="shared" si="46"/>
        <v/>
      </c>
      <c r="G554" s="1089"/>
      <c r="H554" s="1389">
        <f>IF(H$46=0,"",H552*SUM($D553)/H$46/365/$P$1)</f>
        <v>2.3294279928963196E-3</v>
      </c>
      <c r="I554" s="1389">
        <f>IF(I$46=0,"",I552*SUM($D553)/I$46/365/$P$1)</f>
        <v>2.3294279928963196E-3</v>
      </c>
      <c r="J554" s="1389">
        <f>IF(J$46=0,"",J552*SUM($D553)/J$46/365/$P$1)</f>
        <v>2.3294279928963196E-3</v>
      </c>
      <c r="K554" s="1389">
        <f>IF(K$46=0,"",K552*SUM($D553)/K$46/365/$P$1)</f>
        <v>2.3294279928963196E-3</v>
      </c>
      <c r="L554" s="1089"/>
      <c r="M554" s="1137">
        <f>IF(SUM(H554)=SUM(C554),"",SUM(H554)-SUM(C554))</f>
        <v>-6.490833526406295E-3</v>
      </c>
      <c r="N554" s="1137">
        <f>IF(SUM(I554)=SUM(D554),"",SUM(I554)-SUM(D554))</f>
        <v>-5.8825396285233558E-3</v>
      </c>
      <c r="O554" s="1137">
        <f>IF(SUM(J554)=SUM(E554),"",SUM(J554)-SUM(E554))</f>
        <v>2.3294279928963196E-3</v>
      </c>
      <c r="P554" s="1137">
        <f>IF(SUM(K554)=SUM(F554),"",SUM(K554)-SUM(F554))</f>
        <v>2.3294279928963196E-3</v>
      </c>
      <c r="Q554" s="1118"/>
      <c r="R554" s="888"/>
      <c r="S554" s="1020"/>
      <c r="T554" s="1020"/>
      <c r="U554" s="1052">
        <v>554</v>
      </c>
      <c r="V554" s="464"/>
    </row>
    <row r="555" spans="1:22" ht="15.75" customHeight="1">
      <c r="A555" s="1178" t="s">
        <v>293</v>
      </c>
      <c r="B555" s="1089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9"/>
      <c r="H555" s="1573">
        <f>$I555</f>
        <v>12</v>
      </c>
      <c r="I555" s="1573">
        <f>IF(SUM($D555)=0,IF(SUM($C555)=0,IF(SUM($E555)=0,IF(SUM($F555)=0,'[2]Exp factors'!$H$49,SUM($F555)),SUM($E555)),SUM($C555)),SUM($D555))</f>
        <v>12</v>
      </c>
      <c r="J555" s="1573">
        <f>$I555</f>
        <v>12</v>
      </c>
      <c r="K555" s="1573">
        <f>$I555</f>
        <v>12</v>
      </c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4"/>
    </row>
    <row r="556" spans="1:22" ht="15.75" customHeight="1">
      <c r="A556" s="1110" t="s">
        <v>291</v>
      </c>
      <c r="B556" s="1089"/>
      <c r="C556" s="1390">
        <f>IF(C555="","",C552*C555)</f>
        <v>696</v>
      </c>
      <c r="D556" s="1390">
        <f t="shared" ref="D556:F556" si="47">IF(D555="","",D552*D555)</f>
        <v>648</v>
      </c>
      <c r="E556" s="1390" t="str">
        <f t="shared" si="47"/>
        <v/>
      </c>
      <c r="F556" s="1390" t="str">
        <f t="shared" si="47"/>
        <v/>
      </c>
      <c r="G556" s="1089"/>
      <c r="H556" s="1390">
        <f>IF(H$46=0,"",IF($D555="",H552*H555,H552*$D555))</f>
        <v>183.81335740530596</v>
      </c>
      <c r="I556" s="1390">
        <f t="shared" ref="I556:K556" si="48">IF(I$46=0,"",IF($D555="",I552*I555,I552*$D555))</f>
        <v>183.81335740530596</v>
      </c>
      <c r="J556" s="1390">
        <f t="shared" si="48"/>
        <v>183.81335740530596</v>
      </c>
      <c r="K556" s="1390">
        <f t="shared" si="48"/>
        <v>183.81335740530596</v>
      </c>
      <c r="L556" s="1089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4"/>
    </row>
    <row r="558" spans="1:22" ht="15.75" customHeight="1">
      <c r="A558" s="640" t="s">
        <v>298</v>
      </c>
      <c r="B558" s="1089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9"/>
      <c r="H558" s="1179">
        <f>IF(H$46="","",IF('Exp factors'!$B55="poor",'Exp factors'!$G$55*H$46,SUM(C558)*'Exp factors'!C$55))</f>
        <v>41.100082979931315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41.100082979931315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4"/>
    </row>
    <row r="559" spans="1:22" ht="15.75" customHeight="1">
      <c r="A559" s="1159" t="s">
        <v>297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4"/>
    </row>
    <row r="560" spans="1:22" ht="15.75" customHeight="1">
      <c r="A560" s="1110" t="s">
        <v>253</v>
      </c>
      <c r="B560" s="1089"/>
      <c r="C560" s="1389" t="str">
        <f>IF(SUM(C558)=0,"",C558*C559/C$46/365/$P$1)</f>
        <v/>
      </c>
      <c r="D560" s="1389" t="str">
        <f t="shared" ref="D560:F560" si="49">IF(SUM(D558)=0,"",D558*D559/D$46/365/$P$1)</f>
        <v/>
      </c>
      <c r="E560" s="1389" t="str">
        <f t="shared" si="49"/>
        <v/>
      </c>
      <c r="F560" s="1389" t="str">
        <f t="shared" si="49"/>
        <v/>
      </c>
      <c r="G560" s="1089"/>
      <c r="H560" s="1389">
        <f>IF(H$46=0,"",H558*SUM($D559)/H$46/365/$P$1)</f>
        <v>1.1905204609130788E-3</v>
      </c>
      <c r="I560" s="1389">
        <f>IF(I$46=0,"",I558*SUM($D559)/I$46/365/$P$1)</f>
        <v>1.1905204609130788E-3</v>
      </c>
      <c r="J560" s="1389">
        <f>IF(J$46=0,"",J558*SUM($D559)/J$46/365/$P$1)</f>
        <v>1.1905204609130788E-3</v>
      </c>
      <c r="K560" s="1389">
        <f>IF(K$46=0,"",K558*SUM($D559)/K$46/365/$P$1)</f>
        <v>1.1905204609130788E-3</v>
      </c>
      <c r="L560" s="1089"/>
      <c r="M560" s="1137">
        <f>IF(SUM(H560)=SUM(C560),"",SUM(H560)-SUM(C560))</f>
        <v>1.1905204609130788E-3</v>
      </c>
      <c r="N560" s="1137">
        <f>IF(SUM(I560)=SUM(D560),"",SUM(I560)-SUM(D560))</f>
        <v>1.1905204609130788E-3</v>
      </c>
      <c r="O560" s="1137">
        <f>IF(SUM(J560)=SUM(E560),"",SUM(J560)-SUM(E560))</f>
        <v>1.1905204609130788E-3</v>
      </c>
      <c r="P560" s="1137">
        <f>IF(SUM(K560)=SUM(F560),"",SUM(K560)-SUM(F560))</f>
        <v>1.1905204609130788E-3</v>
      </c>
      <c r="Q560" s="1118"/>
      <c r="R560" s="888"/>
      <c r="S560" s="1020"/>
      <c r="T560" s="1020"/>
      <c r="U560" s="1052">
        <v>560</v>
      </c>
      <c r="V560" s="464"/>
    </row>
    <row r="561" spans="1:22" ht="15.75" customHeight="1">
      <c r="A561" s="1178" t="s">
        <v>293</v>
      </c>
      <c r="B561" s="1089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9"/>
      <c r="H561" s="1573">
        <f>$I561</f>
        <v>13.548061389337644</v>
      </c>
      <c r="I561" s="1573">
        <f>IF(SUM($D561)=0,IF(SUM($C561)=0,IF(SUM($E561)=0,IF(SUM($F561)=0,'[2]Exp factors'!$H$55,SUM($F561)),SUM($E561)),SUM($C561)),SUM($D561))</f>
        <v>13.548061389337644</v>
      </c>
      <c r="J561" s="1573">
        <f>$I561</f>
        <v>13.548061389337644</v>
      </c>
      <c r="K561" s="1573">
        <f>$I561</f>
        <v>13.548061389337644</v>
      </c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4"/>
    </row>
    <row r="562" spans="1:22" ht="15.75" customHeight="1">
      <c r="A562" s="1110" t="s">
        <v>291</v>
      </c>
      <c r="B562" s="1089"/>
      <c r="C562" s="1390" t="str">
        <f>IF(C561="","",C558*C561)</f>
        <v/>
      </c>
      <c r="D562" s="1390" t="str">
        <f t="shared" ref="D562:F562" si="50">IF(D561="","",D558*D561)</f>
        <v/>
      </c>
      <c r="E562" s="1390" t="str">
        <f t="shared" si="50"/>
        <v/>
      </c>
      <c r="F562" s="1390" t="str">
        <f t="shared" si="50"/>
        <v/>
      </c>
      <c r="G562" s="1089"/>
      <c r="H562" s="1390">
        <f>IF(H$46=0,"",IF($D561="",H558*H561,H558*$D561))</f>
        <v>556.82644731898074</v>
      </c>
      <c r="I562" s="1390">
        <f t="shared" ref="I562:K562" si="51">IF(I$46=0,"",IF($D561="",I558*I561,I558*$D561))</f>
        <v>556.82644731898074</v>
      </c>
      <c r="J562" s="1390">
        <f t="shared" si="51"/>
        <v>556.82644731898074</v>
      </c>
      <c r="K562" s="1390">
        <f t="shared" si="51"/>
        <v>556.82644731898074</v>
      </c>
      <c r="L562" s="1089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4"/>
    </row>
    <row r="564" spans="1:22" ht="15.75" customHeight="1">
      <c r="A564" s="640" t="s">
        <v>298</v>
      </c>
      <c r="B564" s="1089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9"/>
      <c r="H564" s="1179">
        <f>IF(H$46="","",IF('Exp factors'!$B56="poor",'Exp factors'!$G$56*H$46,SUM(C564)*'Exp factors'!C$56))</f>
        <v>36.582007225195305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36.582007225195305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4"/>
    </row>
    <row r="565" spans="1:22" ht="15.75" customHeight="1">
      <c r="A565" s="1159" t="s">
        <v>297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4"/>
    </row>
    <row r="566" spans="1:22" ht="15.75" customHeight="1">
      <c r="A566" s="1110" t="s">
        <v>253</v>
      </c>
      <c r="B566" s="1089"/>
      <c r="C566" s="1389" t="str">
        <f>IF(SUM(C564)=0,"",C564*C565/C$46/365/$P$1)</f>
        <v/>
      </c>
      <c r="D566" s="1389" t="str">
        <f t="shared" ref="D566:F566" si="52">IF(SUM(D564)=0,"",D564*D565/D$46/365/$P$1)</f>
        <v/>
      </c>
      <c r="E566" s="1389" t="str">
        <f t="shared" si="52"/>
        <v/>
      </c>
      <c r="F566" s="1389" t="str">
        <f t="shared" si="52"/>
        <v/>
      </c>
      <c r="G566" s="1089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2.54315563055953E-3</v>
      </c>
      <c r="K566" s="1389">
        <f>IF(K$46=0,"",K564*SUM($D565)/K$46/365/$P$1)</f>
        <v>2.54315563055953E-3</v>
      </c>
      <c r="L566" s="1089"/>
      <c r="M566" s="1137">
        <f>IF(SUM(H566)=SUM(C566),"",SUM(H566)-SUM(C566))</f>
        <v>2.54315563055953E-3</v>
      </c>
      <c r="N566" s="1137">
        <f>IF(SUM(I566)=SUM(D566),"",SUM(I566)-SUM(D566))</f>
        <v>2.54315563055953E-3</v>
      </c>
      <c r="O566" s="1137">
        <f>IF(SUM(J566)=SUM(E566),"",SUM(J566)-SUM(E566))</f>
        <v>2.54315563055953E-3</v>
      </c>
      <c r="P566" s="1137">
        <f>IF(SUM(K566)=SUM(F566),"",SUM(K566)-SUM(F566))</f>
        <v>2.54315563055953E-3</v>
      </c>
      <c r="Q566" s="1118"/>
      <c r="R566" s="888"/>
      <c r="S566" s="1020"/>
      <c r="T566" s="1020"/>
      <c r="U566" s="1052">
        <v>566</v>
      </c>
      <c r="V566" s="464"/>
    </row>
    <row r="567" spans="1:22" ht="15.75" customHeight="1">
      <c r="A567" s="1178" t="s">
        <v>293</v>
      </c>
      <c r="B567" s="1089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9"/>
      <c r="H567" s="1573">
        <f>$I567</f>
        <v>8.5805747126436778</v>
      </c>
      <c r="I567" s="1573">
        <f>IF(SUM($D567)=0,IF(SUM($C567)=0,IF(SUM($E567)=0,IF(SUM($F567)=0,'[2]Exp factors'!$H$56,SUM($F567)),SUM($E567)),SUM($C567)),SUM($D567))</f>
        <v>8.5805747126436778</v>
      </c>
      <c r="J567" s="1573">
        <f>$I567</f>
        <v>8.5805747126436778</v>
      </c>
      <c r="K567" s="1573">
        <f>$I567</f>
        <v>8.5805747126436778</v>
      </c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4"/>
    </row>
    <row r="568" spans="1:22" ht="15.75" customHeight="1">
      <c r="A568" s="1110" t="s">
        <v>291</v>
      </c>
      <c r="B568" s="1089"/>
      <c r="C568" s="1390" t="str">
        <f>IF(C567="","",C564*C567)</f>
        <v/>
      </c>
      <c r="D568" s="1390" t="str">
        <f t="shared" ref="D568:F568" si="53">IF(D567="","",D564*D567)</f>
        <v/>
      </c>
      <c r="E568" s="1390" t="str">
        <f t="shared" si="53"/>
        <v/>
      </c>
      <c r="F568" s="1390" t="str">
        <f t="shared" si="53"/>
        <v/>
      </c>
      <c r="G568" s="1089"/>
      <c r="H568" s="1390">
        <f>IF(H$46=0,"",IF($D567="",H564*H567,H564*$D567))</f>
        <v>313.89464613425918</v>
      </c>
      <c r="I568" s="1390">
        <f t="shared" ref="I568:K568" si="54">IF(I$46=0,"",IF($D567="",I564*I567,I564*$D567))</f>
        <v>313.89464613425918</v>
      </c>
      <c r="J568" s="1390">
        <f t="shared" si="54"/>
        <v>313.89464613425918</v>
      </c>
      <c r="K568" s="1390">
        <f t="shared" si="54"/>
        <v>313.89464613425918</v>
      </c>
      <c r="L568" s="1089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4"/>
    </row>
    <row r="570" spans="1:22" ht="15.75" customHeight="1">
      <c r="A570" s="640" t="s">
        <v>298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9"/>
      <c r="H570" s="1179">
        <f>IF(H$46="","",IF('Exp factors'!$B57="poor",'Exp factors'!$G$57*H$46,SUM(C570)*'Exp factors'!C$57))</f>
        <v>38.363413081622227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38.363413081622227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4"/>
    </row>
    <row r="571" spans="1:22" ht="15.75" customHeight="1">
      <c r="A571" s="1159" t="s">
        <v>297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4"/>
    </row>
    <row r="572" spans="1:22" ht="15.75" customHeight="1">
      <c r="A572" s="1110" t="s">
        <v>253</v>
      </c>
      <c r="B572" s="1089"/>
      <c r="C572" s="1389" t="str">
        <f>IF(SUM(C570)=0,"",C570*C571/C$46/365/$P$1)</f>
        <v/>
      </c>
      <c r="D572" s="1389" t="str">
        <f t="shared" ref="D572:F572" si="55">IF(SUM(D570)=0,"",D570*D571/D$46/365/$P$1)</f>
        <v/>
      </c>
      <c r="E572" s="1389" t="str">
        <f t="shared" si="55"/>
        <v/>
      </c>
      <c r="F572" s="1389" t="str">
        <f t="shared" si="55"/>
        <v/>
      </c>
      <c r="G572" s="1089"/>
      <c r="H572" s="1389">
        <f>IF(H$46=0,"",H570*SUM($D571)/H$46/365/$P$1)</f>
        <v>6.4452444981512973E-3</v>
      </c>
      <c r="I572" s="1389">
        <f>IF(I$46=0,"",I570*SUM($D571)/I$46/365/$P$1)</f>
        <v>6.4452444981512973E-3</v>
      </c>
      <c r="J572" s="1389">
        <f>IF(J$46=0,"",J570*SUM($D571)/J$46/365/$P$1)</f>
        <v>6.4452444981512973E-3</v>
      </c>
      <c r="K572" s="1389">
        <f>IF(K$46=0,"",K570*SUM($D571)/K$46/365/$P$1)</f>
        <v>6.4452444981512973E-3</v>
      </c>
      <c r="L572" s="1089"/>
      <c r="M572" s="1137">
        <f>IF(SUM(H572)=SUM(C572),"",SUM(H572)-SUM(C572))</f>
        <v>6.4452444981512973E-3</v>
      </c>
      <c r="N572" s="1137">
        <f>IF(SUM(I572)=SUM(D572),"",SUM(I572)-SUM(D572))</f>
        <v>6.4452444981512973E-3</v>
      </c>
      <c r="O572" s="1137">
        <f>IF(SUM(J572)=SUM(E572),"",SUM(J572)-SUM(E572))</f>
        <v>6.4452444981512973E-3</v>
      </c>
      <c r="P572" s="1137">
        <f>IF(SUM(K572)=SUM(F572),"",SUM(K572)-SUM(F572))</f>
        <v>6.4452444981512973E-3</v>
      </c>
      <c r="Q572" s="1118"/>
      <c r="R572" s="888"/>
      <c r="S572" s="1020"/>
      <c r="T572" s="1020"/>
      <c r="U572" s="1052">
        <v>572</v>
      </c>
      <c r="V572" s="464"/>
    </row>
    <row r="573" spans="1:22" ht="15.75" customHeight="1">
      <c r="A573" s="1178" t="s">
        <v>293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9"/>
      <c r="H573" s="1573">
        <f>$I573</f>
        <v>5.9211901121304793</v>
      </c>
      <c r="I573" s="1573">
        <f>IF(SUM($D573)=0,IF(SUM($C573)=0,IF(SUM($E573)=0,IF(SUM($F573)=0,'[2]Exp factors'!$H$57,SUM($F573)),SUM($E573)),SUM($C573)),SUM($D573))</f>
        <v>5.9211901121304793</v>
      </c>
      <c r="J573" s="1573">
        <f>$I573</f>
        <v>5.9211901121304793</v>
      </c>
      <c r="K573" s="1573">
        <f>$I573</f>
        <v>5.9211901121304793</v>
      </c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4"/>
    </row>
    <row r="574" spans="1:22" ht="15.75" customHeight="1">
      <c r="A574" s="1110" t="s">
        <v>291</v>
      </c>
      <c r="B574" s="1089"/>
      <c r="C574" s="1390" t="str">
        <f>IF(C573="","",C570*C573)</f>
        <v/>
      </c>
      <c r="D574" s="1390" t="str">
        <f t="shared" ref="D574:F574" si="56">IF(D573="","",D570*D573)</f>
        <v/>
      </c>
      <c r="E574" s="1390" t="str">
        <f t="shared" si="56"/>
        <v/>
      </c>
      <c r="F574" s="1390" t="str">
        <f t="shared" si="56"/>
        <v/>
      </c>
      <c r="G574" s="1089"/>
      <c r="H574" s="1390">
        <f>IF(H$46=0,"",IF($D573="",H570*H573,H570*$D573))</f>
        <v>227.1570622064786</v>
      </c>
      <c r="I574" s="1390">
        <f t="shared" ref="I574:K574" si="57">IF(I$46=0,"",IF($D573="",I570*I573,I570*$D573))</f>
        <v>227.1570622064786</v>
      </c>
      <c r="J574" s="1390">
        <f t="shared" si="57"/>
        <v>227.1570622064786</v>
      </c>
      <c r="K574" s="1390">
        <f t="shared" si="57"/>
        <v>227.1570622064786</v>
      </c>
      <c r="L574" s="1089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81" t="str">
        <f>IF(Data!A575="","",Data!A575)</f>
        <v>Fresh cabbage purchase</v>
      </c>
      <c r="B575" s="1089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9"/>
      <c r="H575" s="1179">
        <f>IF(H$46="","",IF('Exp factors'!$B58="poor",'Exp factors'!$G$58*H$46/H576,SUM(C575)*'Exp factors'!C$58))</f>
        <v>4.359960494149381</v>
      </c>
      <c r="I575" s="1179">
        <f>IF(I$46="","",IF('Exp factors'!$B58="poor",'Exp factors'!$G$58*I$46/I576,SUM(D575)*'Exp factors'!D$58))</f>
        <v>4.359960494149381</v>
      </c>
      <c r="J575" s="1179">
        <f>IF(J$46="","",IF('Exp factors'!$B58="poor",'Exp factors'!$G$58*J$46/J576,SUM(E575)*'Exp factors'!E$58))</f>
        <v>4.359960494149381</v>
      </c>
      <c r="K575" s="1179">
        <f>IF(K$46="","",IF('Exp factors'!$B58="poor",'Exp factors'!$G$58*K$46/K576,SUM(F575)*'Exp factors'!F$58))</f>
        <v>4.359960494149381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4"/>
    </row>
    <row r="576" spans="1:22" ht="15.75" customHeight="1">
      <c r="A576" s="1110" t="s">
        <v>294</v>
      </c>
      <c r="B576" s="1089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9"/>
      <c r="H576" s="1180">
        <f>I576</f>
        <v>12</v>
      </c>
      <c r="I576" s="1180">
        <f>IF(SUM(D576)=0,IF(SUM(C576)=0,IF(SUM(E576)=0,IF(SUM(F576)=0,12,SUM(F576)),SUM(E576)),SUM(C576)),SUM(D576))</f>
        <v>12</v>
      </c>
      <c r="J576" s="1180">
        <f>I576</f>
        <v>12</v>
      </c>
      <c r="K576" s="1180">
        <f>I576</f>
        <v>12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4"/>
    </row>
    <row r="577" spans="1:22" ht="15.75" customHeight="1">
      <c r="A577" s="1159" t="s">
        <v>297</v>
      </c>
      <c r="B577" s="1089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4"/>
    </row>
    <row r="578" spans="1:22" ht="15.75" customHeight="1">
      <c r="A578" s="1110" t="s">
        <v>253</v>
      </c>
      <c r="B578" s="1089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89"/>
      <c r="H578" s="1389">
        <f>IF(H$46=0,"",H575*H576*SUM($D577)/H$46/365/$P$1)</f>
        <v>1.7428331246525798E-3</v>
      </c>
      <c r="I578" s="1389">
        <f>IF(I$46=0,"",I575*I576*SUM($D577)/I$46/365/$P$1)</f>
        <v>1.7428331246525798E-3</v>
      </c>
      <c r="J578" s="1389">
        <f>IF(J$46=0,"",J575*J576*SUM($D577)/J$46/365/$P$1)</f>
        <v>1.7428331246525798E-3</v>
      </c>
      <c r="K578" s="1389">
        <f>IF(K$46=0,"",K575*K576*SUM($D577)/K$46/365/$P$1)</f>
        <v>1.7428331246525798E-3</v>
      </c>
      <c r="L578" s="1089"/>
      <c r="M578" s="1137">
        <f>IF(SUM(H578)=SUM(C578),"",SUM(H578)-SUM(C578))</f>
        <v>1.7428331246525798E-3</v>
      </c>
      <c r="N578" s="1137">
        <f>IF(SUM(I578)=SUM(D578),"",SUM(I578)-SUM(D578))</f>
        <v>1.7428331246525798E-3</v>
      </c>
      <c r="O578" s="1137">
        <f>IF(SUM(J578)=SUM(E578),"",SUM(J578)-SUM(E578))</f>
        <v>1.7428331246525798E-3</v>
      </c>
      <c r="P578" s="1137">
        <f>IF(SUM(K578)=SUM(F578),"",SUM(K578)-SUM(F578))</f>
        <v>1.7428331246525798E-3</v>
      </c>
      <c r="Q578" s="1118"/>
      <c r="R578" s="888"/>
      <c r="S578" s="1020"/>
      <c r="T578" s="1020"/>
      <c r="U578" s="1052">
        <v>578</v>
      </c>
      <c r="V578" s="464"/>
    </row>
    <row r="579" spans="1:22" ht="15.75" customHeight="1">
      <c r="A579" s="1178" t="s">
        <v>293</v>
      </c>
      <c r="B579" s="1089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9"/>
      <c r="H579" s="1573">
        <f>$I579</f>
        <v>8.9993857493857483</v>
      </c>
      <c r="I579" s="1573">
        <f>IF(SUM($D579)=0,IF(SUM($C579)=0,IF(SUM($E579)=0,IF(SUM($F579)=0,'[2]Exp factors'!$H$58,SUM($F579)),SUM($E579)),SUM($C579)),SUM($D579))</f>
        <v>8.9993857493857483</v>
      </c>
      <c r="J579" s="1573">
        <f>$I579</f>
        <v>8.9993857493857483</v>
      </c>
      <c r="K579" s="1573">
        <f>$I579</f>
        <v>8.9993857493857483</v>
      </c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4"/>
    </row>
    <row r="580" spans="1:22" ht="15.75" customHeight="1">
      <c r="A580" s="1110" t="s">
        <v>291</v>
      </c>
      <c r="B580" s="1089"/>
      <c r="C580" s="1390" t="str">
        <f>IF(C579="","",C575*C576*C579)</f>
        <v/>
      </c>
      <c r="D580" s="1390" t="str">
        <f>IF(D579="","",D575*D576*D579)</f>
        <v/>
      </c>
      <c r="E580" s="1390" t="str">
        <f>IF(E579="","",E575*E576*E579)</f>
        <v/>
      </c>
      <c r="F580" s="1390" t="str">
        <f>IF(F579="","",F575*F576*F579)</f>
        <v/>
      </c>
      <c r="G580" s="1089"/>
      <c r="H580" s="1390">
        <f>IF(H$46=0,"",IF($D579="",H575*H576*H579,H575*H576*$D579))</f>
        <v>470.84359606719346</v>
      </c>
      <c r="I580" s="1390">
        <f>IF(I$46=0,"",IF($D579="",I575*I576*I579,I575*I576*$D579))</f>
        <v>470.84359606719346</v>
      </c>
      <c r="J580" s="1390">
        <f t="shared" ref="J580:K580" si="58">IF(J$46=0,"",IF($D579="",J575*J576*J579,J575*J576*$D579))</f>
        <v>470.84359606719346</v>
      </c>
      <c r="K580" s="1390">
        <f t="shared" si="58"/>
        <v>470.84359606719346</v>
      </c>
      <c r="L580" s="1089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3.8995768595369018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3.8995768595369018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4"/>
    </row>
    <row r="582" spans="1:22" ht="15.75" customHeight="1">
      <c r="A582" s="1110" t="s">
        <v>294</v>
      </c>
      <c r="B582" s="1089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4"/>
    </row>
    <row r="583" spans="1:22" ht="15.75" customHeight="1">
      <c r="A583" s="1159" t="s">
        <v>297</v>
      </c>
      <c r="B583" s="1089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4"/>
    </row>
    <row r="584" spans="1:22" ht="15.75" customHeight="1">
      <c r="A584" s="1110" t="s">
        <v>253</v>
      </c>
      <c r="B584" s="1089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89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4"/>
    </row>
    <row r="585" spans="1:22" ht="15.75" customHeight="1">
      <c r="A585" s="1178" t="s">
        <v>293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1573">
        <f>$I585</f>
        <v>58.337174721189591</v>
      </c>
      <c r="I585" s="1573">
        <f>IF(SUM($D585)=0,IF(SUM($C585)=0,IF(SUM($E585)=0,IF(SUM($F585)=0,'[2]Exp factors'!$H$59,SUM($F585)),SUM($E585)),SUM($C585)),SUM($D585))</f>
        <v>58.337174721189591</v>
      </c>
      <c r="J585" s="1573">
        <f>$I585</f>
        <v>58.337174721189591</v>
      </c>
      <c r="K585" s="1573">
        <f>$I585</f>
        <v>58.337174721189591</v>
      </c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4"/>
    </row>
    <row r="586" spans="1:22" ht="15.75" customHeight="1">
      <c r="A586" s="1110" t="s">
        <v>291</v>
      </c>
      <c r="B586" s="1089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89"/>
      <c r="H586" s="1390">
        <f>IF(H$46=0,"",IF($D585="",H581*H582*H585,H581*H582*$D585))</f>
        <v>2729.8835591221446</v>
      </c>
      <c r="I586" s="1390">
        <f>IF(I$46=0,"",IF($D585="",I581*I582*I585,I581*I582*$D585))</f>
        <v>2729.8835591221446</v>
      </c>
      <c r="J586" s="1390">
        <f t="shared" ref="J586:K586" si="59">IF(J$46=0,"",IF($D585="",J581*J582*J585,J581*J582*$D585))</f>
        <v>2729.8835591221446</v>
      </c>
      <c r="K586" s="1390">
        <f t="shared" si="59"/>
        <v>2729.8835591221446</v>
      </c>
      <c r="L586" s="1089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81" t="str">
        <f>IF(Data!A587="","",Data!A587)</f>
        <v>Powdered soup purchase</v>
      </c>
      <c r="B587" s="1089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9"/>
      <c r="H587" s="1179">
        <f>IF(H$46="","",IF('Exp factors'!$B60="poor",'Exp factors'!$G$60*H$46/H588,SUM(C587)*'Exp factors'!C$60))</f>
        <v>0.31989150048961595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0.31989150048961595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4"/>
    </row>
    <row r="588" spans="1:22" ht="15.75" customHeight="1">
      <c r="A588" s="1110" t="s">
        <v>294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4"/>
    </row>
    <row r="589" spans="1:22" ht="15.75" customHeight="1">
      <c r="A589" s="1159" t="s">
        <v>297</v>
      </c>
      <c r="B589" s="1089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4"/>
    </row>
    <row r="590" spans="1:22" ht="15.75" customHeight="1">
      <c r="A590" s="1110" t="s">
        <v>253</v>
      </c>
      <c r="B590" s="1089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89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>
        <f>IF(K$46=0,"",K587*K588*SUM($D589)/K$46/365/$P$1)</f>
        <v>1.8469185559062884E-3</v>
      </c>
      <c r="L590" s="1089"/>
      <c r="M590" s="1137">
        <f>IF(SUM(H590)=SUM(C590),"",SUM(H590)-SUM(C590))</f>
        <v>1.8469185559062884E-3</v>
      </c>
      <c r="N590" s="1137">
        <f>IF(SUM(I590)=SUM(D590),"",SUM(I590)-SUM(D590))</f>
        <v>1.8469185559062884E-3</v>
      </c>
      <c r="O590" s="1137">
        <f>IF(SUM(J590)=SUM(E590),"",SUM(J590)-SUM(E590))</f>
        <v>1.8469185559062884E-3</v>
      </c>
      <c r="P590" s="1137">
        <f>IF(SUM(K590)=SUM(F590),"",SUM(K590)-SUM(F590))</f>
        <v>1.8469185559062884E-3</v>
      </c>
      <c r="Q590" s="1118"/>
      <c r="R590" s="888"/>
      <c r="S590" s="1020"/>
      <c r="T590" s="1020"/>
      <c r="U590" s="1052">
        <v>590</v>
      </c>
      <c r="V590" s="464"/>
    </row>
    <row r="591" spans="1:22" ht="15.75" customHeight="1">
      <c r="A591" s="1178" t="s">
        <v>293</v>
      </c>
      <c r="B591" s="1089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9"/>
      <c r="H591" s="1573">
        <f>$I591</f>
        <v>86.204819277108442</v>
      </c>
      <c r="I591" s="1573">
        <f>IF(SUM($D591)=0,IF(SUM($C591)=0,IF(SUM($E591)=0,IF(SUM($F591)=0,'[2]Exp factors'!$H$60,SUM($F591)),SUM($E591)),SUM($C591)),SUM($D591))</f>
        <v>86.204819277108442</v>
      </c>
      <c r="J591" s="1573">
        <f>$I591</f>
        <v>86.204819277108442</v>
      </c>
      <c r="K591" s="1573">
        <f>$I591</f>
        <v>86.204819277108442</v>
      </c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4"/>
    </row>
    <row r="592" spans="1:22" ht="15.75" customHeight="1">
      <c r="A592" s="1110" t="s">
        <v>291</v>
      </c>
      <c r="B592" s="1089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89"/>
      <c r="H592" s="1390">
        <f>IF(H$46=0,"",IF($D591="",H587*H588*H591,H587*H588*$D591))</f>
        <v>330.9142678558847</v>
      </c>
      <c r="I592" s="1390">
        <f>IF(I$46=0,"",IF($D591="",I587*I588*I591,I587*I588*$D591))</f>
        <v>330.9142678558847</v>
      </c>
      <c r="J592" s="1390">
        <f t="shared" ref="J592:K592" si="60">IF(J$46=0,"",IF($D591="",J587*J588*J591,J587*J588*$D591))</f>
        <v>330.9142678558847</v>
      </c>
      <c r="K592" s="1390">
        <f t="shared" si="60"/>
        <v>330.9142678558847</v>
      </c>
      <c r="L592" s="1089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4"/>
    </row>
    <row r="594" spans="1:22" ht="15.75" customHeight="1">
      <c r="A594" s="1110" t="s">
        <v>298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4"/>
    </row>
    <row r="595" spans="1:22" ht="15.75" customHeight="1">
      <c r="A595" s="1110" t="s">
        <v>294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4"/>
    </row>
    <row r="596" spans="1:22" ht="15.75" customHeight="1">
      <c r="A596" s="1159" t="s">
        <v>297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4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4"/>
    </row>
    <row r="598" spans="1:22" ht="15.75" customHeight="1">
      <c r="A598" s="1178" t="s">
        <v>293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4"/>
    </row>
    <row r="599" spans="1:22" ht="15.75" customHeight="1">
      <c r="A599" s="1110" t="s">
        <v>291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9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4"/>
    </row>
    <row r="601" spans="1:22" ht="15.75" customHeight="1">
      <c r="A601" s="1110" t="s">
        <v>298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5.1031375617420771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5.1031375617420771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4"/>
    </row>
    <row r="602" spans="1:22" ht="15.75" customHeight="1">
      <c r="A602" s="1159" t="s">
        <v>297</v>
      </c>
      <c r="B602" s="1089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4"/>
    </row>
    <row r="603" spans="1:22" ht="15.75" customHeight="1">
      <c r="A603" s="1110" t="s">
        <v>253</v>
      </c>
      <c r="B603" s="1089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89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4"/>
    </row>
    <row r="604" spans="1:22" ht="15.75" customHeight="1">
      <c r="A604" s="1178" t="s">
        <v>293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1573">
        <f>$I604</f>
        <v>49.094871794871793</v>
      </c>
      <c r="I604" s="1573">
        <f>IF(SUM($D604)=0,IF(SUM($C604)=0,IF(SUM($E604)=0,IF(SUM($F604)=0,'[2]Exp factors'!$H$63,SUM($F604)),SUM($E604)),SUM($C604)),SUM($D604))</f>
        <v>49.094871794871793</v>
      </c>
      <c r="J604" s="1573">
        <f>$I604</f>
        <v>49.094871794871793</v>
      </c>
      <c r="K604" s="1573">
        <f>$I604</f>
        <v>49.094871794871793</v>
      </c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4"/>
    </row>
    <row r="605" spans="1:22" ht="15.75" customHeight="1">
      <c r="A605" s="1110" t="s">
        <v>291</v>
      </c>
      <c r="B605" s="1089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89"/>
      <c r="H605" s="1390">
        <f>IF(H$46=0,"",IF($D604="",H601*H604,H601*$D604))</f>
        <v>250.53788434532191</v>
      </c>
      <c r="I605" s="1390">
        <f t="shared" ref="I605:K605" si="61">IF(I$46=0,"",IF($D604="",I601*I604,I601*$D604))</f>
        <v>250.53788434532191</v>
      </c>
      <c r="J605" s="1390">
        <f t="shared" si="61"/>
        <v>250.53788434532191</v>
      </c>
      <c r="K605" s="1390">
        <f t="shared" si="61"/>
        <v>250.53788434532191</v>
      </c>
      <c r="L605" s="1089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9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4"/>
    </row>
    <row r="607" spans="1:22" ht="15.75" customHeight="1">
      <c r="A607" s="1110" t="s">
        <v>298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9.3154023631554423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9.3154023631554423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4"/>
    </row>
    <row r="608" spans="1:22" ht="15.75" customHeight="1">
      <c r="A608" s="1159" t="s">
        <v>297</v>
      </c>
      <c r="B608" s="1089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4"/>
    </row>
    <row r="609" spans="1:22" ht="15.75" customHeight="1">
      <c r="A609" s="1110" t="s">
        <v>253</v>
      </c>
      <c r="B609" s="1089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89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4"/>
    </row>
    <row r="610" spans="1:22" ht="15.75" customHeight="1">
      <c r="A610" s="1178" t="s">
        <v>293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1573">
        <f>$I610</f>
        <v>31.162500000000001</v>
      </c>
      <c r="I610" s="1573">
        <f>IF(SUM($D610)=0,IF(SUM($C610)=0,IF(SUM($E610)=0,IF(SUM($F610)=0,'[2]Exp factors'!$H$64,SUM($F610)),SUM($E610)),SUM($C610)),SUM($D610))</f>
        <v>31.162500000000001</v>
      </c>
      <c r="J610" s="1573">
        <f>$I610</f>
        <v>31.162500000000001</v>
      </c>
      <c r="K610" s="1573">
        <f>$I610</f>
        <v>31.162500000000001</v>
      </c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4"/>
    </row>
    <row r="611" spans="1:22" ht="15.75" customHeight="1">
      <c r="A611" s="1110" t="s">
        <v>291</v>
      </c>
      <c r="B611" s="1089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89"/>
      <c r="H611" s="1390">
        <f>IF(H$46=0,"",IF($D610="",H607*H610,H607*$D610))</f>
        <v>290.29122614183149</v>
      </c>
      <c r="I611" s="1390">
        <f t="shared" ref="I611:K611" si="62">IF(I$46=0,"",IF($D610="",I607*I610,I607*$D610))</f>
        <v>290.29122614183149</v>
      </c>
      <c r="J611" s="1390">
        <f t="shared" si="62"/>
        <v>290.29122614183149</v>
      </c>
      <c r="K611" s="1390">
        <f t="shared" si="62"/>
        <v>290.29122614183149</v>
      </c>
      <c r="L611" s="1089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4"/>
    </row>
    <row r="613" spans="1:22" ht="15.75" customHeight="1">
      <c r="A613" s="1110" t="s">
        <v>298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4"/>
    </row>
    <row r="614" spans="1:22" ht="15.75" customHeight="1">
      <c r="A614" s="1159" t="s">
        <v>297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4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 t="str">
        <f>IF(E613="","",E613*E614/E$46/365/$P$1)</f>
        <v/>
      </c>
      <c r="F615" s="1136" t="str">
        <f>IF(F613="","",F613*F614/F$46/365/$P$1)</f>
        <v/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 t="str">
        <f>IF(SUM(J615)=SUM(E615),"",SUM(J615)-SUM(E615))</f>
        <v/>
      </c>
      <c r="P615" s="1137" t="str">
        <f>IF(SUM(K615)=SUM(F615),"",SUM(K615)-SUM(F615))</f>
        <v/>
      </c>
      <c r="Q615" s="1118"/>
      <c r="R615" s="888"/>
      <c r="S615" s="1020"/>
      <c r="T615" s="1020"/>
      <c r="U615" s="1052">
        <v>615</v>
      </c>
      <c r="V615" s="464"/>
    </row>
    <row r="616" spans="1:22" ht="15.75" customHeight="1">
      <c r="A616" s="1178" t="s">
        <v>293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9"/>
      <c r="H616" s="954">
        <f>$I616</f>
        <v>0</v>
      </c>
      <c r="I616" s="954">
        <f>IF(SUM($D616)=0,IF(SUM($C616)=0,IF(SUM($E616)=0,IF(SUM($F616)=0,'[2]Exp factors'!$H$68,SUM($F616)),SUM($E616)),SUM($C616)),SUM($D616))</f>
        <v>0</v>
      </c>
      <c r="J616" s="954">
        <f>$I616</f>
        <v>0</v>
      </c>
      <c r="K616" s="954">
        <f>$I616</f>
        <v>0</v>
      </c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4"/>
    </row>
    <row r="617" spans="1:22" ht="15.75" customHeight="1">
      <c r="A617" s="1110" t="s">
        <v>291</v>
      </c>
      <c r="B617" s="1089"/>
      <c r="C617" s="1132" t="str">
        <f>IF(C616="","",C613*C616)</f>
        <v/>
      </c>
      <c r="D617" s="1132" t="str">
        <f>IF(D616="","",D613*D616)</f>
        <v/>
      </c>
      <c r="E617" s="1132" t="str">
        <f>IF(E616="","",E613*E616)</f>
        <v/>
      </c>
      <c r="F617" s="1132" t="str">
        <f>IF(F616="","",F613*F616)</f>
        <v/>
      </c>
      <c r="G617" s="1089"/>
      <c r="H617" s="1132">
        <f>IF(H$46=0,"",IF($D616="",H613*H616,H613*$D616))</f>
        <v>0</v>
      </c>
      <c r="I617" s="1132">
        <f t="shared" ref="I617:K617" si="63">IF(I$46=0,"",IF($D616="",I613*I616,I613*$D616))</f>
        <v>0</v>
      </c>
      <c r="J617" s="1132">
        <f t="shared" si="63"/>
        <v>0</v>
      </c>
      <c r="K617" s="1132">
        <f t="shared" si="63"/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9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4"/>
    </row>
    <row r="619" spans="1:22" ht="15.75" customHeight="1">
      <c r="A619" s="1110" t="s">
        <v>298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9"/>
      <c r="H619" s="1179">
        <f>IF(H$46="","",IF('Exp factors'!$B43="poor",'Exp factors'!$G$43*H$46,SUM(C619)*'Exp factors'!C$43))</f>
        <v>135.87988340979047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135.87988340979047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4"/>
    </row>
    <row r="620" spans="1:22" ht="15.75" customHeight="1">
      <c r="A620" s="1159" t="s">
        <v>297</v>
      </c>
      <c r="B620" s="1089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4"/>
    </row>
    <row r="621" spans="1:22" ht="15.75" customHeight="1">
      <c r="A621" s="1110" t="s">
        <v>253</v>
      </c>
      <c r="B621" s="1089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89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8.4622877826154574E-3</v>
      </c>
      <c r="K621" s="1389">
        <f>IF(OR(K$46=0,K619=""),"",K619*SUM($D620)/K$46/365/$P$1)</f>
        <v>8.4622877826154574E-3</v>
      </c>
      <c r="L621" s="1089"/>
      <c r="M621" s="1137">
        <f>IF(SUM(H621)=SUM(C621),"",SUM(H621)-SUM(C621))</f>
        <v>8.4622877826154574E-3</v>
      </c>
      <c r="N621" s="1137">
        <f>IF(SUM(I621)=SUM(D621),"",SUM(I621)-SUM(D621))</f>
        <v>8.4622877826154574E-3</v>
      </c>
      <c r="O621" s="1137">
        <f>IF(SUM(J621)=SUM(E621),"",SUM(J621)-SUM(E621))</f>
        <v>8.4622877826154574E-3</v>
      </c>
      <c r="P621" s="1137">
        <f>IF(SUM(K621)=SUM(F621),"",SUM(K621)-SUM(F621))</f>
        <v>8.4622877826154574E-3</v>
      </c>
      <c r="Q621" s="1118"/>
      <c r="R621" s="888"/>
      <c r="S621" s="1020"/>
      <c r="T621" s="1020"/>
      <c r="U621" s="1052">
        <v>621</v>
      </c>
      <c r="V621" s="464"/>
    </row>
    <row r="622" spans="1:22" ht="15.75" customHeight="1">
      <c r="A622" s="1178" t="s">
        <v>293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9"/>
      <c r="H622" s="1573">
        <f>$I622</f>
        <v>13.123144876325089</v>
      </c>
      <c r="I622" s="1573">
        <f>IF(SUM($D622)=0,IF(SUM($C622)=0,IF(SUM($E622)=0,IF(SUM($F622)=0,'[2]Exp factors'!$H$43,SUM($F622)),SUM($E622)),SUM($C622)),SUM($D622))</f>
        <v>13.123144876325089</v>
      </c>
      <c r="J622" s="1573">
        <f>$I622</f>
        <v>13.123144876325089</v>
      </c>
      <c r="K622" s="1573">
        <f>$I622</f>
        <v>13.123144876325089</v>
      </c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4"/>
    </row>
    <row r="623" spans="1:22" ht="15.75" customHeight="1">
      <c r="A623" s="1110" t="s">
        <v>291</v>
      </c>
      <c r="B623" s="1089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89"/>
      <c r="H623" s="1390">
        <f>IF(H$46=0,"",IF($D622="",H619*H622,H619*$D622))</f>
        <v>1783.1713957648421</v>
      </c>
      <c r="I623" s="1390">
        <f t="shared" ref="I623:K623" si="64">IF(I$46=0,"",IF($D622="",I619*I622,I619*$D622))</f>
        <v>1783.1713957648421</v>
      </c>
      <c r="J623" s="1390">
        <f t="shared" si="64"/>
        <v>1783.1713957648421</v>
      </c>
      <c r="K623" s="1390">
        <f t="shared" si="64"/>
        <v>1783.1713957648421</v>
      </c>
      <c r="L623" s="1089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8" t="str">
        <f>IF(Data!A624="","",Data!A624)</f>
        <v>Butternut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4"/>
    </row>
    <row r="625" spans="1:22" ht="15.75" customHeight="1">
      <c r="A625" s="1110" t="s">
        <v>298</v>
      </c>
      <c r="B625" s="1089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4"/>
    </row>
    <row r="626" spans="1:22" ht="15.75" customHeight="1">
      <c r="A626" s="1159" t="s">
        <v>297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4"/>
    </row>
    <row r="627" spans="1:22" ht="15.75" customHeight="1">
      <c r="A627" s="1110" t="s">
        <v>253</v>
      </c>
      <c r="B627" s="1089"/>
      <c r="C627" s="1136" t="str">
        <f>IF(C625="","",C625*C626/C$46/365/$P$1)</f>
        <v/>
      </c>
      <c r="D627" s="1136" t="str">
        <f>IF(D625="","",D625*D626/D$46/365/$P$1)</f>
        <v/>
      </c>
      <c r="E627" s="1136" t="str">
        <f>IF(E625="","",E625*E626/E$46/365/$P$1)</f>
        <v/>
      </c>
      <c r="F627" s="1136" t="str">
        <f>IF(F625="","",F625*F626/F$46/365/$P$1)</f>
        <v/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4"/>
    </row>
    <row r="628" spans="1:22" ht="15.75" customHeight="1">
      <c r="A628" s="1178" t="s">
        <v>293</v>
      </c>
      <c r="B628" s="1089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4"/>
    </row>
    <row r="629" spans="1:22" ht="15.75" customHeight="1">
      <c r="A629" s="1110" t="s">
        <v>291</v>
      </c>
      <c r="B629" s="1089"/>
      <c r="C629" s="1132" t="str">
        <f>IF(C628="","",C625*C628)</f>
        <v/>
      </c>
      <c r="D629" s="1132" t="str">
        <f>IF(D628="","",D625*D628)</f>
        <v/>
      </c>
      <c r="E629" s="1132" t="str">
        <f>IF(E628="","",E625*E628)</f>
        <v/>
      </c>
      <c r="F629" s="1132" t="str">
        <f>IF(F628="","",F625*F628)</f>
        <v/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84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4"/>
    </row>
    <row r="631" spans="1:22" ht="15.75" customHeight="1">
      <c r="A631" s="1110" t="s">
        <v>298</v>
      </c>
      <c r="B631" s="1089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4"/>
    </row>
    <row r="632" spans="1:22" ht="15.75" customHeight="1">
      <c r="A632" s="1159" t="s">
        <v>297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4"/>
    </row>
    <row r="633" spans="1:22" ht="15.75" customHeight="1">
      <c r="A633" s="1110" t="s">
        <v>253</v>
      </c>
      <c r="B633" s="1089"/>
      <c r="C633" s="1385">
        <f>IF(C631="","",C631*C632/C$46/365/$P$1)</f>
        <v>6.0134196762141955E-2</v>
      </c>
      <c r="D633" s="1385">
        <f>IF(D631="","",D631*D632/D$46/365/$P$1)</f>
        <v>6.0134196762141955E-2</v>
      </c>
      <c r="E633" s="1385">
        <f>IF(E631="","",E631*E632/E$46/365/$P$1)</f>
        <v>6.0134196762141955E-2</v>
      </c>
      <c r="F633" s="1385">
        <f>IF(F631="","",F631*F632/F$46/365/$P$1)</f>
        <v>6.0134196762141955E-2</v>
      </c>
      <c r="G633" s="1089"/>
      <c r="H633" s="1385">
        <f>IF(OR(H$46=0,H631=""),"",H631*SUM($D632)/H$46/365/$P$1)</f>
        <v>0</v>
      </c>
      <c r="I633" s="1385">
        <f>IF(OR(I$46=0,I631=""),"",I631*SUM($D632)/I$46/365/$P$1)</f>
        <v>0</v>
      </c>
      <c r="J633" s="1385">
        <f>IF(OR(J$46=0,J631=""),"",J631*SUM($D632)/J$46/365/$P$1)</f>
        <v>0</v>
      </c>
      <c r="K633" s="1385">
        <f>IF(OR(K$46=0,K631=""),"",K631*SUM($D632)/K$46/365/$P$1)</f>
        <v>0</v>
      </c>
      <c r="L633" s="1089"/>
      <c r="M633" s="1137">
        <f>IF(SUM(H633)=SUM(C633),"",SUM(H633)-SUM(C633))</f>
        <v>-6.0134196762141955E-2</v>
      </c>
      <c r="N633" s="1137">
        <f>IF(SUM(I633)=SUM(D633),"",SUM(I633)-SUM(D633))</f>
        <v>-6.0134196762141955E-2</v>
      </c>
      <c r="O633" s="1137">
        <f>IF(SUM(J633)=SUM(E633),"",SUM(J633)-SUM(E633))</f>
        <v>-6.0134196762141955E-2</v>
      </c>
      <c r="P633" s="1137">
        <f>IF(SUM(K633)=SUM(F633),"",SUM(K633)-SUM(F633))</f>
        <v>-6.0134196762141955E-2</v>
      </c>
      <c r="Q633" s="1118"/>
      <c r="R633" s="888"/>
      <c r="S633" s="1020"/>
      <c r="T633" s="1020"/>
      <c r="U633" s="1052">
        <v>633</v>
      </c>
      <c r="V633" s="464"/>
    </row>
    <row r="634" spans="1:22" ht="15.75" customHeight="1">
      <c r="A634" s="1178" t="s">
        <v>293</v>
      </c>
      <c r="B634" s="1089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9"/>
      <c r="H634" s="954">
        <f>$I634</f>
        <v>10</v>
      </c>
      <c r="I634" s="954">
        <f>IF(SUM($D634)=0,IF(SUM($C634)=0,IF(SUM($E634)=0,IF(SUM($F634)=0,'[2]Exp factors'!$H$69,SUM($F634)),SUM($E634)),SUM($C634)),SUM($D634))</f>
        <v>10</v>
      </c>
      <c r="J634" s="954">
        <f>$I634</f>
        <v>10</v>
      </c>
      <c r="K634" s="954">
        <f>$I634</f>
        <v>10</v>
      </c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4"/>
    </row>
    <row r="635" spans="1:22" ht="15.75" customHeight="1">
      <c r="A635" s="1110" t="s">
        <v>291</v>
      </c>
      <c r="B635" s="1089"/>
      <c r="C635" s="1572">
        <f>IF(C634="","",C631*C634)</f>
        <v>1200</v>
      </c>
      <c r="D635" s="1572">
        <f>IF(D634="","",D631*D634)</f>
        <v>1200</v>
      </c>
      <c r="E635" s="1572">
        <f>IF(E634="","",E631*E634)</f>
        <v>1200</v>
      </c>
      <c r="F635" s="1572">
        <f>IF(F634="","",F631*F634)</f>
        <v>1200</v>
      </c>
      <c r="G635" s="1089"/>
      <c r="H635" s="1132">
        <f>IF(H$46=0,"",IF($D634="",H631*H634,H631*$D634))</f>
        <v>0</v>
      </c>
      <c r="I635" s="1132">
        <f t="shared" ref="I635:K635" si="65">IF(I$46=0,"",IF($D634="",I631*I634,I631*$D634))</f>
        <v>0</v>
      </c>
      <c r="J635" s="1132">
        <f t="shared" si="65"/>
        <v>0</v>
      </c>
      <c r="K635" s="1132">
        <f t="shared" si="65"/>
        <v>0</v>
      </c>
      <c r="L635" s="1089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4"/>
    </row>
    <row r="637" spans="1:22" ht="15.75" hidden="1" customHeight="1">
      <c r="A637" s="1110" t="s">
        <v>298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10" t="s">
        <v>294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9" t="s">
        <v>297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4"/>
    </row>
    <row r="640" spans="1:22" ht="15.75" customHeight="1">
      <c r="A640" s="1110" t="s">
        <v>253</v>
      </c>
      <c r="B640" s="1089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8" t="s">
        <v>293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4"/>
    </row>
    <row r="642" spans="1:22" ht="15.75" customHeight="1">
      <c r="A642" s="1110" t="s">
        <v>291</v>
      </c>
      <c r="B642" s="1090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83" t="s">
        <v>300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4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4"/>
    </row>
    <row r="645" spans="1:22" ht="15.75" customHeight="1">
      <c r="A645" s="1110" t="s">
        <v>302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4"/>
    </row>
    <row r="646" spans="1:22" s="1154" customFormat="1" ht="15.75" customHeight="1">
      <c r="A646" s="1110" t="s">
        <v>303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66">IF(C646&gt;0,C646,"")</f>
        <v/>
      </c>
      <c r="I646" s="1185" t="str">
        <f t="shared" si="66"/>
        <v/>
      </c>
      <c r="J646" s="1185" t="str">
        <f t="shared" si="66"/>
        <v/>
      </c>
      <c r="K646" s="1185" t="str">
        <f t="shared" si="66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288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66"/>
        <v/>
      </c>
      <c r="I647" s="1185" t="str">
        <f t="shared" si="66"/>
        <v/>
      </c>
      <c r="J647" s="1185" t="str">
        <f t="shared" si="66"/>
        <v/>
      </c>
      <c r="K647" s="1185" t="str">
        <f t="shared" si="66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4"/>
    </row>
    <row r="648" spans="1:22" s="1135" customFormat="1" ht="15.75" customHeight="1">
      <c r="A648" s="1110" t="s">
        <v>304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4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4"/>
    </row>
    <row r="651" spans="1:22" ht="15.75" customHeight="1">
      <c r="A651" s="1110" t="s">
        <v>302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4"/>
    </row>
    <row r="652" spans="1:22" ht="15.75" customHeight="1">
      <c r="A652" s="1110" t="s">
        <v>303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67">IF(C652&gt;0,C652,"")</f>
        <v/>
      </c>
      <c r="I652" s="1185" t="str">
        <f t="shared" si="67"/>
        <v/>
      </c>
      <c r="J652" s="1185" t="str">
        <f t="shared" si="67"/>
        <v/>
      </c>
      <c r="K652" s="1185" t="str">
        <f t="shared" si="67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4"/>
    </row>
    <row r="653" spans="1:22" ht="15.75" customHeight="1">
      <c r="A653" s="1110" t="s">
        <v>288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67"/>
        <v/>
      </c>
      <c r="I653" s="1185" t="str">
        <f t="shared" si="67"/>
        <v/>
      </c>
      <c r="J653" s="1185" t="str">
        <f t="shared" si="67"/>
        <v/>
      </c>
      <c r="K653" s="1185" t="str">
        <f t="shared" si="67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4"/>
    </row>
    <row r="654" spans="1:22" ht="15.75" customHeight="1">
      <c r="A654" s="1110" t="s">
        <v>304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4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4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4"/>
    </row>
    <row r="657" spans="1:22" ht="15.75" customHeight="1">
      <c r="A657" s="1110" t="s">
        <v>302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4"/>
    </row>
    <row r="658" spans="1:22" ht="15.75" customHeight="1">
      <c r="A658" s="1110" t="s">
        <v>303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68">IF(C658&gt;0,C658,"")</f>
        <v/>
      </c>
      <c r="I658" s="1185" t="str">
        <f t="shared" si="68"/>
        <v/>
      </c>
      <c r="J658" s="1185" t="str">
        <f t="shared" si="68"/>
        <v/>
      </c>
      <c r="K658" s="1185" t="str">
        <f t="shared" si="68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4"/>
    </row>
    <row r="659" spans="1:22" ht="15.75" customHeight="1">
      <c r="A659" s="1110" t="s">
        <v>288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68"/>
        <v/>
      </c>
      <c r="I659" s="1185" t="str">
        <f t="shared" si="68"/>
        <v/>
      </c>
      <c r="J659" s="1185" t="str">
        <f t="shared" si="68"/>
        <v/>
      </c>
      <c r="K659" s="1185" t="str">
        <f t="shared" si="68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4"/>
    </row>
    <row r="660" spans="1:22" ht="15.75" customHeight="1">
      <c r="A660" s="1110" t="s">
        <v>304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4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4"/>
    </row>
    <row r="663" spans="1:22" ht="15.75" customHeight="1">
      <c r="A663" s="1110" t="s">
        <v>288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4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4"/>
    </row>
    <row r="665" spans="1:22" ht="15.75" customHeight="1">
      <c r="A665" s="1186" t="s">
        <v>308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4"/>
    </row>
    <row r="667" spans="1:22" ht="15.75" customHeight="1">
      <c r="A667" s="1110" t="s">
        <v>253</v>
      </c>
      <c r="B667" s="1089"/>
      <c r="C667" s="1136">
        <f>IF(C666="","",C666/C$46*8/12*5/7*0.5)</f>
        <v>0.1322751322751323</v>
      </c>
      <c r="D667" s="1136">
        <f>IF(D666="","",D666/D$46*8/12*5/7*0.5)</f>
        <v>0.1322751322751323</v>
      </c>
      <c r="E667" s="1136">
        <f>IF(E666="","",E666/E$46*8/12*5/7*0.5)</f>
        <v>0.1322751322751323</v>
      </c>
      <c r="F667" s="1136">
        <f>IF(F666="","",F666/F$46*8/12*5/7*0.5)</f>
        <v>0.1322751322751323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4"/>
    </row>
    <row r="669" spans="1:22" ht="15.75" customHeight="1">
      <c r="A669" s="1110" t="s">
        <v>294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4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4"/>
    </row>
    <row r="672" spans="1:22" ht="15.75" customHeight="1">
      <c r="A672" s="1110" t="s">
        <v>294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4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4"/>
    </row>
    <row r="675" spans="1:22" ht="15.75" customHeight="1">
      <c r="A675" s="1110" t="s">
        <v>294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4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4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4"/>
    </row>
    <row r="678" spans="1:22" ht="15.75" customHeight="1">
      <c r="A678" s="1110" t="s">
        <v>298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7"/>
      <c r="I678" s="287"/>
      <c r="J678" s="287"/>
      <c r="K678" s="287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4"/>
    </row>
    <row r="679" spans="1:22" ht="15.75" customHeight="1">
      <c r="A679" s="1110" t="s">
        <v>294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7"/>
      <c r="I679" s="287"/>
      <c r="J679" s="287"/>
      <c r="K679" s="287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4"/>
    </row>
    <row r="680" spans="1:22" ht="15.75" customHeight="1">
      <c r="A680" s="1159" t="s">
        <v>297</v>
      </c>
      <c r="B680" s="940"/>
      <c r="C680" s="1112">
        <f>IF(Data!BV680="","",Data!BV680)</f>
        <v>16747.2</v>
      </c>
      <c r="D680" s="1112">
        <f>IF(Data!BW680="","",Data!BW680)</f>
        <v>16747.2</v>
      </c>
      <c r="E680" s="1112">
        <f>IF(Data!BX680="","",Data!BX680)</f>
        <v>16747.2</v>
      </c>
      <c r="F680" s="1112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4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4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4"/>
    </row>
    <row r="683" spans="1:22" ht="15.75" customHeight="1">
      <c r="A683" s="1110" t="s">
        <v>298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7"/>
      <c r="I683" s="287"/>
      <c r="J683" s="287"/>
      <c r="K683" s="287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4"/>
    </row>
    <row r="684" spans="1:22" ht="15.75" customHeight="1">
      <c r="A684" s="1110" t="s">
        <v>294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7"/>
      <c r="I684" s="287"/>
      <c r="J684" s="287"/>
      <c r="K684" s="287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4"/>
    </row>
    <row r="685" spans="1:22" ht="15.75" customHeight="1">
      <c r="A685" s="1159" t="s">
        <v>297</v>
      </c>
      <c r="B685" s="940"/>
      <c r="C685" s="1112">
        <f>IF(Data!BV685="","",Data!BV685)</f>
        <v>8457.3359999999993</v>
      </c>
      <c r="D685" s="1112">
        <f>IF(Data!BW685="","",Data!BW685)</f>
        <v>8457.3359999999993</v>
      </c>
      <c r="E685" s="1112">
        <f>IF(Data!BX685="","",Data!BX685)</f>
        <v>8457.3359999999993</v>
      </c>
      <c r="F685" s="1112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4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4"/>
    </row>
    <row r="688" spans="1:22" ht="15.75" customHeight="1">
      <c r="A688" s="1110" t="s">
        <v>298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4"/>
    </row>
    <row r="689" spans="1:22" ht="15.75" customHeight="1">
      <c r="A689" s="1110" t="s">
        <v>294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4"/>
    </row>
    <row r="690" spans="1:22" ht="15.75" customHeight="1">
      <c r="A690" s="1159" t="s">
        <v>297</v>
      </c>
      <c r="B690" s="1188"/>
      <c r="C690" s="1112">
        <f>IF(Data!BV690="","",Data!BV690)</f>
        <v>15156.216</v>
      </c>
      <c r="D690" s="1112">
        <f>IF(Data!BW690="","",Data!BW690)</f>
        <v>15156.216</v>
      </c>
      <c r="E690" s="1112">
        <f>IF(Data!BX690="","",Data!BX690)</f>
        <v>15156.216</v>
      </c>
      <c r="F690" s="1112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4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4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4"/>
    </row>
    <row r="693" spans="1:22" ht="15.75" customHeight="1">
      <c r="A693" s="1110" t="s">
        <v>298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7"/>
      <c r="I693" s="287"/>
      <c r="J693" s="287"/>
      <c r="K693" s="287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4"/>
    </row>
    <row r="694" spans="1:22" ht="15.75" customHeight="1">
      <c r="A694" s="1110" t="s">
        <v>294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7"/>
      <c r="I694" s="287"/>
      <c r="J694" s="287"/>
      <c r="K694" s="287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4"/>
    </row>
    <row r="695" spans="1:22" ht="15.75" customHeight="1">
      <c r="A695" s="1159" t="s">
        <v>297</v>
      </c>
      <c r="B695" s="940"/>
      <c r="C695" s="1112">
        <f>IF(Data!BV695="","",Data!BV695)</f>
        <v>16747.2</v>
      </c>
      <c r="D695" s="1112">
        <f>IF(Data!BW695="","",Data!BW695)</f>
        <v>16747.2</v>
      </c>
      <c r="E695" s="1112">
        <f>IF(Data!BX695="","",Data!BX695)</f>
        <v>16747.2</v>
      </c>
      <c r="F695" s="1112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4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4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4"/>
    </row>
    <row r="698" spans="1:22" ht="15.75" customHeight="1">
      <c r="A698" s="1110" t="s">
        <v>298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7"/>
      <c r="I698" s="287"/>
      <c r="J698" s="287"/>
      <c r="K698" s="287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4"/>
    </row>
    <row r="699" spans="1:22" ht="15.75" customHeight="1">
      <c r="A699" s="1110" t="s">
        <v>294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7"/>
      <c r="I699" s="287"/>
      <c r="J699" s="287"/>
      <c r="K699" s="287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4"/>
    </row>
    <row r="700" spans="1:22" ht="15.75" customHeight="1">
      <c r="A700" s="1159" t="s">
        <v>297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4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4"/>
    </row>
    <row r="702" spans="1:22" ht="15.75" customHeight="1">
      <c r="A702" s="1186" t="s">
        <v>318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4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4"/>
    </row>
    <row r="704" spans="1:22" ht="15.75" customHeight="1">
      <c r="A704" s="1110" t="s">
        <v>302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4"/>
    </row>
    <row r="705" spans="1:22" ht="15.75" customHeight="1">
      <c r="A705" s="1110" t="s">
        <v>303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69">IF(C705&gt;0,C705,"")</f>
        <v/>
      </c>
      <c r="I705" s="1185" t="str">
        <f t="shared" si="69"/>
        <v/>
      </c>
      <c r="J705" s="1185" t="str">
        <f t="shared" si="69"/>
        <v/>
      </c>
      <c r="K705" s="1185" t="str">
        <f t="shared" si="69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4"/>
    </row>
    <row r="706" spans="1:22" ht="15.75" customHeight="1">
      <c r="A706" s="1110" t="s">
        <v>288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69"/>
        <v/>
      </c>
      <c r="I706" s="1185" t="str">
        <f t="shared" si="69"/>
        <v/>
      </c>
      <c r="J706" s="1185" t="str">
        <f t="shared" si="69"/>
        <v/>
      </c>
      <c r="K706" s="1185" t="str">
        <f t="shared" si="69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4"/>
    </row>
    <row r="707" spans="1:22" ht="15.75" customHeight="1">
      <c r="A707" s="1110" t="s">
        <v>320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4"/>
    </row>
    <row r="708" spans="1:22" ht="15.75" customHeight="1">
      <c r="A708" s="1156" t="s">
        <v>321</v>
      </c>
      <c r="B708" s="940"/>
      <c r="C708" s="1132">
        <f>IF(Data!BV708="","",Data!BV708)</f>
        <v>0</v>
      </c>
      <c r="D708" s="1132">
        <f>IF(Data!BW708="","",Data!BW708)</f>
        <v>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4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4"/>
    </row>
    <row r="710" spans="1:22" ht="15.75" customHeight="1">
      <c r="A710" s="1110" t="s">
        <v>302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4"/>
    </row>
    <row r="711" spans="1:22" ht="15.75" customHeight="1">
      <c r="A711" s="1110" t="s">
        <v>303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70">IF(C711&gt;0,C711,"")</f>
        <v/>
      </c>
      <c r="I711" s="1185" t="str">
        <f t="shared" si="70"/>
        <v/>
      </c>
      <c r="J711" s="1185" t="str">
        <f t="shared" si="70"/>
        <v/>
      </c>
      <c r="K711" s="1185" t="str">
        <f t="shared" si="70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4"/>
    </row>
    <row r="712" spans="1:22" ht="15.75" customHeight="1">
      <c r="A712" s="1110" t="s">
        <v>288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70"/>
        <v/>
      </c>
      <c r="I712" s="1185" t="str">
        <f t="shared" si="70"/>
        <v/>
      </c>
      <c r="J712" s="1185" t="str">
        <f t="shared" si="70"/>
        <v/>
      </c>
      <c r="K712" s="1185" t="str">
        <f t="shared" si="70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4"/>
    </row>
    <row r="713" spans="1:22" ht="15.75" customHeight="1">
      <c r="A713" s="1110" t="s">
        <v>320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4"/>
    </row>
    <row r="714" spans="1:22" ht="15.75" customHeight="1">
      <c r="A714" s="1156" t="s">
        <v>321</v>
      </c>
      <c r="B714" s="940"/>
      <c r="C714" s="1132">
        <f>IF(Data!BV714="","",Data!BV714)</f>
        <v>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4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4"/>
    </row>
    <row r="716" spans="1:22" ht="15.75" customHeight="1">
      <c r="A716" s="1110" t="s">
        <v>302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4"/>
    </row>
    <row r="717" spans="1:22" ht="15.75" customHeight="1">
      <c r="A717" s="1110" t="s">
        <v>303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71">IF(C717&gt;0,C717,"")</f>
        <v/>
      </c>
      <c r="I717" s="1185" t="str">
        <f t="shared" si="71"/>
        <v/>
      </c>
      <c r="J717" s="1185" t="str">
        <f t="shared" si="71"/>
        <v/>
      </c>
      <c r="K717" s="1185" t="str">
        <f t="shared" si="71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4"/>
    </row>
    <row r="718" spans="1:22" ht="15.75" customHeight="1">
      <c r="A718" s="1110" t="s">
        <v>288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71"/>
        <v/>
      </c>
      <c r="I718" s="1185" t="str">
        <f t="shared" si="71"/>
        <v/>
      </c>
      <c r="J718" s="1185" t="str">
        <f t="shared" si="71"/>
        <v/>
      </c>
      <c r="K718" s="1185" t="str">
        <f t="shared" si="71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4"/>
    </row>
    <row r="719" spans="1:22" ht="15.75" customHeight="1">
      <c r="A719" s="1110" t="s">
        <v>320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4"/>
    </row>
    <row r="720" spans="1:22" ht="15.75" customHeight="1">
      <c r="A720" s="1156" t="s">
        <v>321</v>
      </c>
      <c r="B720" s="940"/>
      <c r="C720" s="1132">
        <f>IF(Data!BV720="","",Data!BV720)</f>
        <v>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4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92"/>
      <c r="H721" s="1185">
        <f>IF(C721="","",C721*'Exp factors'!C$30)</f>
        <v>0</v>
      </c>
      <c r="I721" s="1185">
        <f>IF(D721="","",D721*'Exp factors'!D$30)</f>
        <v>0</v>
      </c>
      <c r="J721" s="1185">
        <f>IF(E721="","",E721*'Exp factors'!E$30)</f>
        <v>1</v>
      </c>
      <c r="K721" s="1185">
        <f>IF(F721="","",F721*'Exp factors'!F$30)</f>
        <v>1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4"/>
    </row>
    <row r="722" spans="1:22" ht="15.75" customHeight="1">
      <c r="A722" s="1110" t="s">
        <v>288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9"/>
      <c r="H722" s="1185" t="str">
        <f t="shared" ref="H722:K723" si="72">IF(C722&gt;0,C722,"")</f>
        <v/>
      </c>
      <c r="I722" s="1185" t="str">
        <f t="shared" si="72"/>
        <v/>
      </c>
      <c r="J722" s="1185">
        <f t="shared" si="72"/>
        <v>6</v>
      </c>
      <c r="K722" s="1185">
        <f t="shared" si="72"/>
        <v>12</v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4"/>
    </row>
    <row r="723" spans="1:22" ht="15.75" customHeight="1">
      <c r="A723" s="1110" t="s">
        <v>325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9"/>
      <c r="H723" s="1185" t="str">
        <f t="shared" si="72"/>
        <v/>
      </c>
      <c r="I723" s="1185" t="str">
        <f t="shared" si="72"/>
        <v/>
      </c>
      <c r="J723" s="1185">
        <f t="shared" si="72"/>
        <v>250</v>
      </c>
      <c r="K723" s="1185">
        <f t="shared" si="72"/>
        <v>2000</v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4"/>
    </row>
    <row r="724" spans="1:22" ht="15.75" customHeight="1">
      <c r="A724" s="1156" t="s">
        <v>321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90"/>
      <c r="H724" s="885" t="str">
        <f>IF(SUM(H721)=0,"",H721*H722*H723)</f>
        <v/>
      </c>
      <c r="I724" s="885" t="str">
        <f t="shared" ref="I724:K724" si="73">IF(SUM(I721)=0,"",I721*I722*I723)</f>
        <v/>
      </c>
      <c r="J724" s="885">
        <f t="shared" si="73"/>
        <v>1500</v>
      </c>
      <c r="K724" s="885">
        <f t="shared" si="73"/>
        <v>24000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>
        <f>IF(J724="","",SUM(J724)-SUM(E724))</f>
        <v>0</v>
      </c>
      <c r="P724" s="1109">
        <f>IF(K724="","",SUM(K724)-SUM(F724))</f>
        <v>0</v>
      </c>
      <c r="Q724" s="1118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9"/>
      <c r="H725" s="1185">
        <f>IF(C725="","",C725*'Exp factors'!C$32)</f>
        <v>0</v>
      </c>
      <c r="I725" s="1185">
        <f>IF(D725="","",D725*'Exp factors'!D$32)</f>
        <v>0</v>
      </c>
      <c r="J725" s="1185">
        <f>IF(E725="","",E725*'Exp factors'!E$32)</f>
        <v>11</v>
      </c>
      <c r="K725" s="1185">
        <f>IF(F725="","",F725*'Exp factors'!F$32)</f>
        <v>12</v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4"/>
    </row>
    <row r="726" spans="1:22" ht="15.75" customHeight="1">
      <c r="A726" s="1086" t="s">
        <v>327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92"/>
      <c r="H726" s="1185" t="str">
        <f>IF(C726&gt;0,C726,"")</f>
        <v/>
      </c>
      <c r="I726" s="1185" t="str">
        <f>IF(D726&gt;0,D726,"")</f>
        <v/>
      </c>
      <c r="J726" s="1185">
        <f>IF(E726&gt;0,E726,"")</f>
        <v>400</v>
      </c>
      <c r="K726" s="1185">
        <f>IF(F726&gt;0,F726,"")</f>
        <v>1000</v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4"/>
    </row>
    <row r="727" spans="1:22" ht="15.75" customHeight="1">
      <c r="A727" s="1086" t="s">
        <v>321</v>
      </c>
      <c r="B727" s="940"/>
      <c r="C727" s="1109" t="str">
        <f>IF(SUM(C725)=0,"",C725*C726)</f>
        <v/>
      </c>
      <c r="D727" s="1109" t="str">
        <f>IF(SUM(D725)=0,"",D725*D726)</f>
        <v/>
      </c>
      <c r="E727" s="1109">
        <f>IF(SUM(E725)=0,"",E725*E726)</f>
        <v>4400</v>
      </c>
      <c r="F727" s="1109">
        <f>IF(SUM(F725)=0,"",F725*F726)</f>
        <v>12000</v>
      </c>
      <c r="G727" s="1092"/>
      <c r="H727" s="1109" t="str">
        <f>IF(SUM(H725=0),"",H725*H726)</f>
        <v/>
      </c>
      <c r="I727" s="1109" t="str">
        <f t="shared" ref="I727:K727" si="74">IF(SUM(I725=0),"",I725*I726)</f>
        <v/>
      </c>
      <c r="J727" s="1109">
        <f t="shared" si="74"/>
        <v>4400</v>
      </c>
      <c r="K727" s="1109">
        <f t="shared" si="74"/>
        <v>12000</v>
      </c>
      <c r="L727" s="1092"/>
      <c r="M727" s="1109" t="str">
        <f>IF(H727="","",SUM(H727)-SUM(C727))</f>
        <v/>
      </c>
      <c r="N727" s="1109" t="str">
        <f>IF(I727="","",SUM(I727)-SUM(D727))</f>
        <v/>
      </c>
      <c r="O727" s="1109">
        <f>IF(J727="","",SUM(J727)-SUM(E727))</f>
        <v>0</v>
      </c>
      <c r="P727" s="1109">
        <f>IF(K727="","",SUM(K727)-SUM(F727))</f>
        <v>0</v>
      </c>
      <c r="Q727" s="1118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4"/>
    </row>
    <row r="729" spans="1:22" ht="15.75" customHeight="1">
      <c r="A729" s="1110" t="s">
        <v>303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75">IF(C729&gt;0,C729,"")</f>
        <v/>
      </c>
      <c r="I729" s="1185" t="str">
        <f t="shared" si="75"/>
        <v/>
      </c>
      <c r="J729" s="1185" t="str">
        <f t="shared" si="75"/>
        <v/>
      </c>
      <c r="K729" s="1185" t="str">
        <f t="shared" si="75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4"/>
    </row>
    <row r="730" spans="1:22" ht="15.75" customHeight="1">
      <c r="A730" s="1110" t="s">
        <v>288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75"/>
        <v/>
      </c>
      <c r="I730" s="1185" t="str">
        <f t="shared" si="75"/>
        <v/>
      </c>
      <c r="J730" s="1185" t="str">
        <f t="shared" si="75"/>
        <v/>
      </c>
      <c r="K730" s="1185" t="str">
        <f t="shared" si="75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4"/>
    </row>
    <row r="731" spans="1:22" ht="15.75" customHeight="1">
      <c r="A731" s="1110" t="s">
        <v>320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4"/>
    </row>
    <row r="732" spans="1:22" ht="15.75" customHeight="1">
      <c r="A732" s="1156" t="s">
        <v>321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4"/>
    </row>
    <row r="733" spans="1:22" ht="15.75" customHeight="1">
      <c r="A733" s="1143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9"/>
      <c r="H733" s="1185">
        <f>IF(C733="","",C733*'Exp factors'!C$34)</f>
        <v>0</v>
      </c>
      <c r="I733" s="1185">
        <f>IF(D733="","",D733*'Exp factors'!D$34)</f>
        <v>0</v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4"/>
    </row>
    <row r="734" spans="1:22" ht="15.75" customHeight="1">
      <c r="A734" s="1110" t="s">
        <v>303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76">IF(C734&gt;0,C734,"")</f>
        <v/>
      </c>
      <c r="I734" s="1185" t="str">
        <f t="shared" si="76"/>
        <v/>
      </c>
      <c r="J734" s="1185">
        <f t="shared" si="76"/>
        <v>1</v>
      </c>
      <c r="K734" s="1185">
        <f t="shared" si="76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4"/>
    </row>
    <row r="735" spans="1:22" ht="15.75" customHeight="1">
      <c r="A735" s="1110" t="s">
        <v>288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9"/>
      <c r="H735" s="1185" t="str">
        <f t="shared" si="76"/>
        <v/>
      </c>
      <c r="I735" s="1185" t="str">
        <f t="shared" si="76"/>
        <v/>
      </c>
      <c r="J735" s="1185" t="str">
        <f t="shared" si="76"/>
        <v/>
      </c>
      <c r="K735" s="1185" t="str">
        <f t="shared" si="76"/>
        <v/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4"/>
    </row>
    <row r="736" spans="1:22" ht="15.75" customHeight="1">
      <c r="A736" s="1110" t="s">
        <v>320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4"/>
    </row>
    <row r="737" spans="1:22" ht="15.75" customHeight="1">
      <c r="A737" s="1086" t="s">
        <v>321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92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4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4"/>
    </row>
    <row r="739" spans="1:22" ht="15.75" hidden="1" customHeight="1">
      <c r="A739" s="1191" t="s">
        <v>302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4"/>
    </row>
    <row r="740" spans="1:22" ht="15.75" hidden="1" customHeight="1">
      <c r="A740" s="1191" t="s">
        <v>303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77">IF(C740&gt;0,C740,"")</f>
        <v/>
      </c>
      <c r="I740" s="1185" t="str">
        <f t="shared" si="77"/>
        <v/>
      </c>
      <c r="J740" s="1185" t="str">
        <f t="shared" si="77"/>
        <v/>
      </c>
      <c r="K740" s="1185" t="str">
        <f t="shared" si="77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4"/>
    </row>
    <row r="741" spans="1:22" ht="15.75" hidden="1" customHeight="1">
      <c r="A741" s="1191" t="s">
        <v>288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77"/>
        <v/>
      </c>
      <c r="I741" s="1185" t="str">
        <f t="shared" si="77"/>
        <v/>
      </c>
      <c r="J741" s="1185" t="str">
        <f t="shared" si="77"/>
        <v/>
      </c>
      <c r="K741" s="1185" t="str">
        <f t="shared" si="77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4"/>
    </row>
    <row r="742" spans="1:22" ht="15.75" hidden="1" customHeight="1">
      <c r="A742" s="1191" t="s">
        <v>320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4"/>
    </row>
    <row r="743" spans="1:22" ht="15.75" customHeight="1">
      <c r="A743" s="1086" t="s">
        <v>321</v>
      </c>
      <c r="B743" s="940"/>
      <c r="C743" s="1132">
        <f>IF(Data!BV743="","",Data!BV743)</f>
        <v>28320</v>
      </c>
      <c r="D743" s="1132">
        <f>IF(Data!BW743="","",Data!BW743)</f>
        <v>28320</v>
      </c>
      <c r="E743" s="1132">
        <f>IF(Data!BX743="","",Data!BX743)</f>
        <v>8520</v>
      </c>
      <c r="F743" s="1132">
        <f>IF(Data!BY743="","",Data!BY743)</f>
        <v>8520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4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4"/>
    </row>
    <row r="745" spans="1:22" ht="15.75" hidden="1" customHeight="1">
      <c r="A745" s="1191" t="s">
        <v>302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4"/>
    </row>
    <row r="746" spans="1:22" ht="15.75" hidden="1" customHeight="1">
      <c r="A746" s="1191" t="s">
        <v>303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78">IF(C746&gt;0,C746,"")</f>
        <v/>
      </c>
      <c r="I746" s="1185" t="str">
        <f t="shared" si="78"/>
        <v/>
      </c>
      <c r="J746" s="1185" t="str">
        <f t="shared" si="78"/>
        <v/>
      </c>
      <c r="K746" s="1185" t="str">
        <f t="shared" si="78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4"/>
    </row>
    <row r="747" spans="1:22" ht="15.75" hidden="1" customHeight="1">
      <c r="A747" s="1191" t="s">
        <v>288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78"/>
        <v/>
      </c>
      <c r="I747" s="1185" t="str">
        <f t="shared" si="78"/>
        <v/>
      </c>
      <c r="J747" s="1185" t="str">
        <f t="shared" si="78"/>
        <v/>
      </c>
      <c r="K747" s="1185" t="str">
        <f t="shared" si="78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4"/>
    </row>
    <row r="748" spans="1:22" ht="15.75" hidden="1" customHeight="1">
      <c r="A748" s="1191" t="s">
        <v>320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4"/>
    </row>
    <row r="749" spans="1:22" ht="15.75" customHeight="1">
      <c r="A749" s="1086" t="s">
        <v>321</v>
      </c>
      <c r="B749" s="940"/>
      <c r="C749" s="1132">
        <f>IF(Data!BV749="","",Data!BV749)</f>
        <v>10380</v>
      </c>
      <c r="D749" s="1132">
        <f>IF(Data!BW749="","",Data!BW749)</f>
        <v>7640</v>
      </c>
      <c r="E749" s="1132">
        <f>IF(Data!BX749="","",Data!BX749)</f>
        <v>4000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4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4"/>
    </row>
    <row r="751" spans="1:22" ht="15.75" hidden="1" customHeight="1">
      <c r="A751" s="1191" t="s">
        <v>302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4"/>
    </row>
    <row r="752" spans="1:22" ht="15.75" hidden="1" customHeight="1">
      <c r="A752" s="1191" t="s">
        <v>303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79">IF(C752&gt;0,C752,"")</f>
        <v/>
      </c>
      <c r="I752" s="1185" t="str">
        <f t="shared" si="79"/>
        <v/>
      </c>
      <c r="J752" s="1185" t="str">
        <f t="shared" si="79"/>
        <v/>
      </c>
      <c r="K752" s="1185" t="str">
        <f t="shared" si="79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4"/>
    </row>
    <row r="753" spans="1:22" ht="15.75" hidden="1" customHeight="1">
      <c r="A753" s="1191" t="s">
        <v>288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79"/>
        <v/>
      </c>
      <c r="I753" s="1185" t="str">
        <f t="shared" si="79"/>
        <v/>
      </c>
      <c r="J753" s="1185" t="str">
        <f t="shared" si="79"/>
        <v/>
      </c>
      <c r="K753" s="1185" t="str">
        <f t="shared" si="79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4"/>
    </row>
    <row r="754" spans="1:22" ht="15.75" hidden="1" customHeight="1">
      <c r="A754" s="1191" t="s">
        <v>320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4"/>
    </row>
    <row r="755" spans="1:22" ht="15.75" customHeight="1">
      <c r="A755" s="1086" t="s">
        <v>321</v>
      </c>
      <c r="B755" s="940"/>
      <c r="C755" s="1132">
        <f>IF(Data!BV755="","",Data!BV755)</f>
        <v>0</v>
      </c>
      <c r="D755" s="1132">
        <f>IF(Data!BW755="","",Data!BW755)</f>
        <v>0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4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4"/>
    </row>
    <row r="757" spans="1:22" ht="15.75" hidden="1" customHeight="1">
      <c r="A757" s="1191" t="s">
        <v>303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80">IF(C757&gt;0,C757,"")</f>
        <v/>
      </c>
      <c r="I757" s="1185" t="str">
        <f t="shared" si="80"/>
        <v/>
      </c>
      <c r="J757" s="1185" t="str">
        <f t="shared" si="80"/>
        <v/>
      </c>
      <c r="K757" s="1185" t="str">
        <f t="shared" si="80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4"/>
    </row>
    <row r="758" spans="1:22" ht="15.75" hidden="1" customHeight="1">
      <c r="A758" s="1191" t="s">
        <v>288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80"/>
        <v/>
      </c>
      <c r="I758" s="1185" t="str">
        <f t="shared" si="80"/>
        <v/>
      </c>
      <c r="J758" s="1185" t="str">
        <f t="shared" si="80"/>
        <v/>
      </c>
      <c r="K758" s="1185" t="str">
        <f t="shared" si="80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4"/>
    </row>
    <row r="759" spans="1:22" ht="15.75" hidden="1" customHeight="1">
      <c r="A759" s="1191" t="s">
        <v>334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80"/>
        <v/>
      </c>
      <c r="I759" s="1185" t="str">
        <f t="shared" si="80"/>
        <v/>
      </c>
      <c r="J759" s="1185" t="str">
        <f t="shared" si="80"/>
        <v/>
      </c>
      <c r="K759" s="1185" t="str">
        <f t="shared" si="80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4"/>
    </row>
    <row r="760" spans="1:22" ht="15.75" customHeight="1">
      <c r="A760" s="1156" t="s">
        <v>321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4400</v>
      </c>
      <c r="F760" s="1132">
        <f>IF(Data!BY760="","",Data!BY760)</f>
        <v>21732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4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4"/>
    </row>
    <row r="762" spans="1:22" ht="15.75" customHeight="1">
      <c r="A762" s="1110" t="s">
        <v>303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4"/>
    </row>
    <row r="763" spans="1:22" ht="15.75" customHeight="1">
      <c r="A763" s="1110" t="s">
        <v>288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81">IF(C763&gt;0,C763,"")</f>
        <v/>
      </c>
      <c r="I763" s="1185" t="str">
        <f t="shared" si="81"/>
        <v/>
      </c>
      <c r="J763" s="1185" t="str">
        <f t="shared" si="81"/>
        <v/>
      </c>
      <c r="K763" s="1185" t="str">
        <f t="shared" si="81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4"/>
    </row>
    <row r="764" spans="1:22" ht="15.75" customHeight="1">
      <c r="A764" s="1110" t="s">
        <v>320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81"/>
        <v/>
      </c>
      <c r="I764" s="1185" t="str">
        <f t="shared" si="81"/>
        <v/>
      </c>
      <c r="J764" s="1185" t="str">
        <f t="shared" si="81"/>
        <v/>
      </c>
      <c r="K764" s="1185" t="str">
        <f t="shared" si="81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4"/>
    </row>
    <row r="765" spans="1:22" ht="15.75" customHeight="1">
      <c r="A765" s="1086" t="s">
        <v>321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4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4"/>
    </row>
    <row r="767" spans="1:22" ht="15.75" customHeight="1">
      <c r="A767" s="1191" t="s">
        <v>303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92"/>
      <c r="H767" s="287"/>
      <c r="I767" s="287"/>
      <c r="J767" s="287"/>
      <c r="K767" s="287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4"/>
    </row>
    <row r="768" spans="1:22" ht="15.75" customHeight="1">
      <c r="A768" s="1191" t="s">
        <v>288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92"/>
      <c r="H768" s="287"/>
      <c r="I768" s="287"/>
      <c r="J768" s="287"/>
      <c r="K768" s="287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4"/>
    </row>
    <row r="769" spans="1:22" ht="15.75" customHeight="1">
      <c r="A769" s="1191" t="s">
        <v>320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92"/>
      <c r="H769" s="287"/>
      <c r="I769" s="287"/>
      <c r="J769" s="287"/>
      <c r="K769" s="287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4"/>
    </row>
    <row r="770" spans="1:22" ht="15.75" customHeight="1">
      <c r="A770" s="1086" t="s">
        <v>321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>
        <f>IF(SUM(E767)=0,"",E767*E768*E769)</f>
        <v>8400</v>
      </c>
      <c r="F770" s="1109">
        <f>IF(SUM(F767)=0,"",F767*F768*F769)</f>
        <v>6480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4"/>
    </row>
    <row r="771" spans="1:22" ht="15.75" customHeight="1">
      <c r="A771" s="1176" t="s">
        <v>337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198</v>
      </c>
      <c r="D772" s="1112">
        <f>IF(Data!BW772="","",Data!BW772)</f>
        <v>250</v>
      </c>
      <c r="E772" s="1112">
        <f>IF(Data!BX772="","",Data!BX772)</f>
        <v>252</v>
      </c>
      <c r="F772" s="1112">
        <f>IF(Data!BY772="","",Data!BY772)</f>
        <v>282</v>
      </c>
      <c r="G772" s="1092"/>
      <c r="H772" s="1179">
        <f>IF(H$46="","",IF('Exp factors'!$B71="poor",'Exp factors'!$G$71*H$46,SUM(C772)*'Exp factors'!C$71))</f>
        <v>360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360</v>
      </c>
      <c r="K772" s="1179">
        <f>IF(K$46="","",IF('Exp factors'!$B71="poor",'Exp factors'!$G$71*K$46,SUM(F772)*'Exp factors'!F$71))</f>
        <v>360</v>
      </c>
      <c r="L772" s="1394"/>
      <c r="M772" s="1395">
        <f t="shared" ref="M772:P776" si="82">IF(H772="","",SUM(H772)-SUM(C772))</f>
        <v>162</v>
      </c>
      <c r="N772" s="1395">
        <f t="shared" si="82"/>
        <v>110</v>
      </c>
      <c r="O772" s="1395">
        <f t="shared" si="82"/>
        <v>108</v>
      </c>
      <c r="P772" s="1395">
        <f t="shared" si="82"/>
        <v>78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83</v>
      </c>
      <c r="D773" s="1112">
        <f>IF(Data!BW773="","",Data!BW773)</f>
        <v>80</v>
      </c>
      <c r="E773" s="1112">
        <f>IF(Data!BX773="","",Data!BX773)</f>
        <v>101</v>
      </c>
      <c r="F773" s="1112">
        <f>IF(Data!BY773="","",Data!BY773)</f>
        <v>91</v>
      </c>
      <c r="G773" s="1092"/>
      <c r="H773" s="1179">
        <f>IF(H$46="","",IF('Exp factors'!$B72="poor",'Exp factors'!$G$72*H$46,SUM(C773)*'Exp factors'!C$72))</f>
        <v>135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135</v>
      </c>
      <c r="K773" s="1179">
        <f>IF(K$46="","",IF('Exp factors'!$B72="poor",'Exp factors'!$G$72*K$46,SUM(F773)*'Exp factors'!F$72))</f>
        <v>135</v>
      </c>
      <c r="L773" s="1394"/>
      <c r="M773" s="1395">
        <f t="shared" si="82"/>
        <v>52</v>
      </c>
      <c r="N773" s="1395">
        <f t="shared" si="82"/>
        <v>55</v>
      </c>
      <c r="O773" s="1395">
        <f t="shared" si="82"/>
        <v>34</v>
      </c>
      <c r="P773" s="1395">
        <f t="shared" si="82"/>
        <v>44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635</v>
      </c>
      <c r="D774" s="1112">
        <f>IF(Data!BW774="","",Data!BW774)</f>
        <v>586</v>
      </c>
      <c r="E774" s="1112">
        <f>IF(Data!BX774="","",Data!BX774)</f>
        <v>747</v>
      </c>
      <c r="F774" s="1112">
        <f>IF(Data!BY774="","",Data!BY774)</f>
        <v>593</v>
      </c>
      <c r="G774" s="1092"/>
      <c r="H774" s="1179">
        <f>IF(H$46="","",IF('Exp factors'!$B73="poor",'Exp factors'!$G$73*H$46,SUM(C774)*'Exp factors'!C$73))</f>
        <v>900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900</v>
      </c>
      <c r="K774" s="1179">
        <f>IF(K$46="","",IF('Exp factors'!$B73="poor",'Exp factors'!$G$73*K$46,SUM(F774)*'Exp factors'!F$73))</f>
        <v>900</v>
      </c>
      <c r="L774" s="1394"/>
      <c r="M774" s="1395">
        <f t="shared" si="82"/>
        <v>265</v>
      </c>
      <c r="N774" s="1395">
        <f t="shared" si="82"/>
        <v>314</v>
      </c>
      <c r="O774" s="1395">
        <f t="shared" si="82"/>
        <v>153</v>
      </c>
      <c r="P774" s="1395">
        <f t="shared" si="82"/>
        <v>307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92"/>
      <c r="C775" s="1112">
        <f>IF(Data!BV775="","",Data!BV775)</f>
        <v>1670</v>
      </c>
      <c r="D775" s="1112">
        <f>IF(Data!BW775="","",Data!BW775)</f>
        <v>1916</v>
      </c>
      <c r="E775" s="1112">
        <f>IF(Data!BX775="","",Data!BX775)</f>
        <v>2031</v>
      </c>
      <c r="F775" s="1112">
        <f>IF(Data!BY775="","",Data!BY775)</f>
        <v>3040</v>
      </c>
      <c r="G775" s="1092"/>
      <c r="H775" s="1179">
        <f>IF(H$46="","",IF('Exp factors'!$B74="poor",'Exp factors'!$G$74*H$46,SUM(C775)*'Exp factors'!C$74))</f>
        <v>900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900</v>
      </c>
      <c r="K775" s="1179">
        <f>IF(K$46="","",IF('Exp factors'!$B74="poor",'Exp factors'!$G$74*K$46,SUM(F775)*'Exp factors'!F$74))</f>
        <v>900</v>
      </c>
      <c r="L775" s="1394"/>
      <c r="M775" s="1395">
        <f t="shared" si="82"/>
        <v>-770</v>
      </c>
      <c r="N775" s="1395">
        <f t="shared" si="82"/>
        <v>-1016</v>
      </c>
      <c r="O775" s="1395">
        <f t="shared" si="82"/>
        <v>-1131</v>
      </c>
      <c r="P775" s="1395">
        <f t="shared" si="82"/>
        <v>-2140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92"/>
      <c r="H776" s="1179">
        <f>IF(H$46="","",IF('Exp factors'!$B75="poor",'Exp factors'!$G$75*H$46,SUM(C776)*'Exp factors'!C$75))</f>
        <v>100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540</v>
      </c>
      <c r="K776" s="1179">
        <f>IF(K$46="","",IF('Exp factors'!$B75="poor",'Exp factors'!$G$75*K$46,SUM(F776)*'Exp factors'!F$75))</f>
        <v>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4"/>
      <c r="M777" s="1396"/>
      <c r="N777" s="1396"/>
      <c r="O777" s="1396"/>
      <c r="P777" s="1396"/>
      <c r="Q777" s="1118"/>
      <c r="R777" s="849"/>
      <c r="S777" s="849"/>
      <c r="T777" s="849"/>
      <c r="U777" s="1052">
        <v>777</v>
      </c>
      <c r="V777" s="464"/>
    </row>
    <row r="778" spans="1:22" ht="15.75" customHeight="1">
      <c r="A778" s="1110" t="s">
        <v>287</v>
      </c>
      <c r="B778" s="1192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92"/>
      <c r="H778" s="1179">
        <f>IF(H$46="","",IF('Exp factors'!$B90="poor",'Exp factors'!$G$90*H$46,SUM(C778)*'Exp factors'!C$90))</f>
        <v>150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150</v>
      </c>
      <c r="K778" s="1179">
        <f>IF(K$46="","",IF('Exp factors'!$B90="poor",'Exp factors'!$G$90*K$46,SUM(F778)*'Exp factors'!F$90))</f>
        <v>150</v>
      </c>
      <c r="L778" s="1394"/>
      <c r="M778" s="1396"/>
      <c r="N778" s="1396"/>
      <c r="O778" s="1396"/>
      <c r="P778" s="1396"/>
      <c r="Q778" s="1118"/>
      <c r="R778" s="1102"/>
      <c r="S778" s="1103"/>
      <c r="T778" s="1103"/>
      <c r="U778" s="1052">
        <v>778</v>
      </c>
      <c r="V778" s="464"/>
    </row>
    <row r="779" spans="1:22" ht="15.75" customHeight="1">
      <c r="A779" s="1110" t="s">
        <v>288</v>
      </c>
      <c r="B779" s="1192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92"/>
      <c r="H779" s="1179">
        <f>IF(H$46="","",IF('Exp factors'!$B90="poor",SUM($D779),SUM(C779)))</f>
        <v>4</v>
      </c>
      <c r="I779" s="1179">
        <f>IF(I$46="","",IF('Exp factors'!$B90="poor",SUM($D779),SUM(D779)))</f>
        <v>4</v>
      </c>
      <c r="J779" s="1179">
        <f>IF(J$46="","",IF('Exp factors'!$B90="poor",SUM($D779),SUM(E779)))</f>
        <v>4</v>
      </c>
      <c r="K779" s="1179">
        <f>IF(K$46="","",IF('Exp factors'!$B90="poor",SUM($D779),SUM(F779)))</f>
        <v>4</v>
      </c>
      <c r="L779" s="1394"/>
      <c r="M779" s="1396"/>
      <c r="N779" s="1396"/>
      <c r="O779" s="1396"/>
      <c r="P779" s="1396"/>
      <c r="Q779" s="1118"/>
      <c r="R779" s="1102"/>
      <c r="S779" s="1103"/>
      <c r="T779" s="1103"/>
      <c r="U779" s="1052">
        <v>779</v>
      </c>
      <c r="V779" s="464"/>
    </row>
    <row r="780" spans="1:22" ht="15.75" customHeight="1">
      <c r="A780" s="1110" t="s">
        <v>344</v>
      </c>
      <c r="B780" s="1192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92"/>
      <c r="H780" s="954"/>
      <c r="I780" s="954"/>
      <c r="J780" s="954"/>
      <c r="K780" s="954"/>
      <c r="L780" s="1394"/>
      <c r="M780" s="1396"/>
      <c r="N780" s="1396"/>
      <c r="O780" s="1396"/>
      <c r="P780" s="1396"/>
      <c r="Q780" s="1118"/>
      <c r="R780" s="1102"/>
      <c r="S780" s="1103"/>
      <c r="T780" s="1103"/>
      <c r="U780" s="1052">
        <v>780</v>
      </c>
      <c r="V780" s="464"/>
    </row>
    <row r="781" spans="1:22" ht="15.75" customHeight="1">
      <c r="A781" s="1110" t="s">
        <v>291</v>
      </c>
      <c r="B781" s="1192"/>
      <c r="C781" s="1109">
        <f>IF(SUM(C778)=0,"",C778*C779*C780)</f>
        <v>750</v>
      </c>
      <c r="D781" s="1109">
        <f>IF(SUM(D778)=0,"",D778*D779*D780)</f>
        <v>640</v>
      </c>
      <c r="E781" s="1109">
        <f>IF(SUM(E778)=0,"",E778*E779*E780)</f>
        <v>408</v>
      </c>
      <c r="F781" s="1109">
        <f>IF(SUM(F778)=0,"",F778*F779*F780)</f>
        <v>1930</v>
      </c>
      <c r="G781" s="1155"/>
      <c r="H781" s="1109">
        <f>IF(H779=0,"",H778*H779*C780)</f>
        <v>75000</v>
      </c>
      <c r="I781" s="1109">
        <f>IF(I779=0,"",I778*I779*D780)</f>
        <v>96000</v>
      </c>
      <c r="J781" s="1109">
        <f>IF(J779=0,"",J778*J779*E780)</f>
        <v>30600</v>
      </c>
      <c r="K781" s="1109">
        <f>IF(K779=0,"",K778*K779*F780)</f>
        <v>231600</v>
      </c>
      <c r="L781" s="1397"/>
      <c r="M781" s="1395">
        <f t="shared" ref="M781:P785" si="83">IF(H781="","",SUM(H781)-SUM(C781))</f>
        <v>74250</v>
      </c>
      <c r="N781" s="1395">
        <f t="shared" si="83"/>
        <v>95360</v>
      </c>
      <c r="O781" s="1395">
        <f t="shared" si="83"/>
        <v>30192</v>
      </c>
      <c r="P781" s="1395">
        <f t="shared" si="83"/>
        <v>229670</v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92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92"/>
      <c r="H782" s="1179">
        <f>IF(H$46="","",IF('Exp factors'!$B76="poor",'Exp factors'!$G$76*H$46,SUM(C782)*'Exp factors'!C$76))</f>
        <v>1800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1800</v>
      </c>
      <c r="K782" s="1179">
        <f>IF(K$46="","",IF('Exp factors'!$B76="poor",'Exp factors'!$G$76*K$46,SUM(F782)*'Exp factors'!F$76))</f>
        <v>1800</v>
      </c>
      <c r="L782" s="1394"/>
      <c r="M782" s="1395">
        <f t="shared" si="83"/>
        <v>1523</v>
      </c>
      <c r="N782" s="1395">
        <f t="shared" si="83"/>
        <v>1330</v>
      </c>
      <c r="O782" s="1395">
        <f t="shared" si="83"/>
        <v>1800</v>
      </c>
      <c r="P782" s="1395">
        <f t="shared" si="83"/>
        <v>1130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92"/>
      <c r="H783" s="1179">
        <f>IF(H$46="","",IF('Exp factors'!$B77="poor",'Exp factors'!$G$77*H$46,SUM(C783)*'Exp factors'!C$77))</f>
        <v>686</v>
      </c>
      <c r="I783" s="1179">
        <f>IF(I$46="","",IF('Exp factors'!$B77="poor",'Exp factors'!$G$77*I$46,SUM(D783)*'Exp factors'!D$77))</f>
        <v>467</v>
      </c>
      <c r="J783" s="1179">
        <f>IF(J$46="","",IF('Exp factors'!$B77="poor",'Exp factors'!$G$77*J$46,SUM(E783)*'Exp factors'!E$77))</f>
        <v>386</v>
      </c>
      <c r="K783" s="1179">
        <f>IF(K$46="","",IF('Exp factors'!$B77="poor",'Exp factors'!$G$77*K$46,SUM(F783)*'Exp factors'!F$77))</f>
        <v>414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92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0</v>
      </c>
      <c r="J784" s="1179">
        <f>IF(J$46="","",IF('Exp factors'!$B96="poor",'Exp factors'!$G$96*J$46,SUM(E784)*'Exp factors'!E$96))</f>
        <v>0</v>
      </c>
      <c r="K784" s="1179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4"/>
      <c r="M786" s="1396"/>
      <c r="N786" s="1396"/>
      <c r="O786" s="1396"/>
      <c r="P786" s="1396"/>
      <c r="Q786" s="1118"/>
      <c r="R786" s="849"/>
      <c r="S786" s="849"/>
      <c r="T786" s="849"/>
      <c r="U786" s="1052">
        <v>786</v>
      </c>
      <c r="V786" s="464"/>
    </row>
    <row r="787" spans="1:22" ht="15.75" customHeight="1">
      <c r="A787" s="1110" t="s">
        <v>287</v>
      </c>
      <c r="B787" s="1192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92"/>
      <c r="H787" s="1179">
        <f>IF(H$46="","",IF('Exp factors'!$B91="poor",'Exp factors'!$G$91*H$46,SUM(C787)*'Exp factors'!C$91))</f>
        <v>1</v>
      </c>
      <c r="I787" s="1179">
        <f>IF(I$46="","",IF('Exp factors'!$B91="poor",'Exp factors'!$G$91*I$46,SUM(D787)*'Exp factors'!D$91))</f>
        <v>1</v>
      </c>
      <c r="J787" s="1179">
        <f>IF(J$46="","",IF('Exp factors'!$B91="poor",'Exp factors'!$G$91*J$46,SUM(E787)*'Exp factors'!E$91))</f>
        <v>1</v>
      </c>
      <c r="K787" s="1179">
        <f>IF(K$46="","",IF('Exp factors'!$B91="poor",'Exp factors'!$G$91*K$46,SUM(F787)*'Exp factors'!F$91))</f>
        <v>1</v>
      </c>
      <c r="L787" s="1394"/>
      <c r="M787" s="1396"/>
      <c r="N787" s="1396"/>
      <c r="O787" s="1396"/>
      <c r="P787" s="1396"/>
      <c r="Q787" s="1118"/>
      <c r="R787" s="1102"/>
      <c r="S787" s="1103"/>
      <c r="T787" s="1103"/>
      <c r="U787" s="1052">
        <v>787</v>
      </c>
      <c r="V787" s="464"/>
    </row>
    <row r="788" spans="1:22" ht="15.75" customHeight="1">
      <c r="A788" s="1110" t="s">
        <v>288</v>
      </c>
      <c r="B788" s="1192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12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4"/>
      <c r="M788" s="1396"/>
      <c r="N788" s="1396"/>
      <c r="O788" s="1396"/>
      <c r="P788" s="1396"/>
      <c r="Q788" s="1118"/>
      <c r="R788" s="1102"/>
      <c r="S788" s="1103"/>
      <c r="T788" s="1103"/>
      <c r="U788" s="1052">
        <v>788</v>
      </c>
      <c r="V788" s="464"/>
    </row>
    <row r="789" spans="1:22" ht="15.75" customHeight="1">
      <c r="A789" s="1110" t="s">
        <v>344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954"/>
      <c r="I789" s="954"/>
      <c r="J789" s="954"/>
      <c r="K789" s="954"/>
      <c r="L789" s="1394"/>
      <c r="M789" s="1396"/>
      <c r="N789" s="1396"/>
      <c r="O789" s="1396"/>
      <c r="P789" s="1396"/>
      <c r="Q789" s="1118"/>
      <c r="R789" s="1102"/>
      <c r="S789" s="1103"/>
      <c r="T789" s="1103"/>
      <c r="U789" s="1052">
        <v>789</v>
      </c>
      <c r="V789" s="464"/>
    </row>
    <row r="790" spans="1:22" ht="15.75" customHeight="1">
      <c r="A790" s="1110" t="s">
        <v>291</v>
      </c>
      <c r="B790" s="1192"/>
      <c r="C790" s="1109" t="str">
        <f>IF(SUM(C789)=0,"",C787*C788*C789)</f>
        <v/>
      </c>
      <c r="D790" s="1109" t="str">
        <f t="shared" ref="D790:F790" si="84">IF(SUM(D789)=0,"",D787*D788*D789)</f>
        <v/>
      </c>
      <c r="E790" s="1109" t="str">
        <f t="shared" si="84"/>
        <v/>
      </c>
      <c r="F790" s="1109" t="str">
        <f t="shared" si="84"/>
        <v/>
      </c>
      <c r="G790" s="1155"/>
      <c r="H790" s="1109" t="str">
        <f>IF(OR(SUM(H788)=0,SUM(C789)=0),"",H787*H788*C789)</f>
        <v/>
      </c>
      <c r="I790" s="1109" t="str">
        <f t="shared" ref="I790:K790" si="85">IF(OR(SUM(I788)=0,SUM(D789)=0),"",I787*I788*D789)</f>
        <v/>
      </c>
      <c r="J790" s="1109" t="str">
        <f t="shared" si="85"/>
        <v/>
      </c>
      <c r="K790" s="1109" t="str">
        <f t="shared" si="85"/>
        <v/>
      </c>
      <c r="L790" s="1397"/>
      <c r="M790" s="1395" t="str">
        <f t="shared" ref="M790:M810" si="86">IF(H790="","",SUM(H790)-SUM(C790))</f>
        <v/>
      </c>
      <c r="N790" s="1395" t="str">
        <f t="shared" ref="N790:P810" si="87">IF(I790="","",SUM(I790)-SUM(D790))</f>
        <v/>
      </c>
      <c r="O790" s="1395" t="str">
        <f t="shared" si="87"/>
        <v/>
      </c>
      <c r="P790" s="1395" t="str">
        <f t="shared" si="87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92"/>
      <c r="H791" s="1179">
        <f>IF(H$46="","",IF('Exp factors'!$B98="poor",'Exp factors'!$G$98*H$46,SUM(C791)*'Exp factors'!C$98))</f>
        <v>400</v>
      </c>
      <c r="I791" s="1179">
        <f>IF(I$46="","",IF('Exp factors'!$B98="poor",'Exp factors'!$G$98*I$46,SUM(D791)*'Exp factors'!D$98))</f>
        <v>460</v>
      </c>
      <c r="J791" s="1179">
        <f>IF(J$46="","",IF('Exp factors'!$B98="poor",'Exp factors'!$G$98*J$46,SUM(E791)*'Exp factors'!E$98))</f>
        <v>570</v>
      </c>
      <c r="K791" s="1179">
        <f>IF(K$46="","",IF('Exp factors'!$B98="poor",'Exp factors'!$G$98*K$46,SUM(F791)*'Exp factors'!F$98))</f>
        <v>1307</v>
      </c>
      <c r="L791" s="1394"/>
      <c r="M791" s="1395">
        <f t="shared" si="86"/>
        <v>0</v>
      </c>
      <c r="N791" s="1395">
        <f t="shared" si="87"/>
        <v>0</v>
      </c>
      <c r="O791" s="1395">
        <f t="shared" si="87"/>
        <v>0</v>
      </c>
      <c r="P791" s="1395">
        <f t="shared" si="87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9"/>
      <c r="H792" s="1179">
        <f>IF(H$46="","",IF('Exp factors'!$B99="poor",'Exp factors'!$G$99*H$46,SUM(C792)*'Exp factors'!C$99))</f>
        <v>431</v>
      </c>
      <c r="I792" s="1179">
        <f>IF(I$46="","",IF('Exp factors'!$B99="poor",'Exp factors'!$G$99*I$46,SUM(D792)*'Exp factors'!D$99))</f>
        <v>501</v>
      </c>
      <c r="J792" s="1179">
        <f>IF(J$46="","",IF('Exp factors'!$B99="poor",'Exp factors'!$G$99*J$46,SUM(E792)*'Exp factors'!E$99))</f>
        <v>412</v>
      </c>
      <c r="K792" s="1179">
        <f>IF(K$46="","",IF('Exp factors'!$B99="poor",'Exp factors'!$G$99*K$46,SUM(F792)*'Exp factors'!F$99))</f>
        <v>1307</v>
      </c>
      <c r="L792" s="1398"/>
      <c r="M792" s="1395">
        <f t="shared" si="86"/>
        <v>0</v>
      </c>
      <c r="N792" s="1395">
        <f t="shared" si="87"/>
        <v>0</v>
      </c>
      <c r="O792" s="1395">
        <f t="shared" si="87"/>
        <v>0</v>
      </c>
      <c r="P792" s="1395">
        <f t="shared" si="87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92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6"/>
      <c r="H793" s="1179">
        <f>IF(H$46="","",IF('Exp factors'!$B100="poor",'Exp factors'!$G$100*H$46,SUM(C793)*'Exp factors'!C$100))</f>
        <v>675</v>
      </c>
      <c r="I793" s="1179">
        <f>IF(I$46="","",IF('Exp factors'!$B100="poor",'Exp factors'!$G$100*I$46,SUM(D793)*'Exp factors'!D$100))</f>
        <v>1200</v>
      </c>
      <c r="J793" s="1179">
        <f>IF(J$46="","",IF('Exp factors'!$B100="poor",'Exp factors'!$G$100*J$46,SUM(E793)*'Exp factors'!E$100))</f>
        <v>575</v>
      </c>
      <c r="K793" s="1179">
        <f>IF(K$46="","",IF('Exp factors'!$B100="poor",'Exp factors'!$G$100*K$46,SUM(F793)*'Exp factors'!F$100))</f>
        <v>350</v>
      </c>
      <c r="L793" s="1398"/>
      <c r="M793" s="1395">
        <f t="shared" si="86"/>
        <v>0</v>
      </c>
      <c r="N793" s="1395">
        <f t="shared" si="87"/>
        <v>0</v>
      </c>
      <c r="O793" s="1395">
        <f t="shared" si="87"/>
        <v>0</v>
      </c>
      <c r="P793" s="1395">
        <f t="shared" si="87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0</v>
      </c>
      <c r="K794" s="1179">
        <f>IF(K$46="","",IF('Exp factors'!$B101="poor",'Exp factors'!$G$101*K$46,SUM(F794)*'Exp factors'!F$101))</f>
        <v>0</v>
      </c>
      <c r="L794" s="1398"/>
      <c r="M794" s="1395">
        <f t="shared" si="86"/>
        <v>0</v>
      </c>
      <c r="N794" s="1395">
        <f t="shared" si="87"/>
        <v>0</v>
      </c>
      <c r="O794" s="1395">
        <f t="shared" si="87"/>
        <v>0</v>
      </c>
      <c r="P794" s="1395">
        <f t="shared" si="87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0</v>
      </c>
      <c r="K795" s="1179">
        <f>IF(K$46="","",IF('Exp factors'!$B102="poor",'Exp factors'!$G$102*K$46,SUM(F795)*'Exp factors'!F$102))</f>
        <v>0</v>
      </c>
      <c r="L795" s="1398"/>
      <c r="M795" s="1395">
        <f t="shared" si="86"/>
        <v>0</v>
      </c>
      <c r="N795" s="1395">
        <f t="shared" si="87"/>
        <v>0</v>
      </c>
      <c r="O795" s="1395">
        <f t="shared" si="87"/>
        <v>0</v>
      </c>
      <c r="P795" s="1395">
        <f t="shared" si="87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8"/>
      <c r="M796" s="1395">
        <f t="shared" si="86"/>
        <v>0</v>
      </c>
      <c r="N796" s="1395">
        <f t="shared" si="87"/>
        <v>0</v>
      </c>
      <c r="O796" s="1395">
        <f t="shared" si="87"/>
        <v>0</v>
      </c>
      <c r="P796" s="1395">
        <f t="shared" si="87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92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9"/>
      <c r="H797" s="1179">
        <f>IF(H$46="","",IF('Exp factors'!$B104="poor",'Exp factors'!$G$104*H$46,SUM(C797)*'Exp factors'!C$104))</f>
        <v>700</v>
      </c>
      <c r="I797" s="1179">
        <f>IF(I$46="","",IF('Exp factors'!$B104="poor",'Exp factors'!$G$104*I$46,SUM(D797)*'Exp factors'!D$104))</f>
        <v>763</v>
      </c>
      <c r="J797" s="1179">
        <f>IF(J$46="","",IF('Exp factors'!$B104="poor",'Exp factors'!$G$104*J$46,SUM(E797)*'Exp factors'!E$104))</f>
        <v>946</v>
      </c>
      <c r="K797" s="1179">
        <f>IF(K$46="","",IF('Exp factors'!$B104="poor",'Exp factors'!$G$104*K$46,SUM(F797)*'Exp factors'!F$104))</f>
        <v>1031</v>
      </c>
      <c r="L797" s="1398"/>
      <c r="M797" s="1395">
        <f t="shared" si="86"/>
        <v>0</v>
      </c>
      <c r="N797" s="1395">
        <f t="shared" si="87"/>
        <v>0</v>
      </c>
      <c r="O797" s="1395">
        <f t="shared" si="87"/>
        <v>0</v>
      </c>
      <c r="P797" s="1395">
        <f t="shared" si="87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92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9"/>
      <c r="H798" s="1179">
        <f>IF(H$46="","",IF('Exp factors'!$B105="poor",'Exp factors'!$G$105*H$46,SUM(C798)*'Exp factors'!C$105))</f>
        <v>320</v>
      </c>
      <c r="I798" s="1179">
        <f>IF(I$46="","",IF('Exp factors'!$B105="poor",'Exp factors'!$G$105*I$46,SUM(D798)*'Exp factors'!D$105))</f>
        <v>286</v>
      </c>
      <c r="J798" s="1179">
        <f>IF(J$46="","",IF('Exp factors'!$B105="poor",'Exp factors'!$G$105*J$46,SUM(E798)*'Exp factors'!E$105))</f>
        <v>354</v>
      </c>
      <c r="K798" s="1179">
        <f>IF(K$46="","",IF('Exp factors'!$B105="poor",'Exp factors'!$G$105*K$46,SUM(F798)*'Exp factors'!F$105))</f>
        <v>407</v>
      </c>
      <c r="L798" s="1398"/>
      <c r="M798" s="1395">
        <f t="shared" si="86"/>
        <v>0</v>
      </c>
      <c r="N798" s="1395">
        <f t="shared" si="87"/>
        <v>0</v>
      </c>
      <c r="O798" s="1395">
        <f t="shared" si="87"/>
        <v>0</v>
      </c>
      <c r="P798" s="1395">
        <f t="shared" si="87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4110</v>
      </c>
      <c r="D799" s="1112">
        <f>IF(Data!BW799="","",Data!BW799)</f>
        <v>3105</v>
      </c>
      <c r="E799" s="1112">
        <f>IF(Data!BX799="","",Data!BX799)</f>
        <v>4309</v>
      </c>
      <c r="F799" s="1112">
        <f>IF(Data!BY799="","",Data!BY799)</f>
        <v>2875</v>
      </c>
      <c r="G799" s="1089"/>
      <c r="H799" s="1179">
        <f>IF(H$46="","",IF('Exp factors'!$B93="poor",'Exp factors'!$G$93*H$46,SUM(C799)*'Exp factors'!C$93))</f>
        <v>1350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1350</v>
      </c>
      <c r="K799" s="1179">
        <f>IF(K$46="","",IF('Exp factors'!$B93="poor",'Exp factors'!$G$93*K$46,SUM(F799)*'Exp factors'!F$93))</f>
        <v>1350</v>
      </c>
      <c r="L799" s="1398"/>
      <c r="M799" s="1395">
        <f t="shared" si="86"/>
        <v>-2760</v>
      </c>
      <c r="N799" s="1395">
        <f t="shared" si="87"/>
        <v>-1755</v>
      </c>
      <c r="O799" s="1395">
        <f t="shared" si="87"/>
        <v>-2959</v>
      </c>
      <c r="P799" s="1395">
        <f t="shared" si="87"/>
        <v>-1525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92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9"/>
      <c r="H800" s="1179">
        <f>IF(H$46="","",IF('Exp factors'!$B94="poor",'Exp factors'!$G$94*H$46,SUM(C800)*'Exp factors'!C$94))</f>
        <v>630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630</v>
      </c>
      <c r="K800" s="1179">
        <f>IF(K$46="","",IF('Exp factors'!$B94="poor",'Exp factors'!$G$94*K$46,SUM(F800)*'Exp factors'!F$94))</f>
        <v>630</v>
      </c>
      <c r="L800" s="1398"/>
      <c r="M800" s="1395">
        <f t="shared" si="86"/>
        <v>115</v>
      </c>
      <c r="N800" s="1395">
        <f t="shared" si="87"/>
        <v>407</v>
      </c>
      <c r="O800" s="1395">
        <f t="shared" si="87"/>
        <v>221</v>
      </c>
      <c r="P800" s="1395">
        <f t="shared" si="87"/>
        <v>167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6"/>
      <c r="H801" s="1179">
        <f>IF(H$46="","",IF('Exp factors'!$B78="poor",'Exp factors'!$G$78*H$46,SUM(C801)*'Exp factors'!C$78))</f>
        <v>2700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2700</v>
      </c>
      <c r="K801" s="1179">
        <f>IF(K$46="","",IF('Exp factors'!$B78="poor",'Exp factors'!$G$78*K$46,SUM(F801)*'Exp factors'!F$78))</f>
        <v>2700</v>
      </c>
      <c r="L801" s="1398"/>
      <c r="M801" s="1395">
        <f t="shared" si="86"/>
        <v>-2330</v>
      </c>
      <c r="N801" s="1395">
        <f t="shared" si="87"/>
        <v>-1470</v>
      </c>
      <c r="O801" s="1395">
        <f t="shared" si="87"/>
        <v>-1980</v>
      </c>
      <c r="P801" s="1395">
        <f t="shared" si="87"/>
        <v>-100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4"/>
    </row>
    <row r="802" spans="1:22" ht="15.75" customHeight="1">
      <c r="A802" s="898" t="s">
        <v>518</v>
      </c>
      <c r="B802" s="1192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6"/>
      <c r="H802" s="1179">
        <f>IF(H$46="","",IF('Exp factors'!$B80="poor",'Exp factors'!$G$80*H$46,SUM(C802)*'Exp factors'!C$80))</f>
        <v>540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540</v>
      </c>
      <c r="K802" s="1179">
        <f>IF(K$46="","",IF('Exp factors'!$B80="poor",'Exp factors'!$G$80*K$46,SUM(F802)*'Exp factors'!F$80))</f>
        <v>540</v>
      </c>
      <c r="L802" s="1398"/>
      <c r="M802" s="1395">
        <f t="shared" si="86"/>
        <v>-1497</v>
      </c>
      <c r="N802" s="1395">
        <f t="shared" si="87"/>
        <v>-1236</v>
      </c>
      <c r="O802" s="1395">
        <f t="shared" si="87"/>
        <v>-1865</v>
      </c>
      <c r="P802" s="1395">
        <f t="shared" si="87"/>
        <v>-3298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9"/>
      <c r="H803" s="1179">
        <f>IF(H$46="","",IF('Exp factors'!$B79="poor",'Exp factors'!$G$79*H$46,SUM(C803)*'Exp factors'!C$79))</f>
        <v>792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792</v>
      </c>
      <c r="K803" s="1179">
        <f>IF(K$46="","",IF('Exp factors'!$B79="poor",'Exp factors'!$G$79*K$46,SUM(F803)*'Exp factors'!F$79))</f>
        <v>792</v>
      </c>
      <c r="L803" s="1398"/>
      <c r="M803" s="1395">
        <f t="shared" si="86"/>
        <v>-449</v>
      </c>
      <c r="N803" s="1395">
        <f t="shared" si="87"/>
        <v>-400</v>
      </c>
      <c r="O803" s="1395">
        <f t="shared" si="87"/>
        <v>-1141</v>
      </c>
      <c r="P803" s="1395">
        <f t="shared" si="87"/>
        <v>-1652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9"/>
      <c r="H804" s="1179">
        <f>IF(H$46="","",IF('Exp factors'!$B81="poor",'Exp factors'!$G$81*H$46,SUM(C804)*'Exp factors'!C$81))</f>
        <v>720</v>
      </c>
      <c r="I804" s="1179">
        <f>IF(I$46="","",IF('Exp factors'!$B81="poor",'Exp factors'!$G$81*I$46,SUM(D804)*'Exp factors'!D$81))</f>
        <v>1504</v>
      </c>
      <c r="J804" s="1179">
        <f>IF(J$46="","",IF('Exp factors'!$B81="poor",'Exp factors'!$G$81*J$46,SUM(E804)*'Exp factors'!E$81))</f>
        <v>1985</v>
      </c>
      <c r="K804" s="1179">
        <f>IF(K$46="","",IF('Exp factors'!$B81="poor",'Exp factors'!$G$81*K$46,SUM(F804)*'Exp factors'!F$81))</f>
        <v>2400</v>
      </c>
      <c r="L804" s="1398"/>
      <c r="M804" s="1395">
        <f t="shared" si="86"/>
        <v>0</v>
      </c>
      <c r="N804" s="1395">
        <f t="shared" si="87"/>
        <v>0</v>
      </c>
      <c r="O804" s="1395">
        <f t="shared" si="87"/>
        <v>0</v>
      </c>
      <c r="P804" s="1395">
        <f t="shared" si="87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8"/>
      <c r="M805" s="1395">
        <f t="shared" si="86"/>
        <v>-1182</v>
      </c>
      <c r="N805" s="1395">
        <f t="shared" si="87"/>
        <v>-1236</v>
      </c>
      <c r="O805" s="1395">
        <f t="shared" si="87"/>
        <v>-1942</v>
      </c>
      <c r="P805" s="1395">
        <f t="shared" si="87"/>
        <v>-1442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92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67.5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67.5</v>
      </c>
      <c r="K806" s="1179">
        <f>IF(K$46="","",IF('Exp factors'!$B82="poor",'Exp factors'!$G$82*K$46,SUM(F806)*'Exp factors'!F$82))</f>
        <v>67.5</v>
      </c>
      <c r="L806" s="1398"/>
      <c r="M806" s="1395">
        <f t="shared" si="86"/>
        <v>67.5</v>
      </c>
      <c r="N806" s="1395">
        <f t="shared" si="87"/>
        <v>67.5</v>
      </c>
      <c r="O806" s="1395">
        <f t="shared" si="87"/>
        <v>67.5</v>
      </c>
      <c r="P806" s="1395">
        <f t="shared" si="87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92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6"/>
      <c r="H807" s="1179">
        <f>IF(H$46="","",IF('Exp factors'!$B84="poor",'Exp factors'!$G$84*H$46,SUM(C807)*'Exp factors'!C$84))</f>
        <v>5551.5000000000018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5551.5000000000018</v>
      </c>
      <c r="K807" s="1179">
        <f>IF(K$46="","",IF('Exp factors'!$B84="poor",'Exp factors'!$G$84*K$46,SUM(F807)*'Exp factors'!F$84))</f>
        <v>5551.5000000000018</v>
      </c>
      <c r="L807" s="1398"/>
      <c r="M807" s="1395">
        <f t="shared" si="86"/>
        <v>5551.5000000000018</v>
      </c>
      <c r="N807" s="1395">
        <f t="shared" si="87"/>
        <v>5551.5000000000018</v>
      </c>
      <c r="O807" s="1395">
        <f t="shared" si="87"/>
        <v>5551.5000000000018</v>
      </c>
      <c r="P807" s="1395">
        <f t="shared" si="87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92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6"/>
      <c r="H808" s="1179">
        <f>IF(H$46="","",IF('Exp factors'!$B85="poor",'Exp factors'!$G$85*H$46,SUM(C808)*'Exp factors'!C$85))</f>
        <v>31212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31212</v>
      </c>
      <c r="K808" s="1179">
        <f>IF(K$46="","",IF('Exp factors'!$B85="poor",'Exp factors'!$G$85*K$46,SUM(F808)*'Exp factors'!F$85))</f>
        <v>31212</v>
      </c>
      <c r="L808" s="1398"/>
      <c r="M808" s="1395">
        <f t="shared" si="86"/>
        <v>31212</v>
      </c>
      <c r="N808" s="1395">
        <f t="shared" si="87"/>
        <v>31212</v>
      </c>
      <c r="O808" s="1395">
        <f t="shared" si="87"/>
        <v>31212</v>
      </c>
      <c r="P808" s="1395">
        <f t="shared" si="87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8"/>
      <c r="M809" s="1395">
        <f t="shared" si="86"/>
        <v>0</v>
      </c>
      <c r="N809" s="1395">
        <f t="shared" si="87"/>
        <v>0</v>
      </c>
      <c r="O809" s="1395">
        <f t="shared" si="87"/>
        <v>0</v>
      </c>
      <c r="P809" s="1395">
        <f t="shared" si="87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92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8"/>
      <c r="M810" s="1395">
        <f t="shared" si="86"/>
        <v>0</v>
      </c>
      <c r="N810" s="1395">
        <f t="shared" si="87"/>
        <v>-2000</v>
      </c>
      <c r="O810" s="1395">
        <f t="shared" si="87"/>
        <v>0</v>
      </c>
      <c r="P810" s="1395">
        <f t="shared" si="87"/>
        <v>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4"/>
    </row>
    <row r="811" spans="1:22" ht="15.75" customHeight="1">
      <c r="A811" s="1193" t="s">
        <v>378</v>
      </c>
      <c r="B811" s="1192"/>
      <c r="C811" s="1194">
        <f>C20-C31</f>
        <v>3194</v>
      </c>
      <c r="D811" s="1194">
        <f>D20-D31</f>
        <v>7484</v>
      </c>
      <c r="E811" s="1194">
        <f>E20-E31</f>
        <v>30785</v>
      </c>
      <c r="F811" s="1194">
        <f>F20-F31</f>
        <v>85787</v>
      </c>
      <c r="G811" s="1187"/>
      <c r="H811" s="1195">
        <f>C811*'Exp factors'!$D$71</f>
        <v>3194</v>
      </c>
      <c r="I811" s="1195">
        <f>D811*'Exp factors'!$D$71</f>
        <v>7484</v>
      </c>
      <c r="J811" s="1195">
        <f>E811*'Exp factors'!$D$71</f>
        <v>30785</v>
      </c>
      <c r="K811" s="1195">
        <f>F811*'Exp factors'!$D$71</f>
        <v>85787</v>
      </c>
      <c r="L811" s="1187"/>
      <c r="M811" s="1195">
        <f t="shared" ref="M811" si="88">IF(H811="","",SUM(H811)-SUM(C811))</f>
        <v>0</v>
      </c>
      <c r="N811" s="1195">
        <f t="shared" ref="N811" si="89">IF(I811="","",SUM(I811)-SUM(D811))</f>
        <v>0</v>
      </c>
      <c r="O811" s="1195">
        <f t="shared" ref="O811" si="90">IF(J811="","",SUM(J811)-SUM(E811))</f>
        <v>0</v>
      </c>
      <c r="P811" s="1195">
        <f t="shared" ref="P811" si="91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21760</v>
      </c>
      <c r="D812" s="1107">
        <f>SUM(D772:D776,D781:D785,D790:D810)</f>
        <v>23125</v>
      </c>
      <c r="E812" s="1107">
        <f>SUM(E772:E776,E781:E785,E790:E810)</f>
        <v>24985</v>
      </c>
      <c r="F812" s="1107">
        <f>SUM(F772:F776,F781:F785,F790:F810)</f>
        <v>27684</v>
      </c>
      <c r="G812" s="1188"/>
      <c r="H812" s="1196">
        <f>SUM(H772:H776,H781:H785,H790:H810)</f>
        <v>125970</v>
      </c>
      <c r="I812" s="1196">
        <f>SUM(I772:I776,I781:I785,I790:I810)</f>
        <v>148419</v>
      </c>
      <c r="J812" s="1196">
        <f>SUM(J772:J776,J781:J785,J790:J810)</f>
        <v>83306</v>
      </c>
      <c r="K812" s="1196">
        <f>SUM(K772:K776,K781:K785,K790:K810)</f>
        <v>285754</v>
      </c>
      <c r="L812" s="1188"/>
      <c r="M812" s="1196">
        <f>SUM(M772:M776,M781:M785,M790:M810)</f>
        <v>104210</v>
      </c>
      <c r="N812" s="1196">
        <f>SUM(N772:N776,N781:N785,N790:N810)</f>
        <v>125294</v>
      </c>
      <c r="O812" s="1196">
        <f>SUM(O772:O776,O781:O785,O790:O810)</f>
        <v>58321</v>
      </c>
      <c r="P812" s="1196">
        <f>SUM(P772:P776,P781:P785,P790:P810)</f>
        <v>258070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519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520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92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93">IF(MAX(C821:F821,H821:K821)&gt;0,S820+1,S820)</f>
        <v>0</v>
      </c>
      <c r="T821" s="46" t="str">
        <f t="shared" si="92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6.2577833125778332E-2</v>
      </c>
      <c r="D822" s="1120">
        <f>SUM($D$116)</f>
        <v>0.12515566625155666</v>
      </c>
      <c r="E822" s="1120">
        <f>SUM($E$116)</f>
        <v>0.12515566625155666</v>
      </c>
      <c r="F822" s="1120">
        <f>SUM($F$116)</f>
        <v>0.12515566625155666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93"/>
        <v>1</v>
      </c>
      <c r="T822" s="46">
        <f t="shared" si="92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93"/>
        <v>1</v>
      </c>
      <c r="T823" s="46" t="str">
        <f t="shared" si="92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93"/>
        <v>1</v>
      </c>
      <c r="T824" s="46" t="str">
        <f t="shared" si="92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93"/>
        <v>1</v>
      </c>
      <c r="T825" s="46" t="str">
        <f t="shared" si="92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93"/>
        <v>1</v>
      </c>
      <c r="T826" s="46" t="str">
        <f t="shared" si="92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93"/>
        <v>1</v>
      </c>
      <c r="T827" s="46" t="str">
        <f t="shared" si="92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5.1053237858032383E-2</v>
      </c>
      <c r="D828" s="1120">
        <f>SUM($D$183,$D$180,$D$177)</f>
        <v>6.680370485678705E-2</v>
      </c>
      <c r="E828" s="1120">
        <f>SUM($E$183,$E$180,$E$177)</f>
        <v>6.1553549190535496E-2</v>
      </c>
      <c r="F828" s="1120">
        <f>SUM($F$183,$F$180,$F$177)</f>
        <v>6.1553549190535496E-2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93"/>
        <v>2</v>
      </c>
      <c r="T828" s="46">
        <f t="shared" si="92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93"/>
        <v>2</v>
      </c>
      <c r="T829" s="46" t="str">
        <f t="shared" si="92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2.8333333333333335E-2</v>
      </c>
      <c r="D830" s="1120">
        <f>SUM($D$230)</f>
        <v>1.1666666666666667E-2</v>
      </c>
      <c r="E830" s="1120">
        <f>SUM($E$230)</f>
        <v>1.1666666666666667E-2</v>
      </c>
      <c r="F830" s="1120">
        <f>SUM($F$230)</f>
        <v>1.1666666666666667E-2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93"/>
        <v>3</v>
      </c>
      <c r="T830" s="46">
        <f t="shared" si="92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6.25E-2</v>
      </c>
      <c r="D831" s="1120">
        <f>SUM($D$233)</f>
        <v>2.8333333333333335E-2</v>
      </c>
      <c r="E831" s="1120">
        <f>SUM($E$233)</f>
        <v>2.8333333333333335E-2</v>
      </c>
      <c r="F831" s="1120">
        <f>SUM($F$233)</f>
        <v>2.8333333333333335E-2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93"/>
        <v>4</v>
      </c>
      <c r="T831" s="46">
        <f t="shared" si="92"/>
        <v>4</v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0.15772191780821915</v>
      </c>
      <c r="D832" s="1120">
        <f>SUM($D$243)</f>
        <v>0.15772191780821915</v>
      </c>
      <c r="E832" s="1120">
        <f>SUM($E$243)</f>
        <v>0.10514794520547943</v>
      </c>
      <c r="F832" s="1120">
        <f>SUM($F$243)</f>
        <v>0.12617753424657532</v>
      </c>
      <c r="G832" s="940"/>
      <c r="H832" s="1120">
        <f>SUM($H$243)</f>
        <v>0</v>
      </c>
      <c r="I832" s="1120">
        <f>SUM($I$243)</f>
        <v>0.21029589041095886</v>
      </c>
      <c r="J832" s="1120">
        <f>SUM($J$243)</f>
        <v>0.52573972602739716</v>
      </c>
      <c r="K832" s="1120">
        <f>SUM($K$243)</f>
        <v>0.63088767123287659</v>
      </c>
      <c r="L832" s="940"/>
      <c r="M832" s="1120">
        <f>SUM($M$243)</f>
        <v>0</v>
      </c>
      <c r="N832" s="1120">
        <f>SUM($N$243)</f>
        <v>5.2573972602739716E-2</v>
      </c>
      <c r="O832" s="1120">
        <f>SUM($O$243)</f>
        <v>0.42059178082191773</v>
      </c>
      <c r="P832" s="1120">
        <f>SUM($P$243)</f>
        <v>0.50471013698630129</v>
      </c>
      <c r="R832" s="44">
        <v>10</v>
      </c>
      <c r="S832" s="46">
        <f t="shared" si="93"/>
        <v>5</v>
      </c>
      <c r="T832" s="46">
        <f t="shared" si="92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11</v>
      </c>
      <c r="S833" s="46">
        <f t="shared" si="93"/>
        <v>5</v>
      </c>
      <c r="T833" s="46" t="str">
        <f t="shared" si="92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93"/>
        <v>5</v>
      </c>
      <c r="T834" s="46" t="str">
        <f t="shared" si="92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93"/>
        <v>5</v>
      </c>
      <c r="T835" s="46" t="str">
        <f t="shared" si="92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93"/>
        <v>5</v>
      </c>
      <c r="T836" s="46" t="str">
        <f t="shared" si="92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2.4549003735990036E-2</v>
      </c>
      <c r="D837" s="1120">
        <f>SUM($D$278)</f>
        <v>4.9098007471980072E-2</v>
      </c>
      <c r="E837" s="1120">
        <f>SUM($E$278)</f>
        <v>4.9098007471980072E-2</v>
      </c>
      <c r="F837" s="1120">
        <f>SUM($F$278)</f>
        <v>4.9098007471980072E-2</v>
      </c>
      <c r="G837" s="940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4.9098007471980072E-2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93"/>
        <v>6</v>
      </c>
      <c r="T837" s="46">
        <f t="shared" si="92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93"/>
        <v>6</v>
      </c>
      <c r="T838" s="46" t="str">
        <f t="shared" si="92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92"/>
      <c r="C839" s="1120">
        <f>SUM($C$292)</f>
        <v>5.4310225543102251E-3</v>
      </c>
      <c r="D839" s="1120">
        <f>SUM($D$292)</f>
        <v>5.4310225543102251E-3</v>
      </c>
      <c r="E839" s="1120">
        <f>SUM($E$292)</f>
        <v>4.3448180434481802E-3</v>
      </c>
      <c r="F839" s="1120">
        <f>SUM($F$292)</f>
        <v>1.086204510862045E-2</v>
      </c>
      <c r="G839" s="940"/>
      <c r="H839" s="1120">
        <f>SUM($H$292)</f>
        <v>0</v>
      </c>
      <c r="I839" s="1120">
        <f>SUM($I$292)</f>
        <v>0</v>
      </c>
      <c r="J839" s="1120">
        <f>SUM($J$292)</f>
        <v>1.3034454130344542E-2</v>
      </c>
      <c r="K839" s="1120">
        <f>SUM($K$292)</f>
        <v>5.4310225543102254E-2</v>
      </c>
      <c r="L839" s="940"/>
      <c r="M839" s="1120">
        <f>SUM($M$292)</f>
        <v>0</v>
      </c>
      <c r="N839" s="1120">
        <f>SUM($N$292)</f>
        <v>0</v>
      </c>
      <c r="O839" s="1120">
        <f>SUM($O$292)</f>
        <v>8.6896360868963622E-3</v>
      </c>
      <c r="P839" s="1120">
        <f>SUM($P$292)</f>
        <v>4.3448180434481801E-2</v>
      </c>
      <c r="R839" s="44">
        <v>17</v>
      </c>
      <c r="S839" s="46">
        <f t="shared" si="93"/>
        <v>7</v>
      </c>
      <c r="T839" s="46">
        <f t="shared" si="92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93"/>
        <v>7</v>
      </c>
      <c r="T840" s="46" t="str">
        <f t="shared" si="92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93"/>
        <v>7</v>
      </c>
      <c r="T841" s="46" t="str">
        <f t="shared" si="92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>
        <f>SUM($E$319)</f>
        <v>0</v>
      </c>
      <c r="F842" s="1120">
        <f>SUM($F$319)</f>
        <v>0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93"/>
        <v>7</v>
      </c>
      <c r="T842" s="46" t="str">
        <f t="shared" si="92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>
        <f>SUM($C$329)</f>
        <v>0</v>
      </c>
      <c r="D843" s="1120">
        <f>SUM($D$329)</f>
        <v>0</v>
      </c>
      <c r="E843" s="1120">
        <f>SUM($E$329)</f>
        <v>0</v>
      </c>
      <c r="F843" s="1120">
        <f>SUM($F$329)</f>
        <v>0</v>
      </c>
      <c r="G843" s="940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40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21</v>
      </c>
      <c r="S843" s="46">
        <f t="shared" si="93"/>
        <v>7</v>
      </c>
      <c r="T843" s="46" t="str">
        <f t="shared" si="92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92"/>
      <c r="C844" s="1120">
        <f>SUM($C$339)</f>
        <v>8.2503113325031133E-3</v>
      </c>
      <c r="D844" s="1120">
        <f>SUM($D$339)</f>
        <v>3.3001245330012453E-2</v>
      </c>
      <c r="E844" s="1120">
        <f>SUM($E$339)</f>
        <v>3.3001245330012453E-2</v>
      </c>
      <c r="F844" s="1120">
        <f>SUM($F$339)</f>
        <v>4.1251556662515572E-2</v>
      </c>
      <c r="G844" s="940"/>
      <c r="H844" s="1120">
        <f>SUM($H$339)</f>
        <v>4.9501867995018684E-2</v>
      </c>
      <c r="I844" s="1120">
        <f>SUM($I$339)</f>
        <v>6.6002490660024907E-2</v>
      </c>
      <c r="J844" s="1120">
        <f>SUM($J$339)</f>
        <v>6.6002490660024907E-2</v>
      </c>
      <c r="K844" s="1120">
        <f>SUM($K$339)</f>
        <v>0.12375466998754671</v>
      </c>
      <c r="L844" s="940"/>
      <c r="M844" s="1120">
        <f>SUM($M$339)</f>
        <v>4.1251556662515572E-2</v>
      </c>
      <c r="N844" s="1120">
        <f>SUM($N$339)</f>
        <v>3.3001245330012453E-2</v>
      </c>
      <c r="O844" s="1120">
        <f>SUM($O$339)</f>
        <v>3.3001245330012453E-2</v>
      </c>
      <c r="P844" s="1120">
        <f>SUM($P$339)</f>
        <v>8.250311332503113E-2</v>
      </c>
      <c r="R844" s="44">
        <v>22</v>
      </c>
      <c r="S844" s="46">
        <f t="shared" si="93"/>
        <v>8</v>
      </c>
      <c r="T844" s="46">
        <f t="shared" si="92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0</v>
      </c>
      <c r="D845" s="1120">
        <f>SUM($D$349)</f>
        <v>0</v>
      </c>
      <c r="E845" s="1120">
        <f>SUM($E$349)</f>
        <v>0</v>
      </c>
      <c r="F845" s="1120">
        <f>SUM($F$349)</f>
        <v>0</v>
      </c>
      <c r="G845" s="940"/>
      <c r="H845" s="1120">
        <f>SUM($H$349)</f>
        <v>0</v>
      </c>
      <c r="I845" s="1120">
        <f>SUM($I$349)</f>
        <v>0</v>
      </c>
      <c r="J845" s="1120">
        <f>SUM($J$349)</f>
        <v>0</v>
      </c>
      <c r="K845" s="1120">
        <f>SUM($K$349)</f>
        <v>0</v>
      </c>
      <c r="L845" s="940"/>
      <c r="M845" s="1120">
        <f>SUM($M$349)</f>
        <v>0</v>
      </c>
      <c r="N845" s="1120">
        <f>SUM($N$349)</f>
        <v>0</v>
      </c>
      <c r="O845" s="1120">
        <f>SUM($O$349)</f>
        <v>0</v>
      </c>
      <c r="P845" s="1120">
        <f>SUM($P$349)</f>
        <v>0</v>
      </c>
      <c r="R845" s="44">
        <v>23</v>
      </c>
      <c r="S845" s="46">
        <f t="shared" si="93"/>
        <v>8</v>
      </c>
      <c r="T845" s="46" t="str">
        <f t="shared" si="92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93"/>
        <v>8</v>
      </c>
      <c r="T846" s="46" t="str">
        <f t="shared" si="92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92"/>
      <c r="C847" s="1120">
        <f>SUM($C$370)</f>
        <v>1.4390480143904802E-3</v>
      </c>
      <c r="D847" s="1120">
        <f>SUM($D$370)</f>
        <v>3.5976200359762E-3</v>
      </c>
      <c r="E847" s="1120">
        <f>SUM($E$370)</f>
        <v>3.5976200359762E-3</v>
      </c>
      <c r="F847" s="1120">
        <f>SUM($F$370)</f>
        <v>5.3964300539642998E-3</v>
      </c>
      <c r="G847" s="940"/>
      <c r="H847" s="1120">
        <f>SUM($H$370)</f>
        <v>0</v>
      </c>
      <c r="I847" s="1120">
        <f>SUM($I$370)</f>
        <v>7.1952400719524001E-3</v>
      </c>
      <c r="J847" s="1120">
        <f>SUM($J$370)</f>
        <v>7.1952400719524001E-3</v>
      </c>
      <c r="K847" s="1120">
        <f>SUM($K$370)</f>
        <v>1.43904801439048E-2</v>
      </c>
      <c r="L847" s="940"/>
      <c r="M847" s="1120">
        <f>SUM($M$370)</f>
        <v>0</v>
      </c>
      <c r="N847" s="1120">
        <f>SUM($N$370)</f>
        <v>3.5976200359762E-3</v>
      </c>
      <c r="O847" s="1120">
        <f>SUM($O$370)</f>
        <v>3.5976200359762E-3</v>
      </c>
      <c r="P847" s="1120">
        <f>SUM($P$370)</f>
        <v>8.9940500899404995E-3</v>
      </c>
      <c r="R847" s="44">
        <v>25</v>
      </c>
      <c r="S847" s="46">
        <f t="shared" si="93"/>
        <v>9</v>
      </c>
      <c r="T847" s="46">
        <f t="shared" si="92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0</v>
      </c>
      <c r="E848" s="1120">
        <f>SUM($E$381)</f>
        <v>0</v>
      </c>
      <c r="F848" s="1120">
        <f>SUM($F$381)</f>
        <v>0</v>
      </c>
      <c r="G848" s="940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40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26</v>
      </c>
      <c r="S848" s="46">
        <f t="shared" si="93"/>
        <v>9</v>
      </c>
      <c r="T848" s="46" t="str">
        <f t="shared" si="92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93"/>
        <v>9</v>
      </c>
      <c r="T849" s="46" t="str">
        <f t="shared" si="92"/>
        <v/>
      </c>
      <c r="U849" s="1052">
        <v>849</v>
      </c>
      <c r="V849" s="46"/>
    </row>
    <row r="850" spans="1:22" ht="15.75" customHeight="1">
      <c r="A850" s="1364" t="s">
        <v>675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93"/>
        <v>9</v>
      </c>
      <c r="T850" s="46" t="str">
        <f t="shared" si="92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93"/>
        <v>9</v>
      </c>
      <c r="T851" s="46" t="str">
        <f t="shared" si="92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</v>
      </c>
      <c r="I852" s="1120">
        <f>SUM($I$447)</f>
        <v>0</v>
      </c>
      <c r="J852" s="1120">
        <f>SUM($J$447)</f>
        <v>0</v>
      </c>
      <c r="K852" s="1120">
        <f>SUM($K$447)</f>
        <v>0</v>
      </c>
      <c r="L852" s="940"/>
      <c r="M852" s="1120">
        <f>SUM($M$447)</f>
        <v>0</v>
      </c>
      <c r="N852" s="1120">
        <f>SUM($N$447)</f>
        <v>0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93"/>
        <v>9</v>
      </c>
      <c r="T852" s="46" t="str">
        <f t="shared" si="92"/>
        <v/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93"/>
        <v>9</v>
      </c>
      <c r="T853" s="46" t="str">
        <f t="shared" si="92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93"/>
        <v>9</v>
      </c>
      <c r="T854" s="46" t="str">
        <f t="shared" si="92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93"/>
        <v>9</v>
      </c>
      <c r="T855" s="46" t="str">
        <f t="shared" si="92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93"/>
        <v>9</v>
      </c>
      <c r="T856" s="46" t="str">
        <f t="shared" si="92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93"/>
        <v>9</v>
      </c>
      <c r="T857" s="46" t="str">
        <f t="shared" si="92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0.31457484433374844</v>
      </c>
      <c r="D859" s="1120">
        <f t="shared" ref="D859:F859" si="94">SUM(D$455)</f>
        <v>0.31457484433374844</v>
      </c>
      <c r="E859" s="1120">
        <f t="shared" si="94"/>
        <v>0.31457484433374844</v>
      </c>
      <c r="F859" s="1120">
        <f t="shared" si="94"/>
        <v>0.31457484433374844</v>
      </c>
      <c r="G859" s="940"/>
      <c r="H859" s="1120">
        <f>SUM(H$455)</f>
        <v>0</v>
      </c>
      <c r="I859" s="1120">
        <f t="shared" ref="I859:K859" si="95">SUM(I$455)</f>
        <v>0</v>
      </c>
      <c r="J859" s="1120">
        <f t="shared" si="95"/>
        <v>0</v>
      </c>
      <c r="K859" s="1120">
        <f t="shared" si="95"/>
        <v>0</v>
      </c>
      <c r="L859" s="940"/>
      <c r="M859" s="1120">
        <f>SUM(M$455)</f>
        <v>0</v>
      </c>
      <c r="N859" s="1120">
        <f t="shared" ref="N859:P859" si="96">SUM(N$455)</f>
        <v>0</v>
      </c>
      <c r="O859" s="1120">
        <f t="shared" si="96"/>
        <v>0</v>
      </c>
      <c r="P859" s="1120">
        <f t="shared" si="96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6.3088767123287662E-2</v>
      </c>
      <c r="D860" s="1120">
        <f t="shared" ref="D860:F860" si="97">SUM(D$464)</f>
        <v>6.3088767123287662E-2</v>
      </c>
      <c r="E860" s="1120">
        <f t="shared" si="97"/>
        <v>6.3088767123287662E-2</v>
      </c>
      <c r="F860" s="1120">
        <f t="shared" si="97"/>
        <v>6.3088767123287662E-2</v>
      </c>
      <c r="G860" s="940"/>
      <c r="H860" s="1120">
        <f>SUM(H$464)</f>
        <v>0</v>
      </c>
      <c r="I860" s="1120">
        <f t="shared" ref="I860:K860" si="98">SUM(I$464)</f>
        <v>0</v>
      </c>
      <c r="J860" s="1120">
        <f t="shared" si="98"/>
        <v>0</v>
      </c>
      <c r="K860" s="1120">
        <f t="shared" si="98"/>
        <v>0</v>
      </c>
      <c r="L860" s="940"/>
      <c r="M860" s="1120">
        <f>SUM(M$464)</f>
        <v>0</v>
      </c>
      <c r="N860" s="1120">
        <f t="shared" ref="N860:P860" si="99">SUM(N$464)</f>
        <v>0</v>
      </c>
      <c r="O860" s="1120">
        <f t="shared" si="99"/>
        <v>0</v>
      </c>
      <c r="P860" s="1120">
        <f t="shared" si="99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6.1524582814445818E-2</v>
      </c>
      <c r="D861" s="1120">
        <f t="shared" ref="D861:F861" si="100">SUM(D$473)</f>
        <v>6.1524582814445818E-2</v>
      </c>
      <c r="E861" s="1120">
        <f t="shared" si="100"/>
        <v>6.1524582814445818E-2</v>
      </c>
      <c r="F861" s="1120">
        <f t="shared" si="100"/>
        <v>0.15381145703611457</v>
      </c>
      <c r="G861" s="940"/>
      <c r="H861" s="1120">
        <f>SUM(H$473)</f>
        <v>4.174377647644506E-2</v>
      </c>
      <c r="I861" s="1120">
        <f t="shared" ref="I861:K861" si="101">SUM(I$473)</f>
        <v>4.174377647644506E-2</v>
      </c>
      <c r="J861" s="1120">
        <f t="shared" si="101"/>
        <v>4.174377647644506E-2</v>
      </c>
      <c r="K861" s="1120">
        <f t="shared" si="101"/>
        <v>4.174377647644506E-2</v>
      </c>
      <c r="L861" s="940"/>
      <c r="M861" s="1120">
        <f>SUM(M$473)</f>
        <v>-1.9780806338000757E-2</v>
      </c>
      <c r="N861" s="1120">
        <f t="shared" ref="N861:P861" si="102">SUM(N$473)</f>
        <v>-1.9780806338000757E-2</v>
      </c>
      <c r="O861" s="1120">
        <f t="shared" si="102"/>
        <v>-1.9780806338000757E-2</v>
      </c>
      <c r="P861" s="1120">
        <f t="shared" si="102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1.3034869240348693E-2</v>
      </c>
      <c r="D862" s="1120">
        <f t="shared" ref="D862:F862" si="103">SUM(D$482)</f>
        <v>1.3034869240348693E-2</v>
      </c>
      <c r="E862" s="1120">
        <f t="shared" si="103"/>
        <v>1.3034869240348693E-2</v>
      </c>
      <c r="F862" s="1120">
        <f t="shared" si="103"/>
        <v>1.3034869240348693E-2</v>
      </c>
      <c r="G862" s="940"/>
      <c r="H862" s="1120">
        <f>SUM(H$482)</f>
        <v>6.8499749728887149E-3</v>
      </c>
      <c r="I862" s="1120">
        <f t="shared" ref="I862:K862" si="104">SUM(I$482)</f>
        <v>6.8499749728887149E-3</v>
      </c>
      <c r="J862" s="1120">
        <f t="shared" si="104"/>
        <v>6.8499749728887149E-3</v>
      </c>
      <c r="K862" s="1120">
        <f t="shared" si="104"/>
        <v>6.8499749728887149E-3</v>
      </c>
      <c r="L862" s="940"/>
      <c r="M862" s="1120">
        <f>SUM(M$482)</f>
        <v>-6.1848942674599785E-3</v>
      </c>
      <c r="N862" s="1120">
        <f t="shared" ref="N862:P862" si="105">SUM(N$482)</f>
        <v>-6.1848942674599785E-3</v>
      </c>
      <c r="O862" s="1120">
        <f t="shared" si="105"/>
        <v>-6.1848942674599785E-3</v>
      </c>
      <c r="P862" s="1120">
        <f t="shared" si="105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0</v>
      </c>
      <c r="D863" s="1120">
        <f t="shared" ref="D863:F863" si="106">SUM(D$491)</f>
        <v>0</v>
      </c>
      <c r="E863" s="1120">
        <f t="shared" si="106"/>
        <v>0.177378500622665</v>
      </c>
      <c r="F863" s="1120">
        <f t="shared" si="106"/>
        <v>0.177378500622665</v>
      </c>
      <c r="G863" s="940"/>
      <c r="H863" s="1120">
        <f>SUM(H$491)</f>
        <v>0.15239060633791646</v>
      </c>
      <c r="I863" s="1120">
        <f t="shared" ref="I863:K863" si="107">SUM(I$491)</f>
        <v>0.15239060633791646</v>
      </c>
      <c r="J863" s="1120">
        <f t="shared" si="107"/>
        <v>0.15239060633791646</v>
      </c>
      <c r="K863" s="1120">
        <f t="shared" si="107"/>
        <v>0.15239060633791646</v>
      </c>
      <c r="L863" s="940"/>
      <c r="M863" s="1120">
        <f>SUM(M$491)</f>
        <v>0.15239060633791646</v>
      </c>
      <c r="N863" s="1120">
        <f t="shared" ref="N863:P863" si="108">SUM(N$491)</f>
        <v>0.15239060633791646</v>
      </c>
      <c r="O863" s="1120">
        <f t="shared" si="108"/>
        <v>-2.4987894284748541E-2</v>
      </c>
      <c r="P863" s="1120">
        <f t="shared" si="108"/>
        <v>-2.4987894284748541E-2</v>
      </c>
      <c r="Q863" s="1025" t="str">
        <f>$Q$493</f>
        <v>fpl</v>
      </c>
      <c r="R863" s="44" t="str">
        <f t="shared" ref="R863:R887" si="109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110">SUM(D$500)</f>
        <v>0</v>
      </c>
      <c r="E864" s="1120">
        <f t="shared" si="110"/>
        <v>0</v>
      </c>
      <c r="F864" s="1120">
        <f t="shared" si="110"/>
        <v>0</v>
      </c>
      <c r="G864" s="940"/>
      <c r="H864" s="1120">
        <f>SUM(H$500)</f>
        <v>4.0039884208984376E-2</v>
      </c>
      <c r="I864" s="1120">
        <f t="shared" ref="I864:K864" si="111">SUM(I$500)</f>
        <v>4.0039884208984376E-2</v>
      </c>
      <c r="J864" s="1120">
        <f t="shared" si="111"/>
        <v>4.0039884208984376E-2</v>
      </c>
      <c r="K864" s="1120">
        <f t="shared" si="111"/>
        <v>4.0039884208984376E-2</v>
      </c>
      <c r="L864" s="940"/>
      <c r="M864" s="1120">
        <f>SUM(M$500)</f>
        <v>4.0039884208984376E-2</v>
      </c>
      <c r="N864" s="1120">
        <f t="shared" ref="N864:P864" si="112">SUM(N$500)</f>
        <v>4.0039884208984376E-2</v>
      </c>
      <c r="O864" s="1120">
        <f t="shared" si="112"/>
        <v>4.0039884208984376E-2</v>
      </c>
      <c r="P864" s="1120">
        <f t="shared" si="112"/>
        <v>4.0039884208984376E-2</v>
      </c>
      <c r="Q864" s="1025" t="str">
        <f>$Q$502</f>
        <v>fpl</v>
      </c>
      <c r="R864" s="44" t="str">
        <f t="shared" si="109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2"/>
      <c r="C865" s="1120">
        <f>SUM(C$506)</f>
        <v>0</v>
      </c>
      <c r="D865" s="1120">
        <f t="shared" ref="D865:F865" si="113">SUM(D$506)</f>
        <v>0</v>
      </c>
      <c r="E865" s="1120">
        <f t="shared" si="113"/>
        <v>0</v>
      </c>
      <c r="F865" s="1120">
        <f t="shared" si="113"/>
        <v>0</v>
      </c>
      <c r="G865" s="940"/>
      <c r="H865" s="1120">
        <f>SUM(H$506)</f>
        <v>2.0254077046125731E-2</v>
      </c>
      <c r="I865" s="1120">
        <f t="shared" ref="I865:K865" si="114">SUM(I$506)</f>
        <v>2.0254077046125731E-2</v>
      </c>
      <c r="J865" s="1120">
        <f t="shared" si="114"/>
        <v>2.0254077046125731E-2</v>
      </c>
      <c r="K865" s="1120">
        <f t="shared" si="114"/>
        <v>2.0254077046125731E-2</v>
      </c>
      <c r="L865" s="940"/>
      <c r="M865" s="1120">
        <f>SUM(M$506)</f>
        <v>2.0254077046125731E-2</v>
      </c>
      <c r="N865" s="1120">
        <f t="shared" ref="N865:P865" si="115">SUM(N$506)</f>
        <v>2.0254077046125731E-2</v>
      </c>
      <c r="O865" s="1120">
        <f t="shared" si="115"/>
        <v>2.0254077046125731E-2</v>
      </c>
      <c r="P865" s="1120">
        <f t="shared" si="115"/>
        <v>2.0254077046125731E-2</v>
      </c>
      <c r="Q865" s="1025" t="str">
        <f>$Q$508</f>
        <v>fpl</v>
      </c>
      <c r="R865" s="44" t="str">
        <f t="shared" si="109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2"/>
      <c r="C866" s="1120">
        <f>SUM(C$512)</f>
        <v>7.0388293897882939E-2</v>
      </c>
      <c r="D866" s="1120">
        <f t="shared" ref="D866:F866" si="116">SUM(D$512)</f>
        <v>7.0388293897882939E-2</v>
      </c>
      <c r="E866" s="1120">
        <f t="shared" si="116"/>
        <v>7.0388293897882939E-2</v>
      </c>
      <c r="F866" s="1120">
        <f t="shared" si="116"/>
        <v>7.0388293897882939E-2</v>
      </c>
      <c r="G866" s="940"/>
      <c r="H866" s="1120">
        <f>SUM(H$512)</f>
        <v>1.3335009323731963E-2</v>
      </c>
      <c r="I866" s="1120">
        <f t="shared" ref="I866:K866" si="117">SUM(I$512)</f>
        <v>1.3335009323731963E-2</v>
      </c>
      <c r="J866" s="1120">
        <f t="shared" si="117"/>
        <v>1.3335009323731963E-2</v>
      </c>
      <c r="K866" s="1120">
        <f t="shared" si="117"/>
        <v>1.3335009323731963E-2</v>
      </c>
      <c r="L866" s="940"/>
      <c r="M866" s="1120">
        <f>SUM(M$512)</f>
        <v>-5.7053284574150973E-2</v>
      </c>
      <c r="N866" s="1120">
        <f t="shared" ref="N866:P866" si="118">SUM(N$512)</f>
        <v>-5.7053284574150973E-2</v>
      </c>
      <c r="O866" s="1120">
        <f t="shared" si="118"/>
        <v>-5.7053284574150973E-2</v>
      </c>
      <c r="P866" s="1120">
        <f t="shared" si="118"/>
        <v>-5.7053284574150973E-2</v>
      </c>
      <c r="Q866" s="1204" t="str">
        <f>$Q$514</f>
        <v>fpl</v>
      </c>
      <c r="R866" s="44" t="str">
        <f t="shared" si="109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7.8209215442092153E-2</v>
      </c>
      <c r="D867" s="1120">
        <f t="shared" ref="D867:F867" si="119">SUM(D$518)</f>
        <v>7.8209215442092153E-2</v>
      </c>
      <c r="E867" s="1120">
        <f t="shared" si="119"/>
        <v>7.8209215442092153E-2</v>
      </c>
      <c r="F867" s="1120">
        <f t="shared" si="119"/>
        <v>7.8209215442092153E-2</v>
      </c>
      <c r="G867" s="940"/>
      <c r="H867" s="1120">
        <f>SUM(H$518)</f>
        <v>6.9223060183329313E-2</v>
      </c>
      <c r="I867" s="1120">
        <f t="shared" ref="I867:K867" si="120">SUM(I$518)</f>
        <v>6.9223060183329313E-2</v>
      </c>
      <c r="J867" s="1120">
        <f t="shared" si="120"/>
        <v>6.9223060183329313E-2</v>
      </c>
      <c r="K867" s="1120">
        <f t="shared" si="120"/>
        <v>6.9223060183329313E-2</v>
      </c>
      <c r="L867" s="940"/>
      <c r="M867" s="1120">
        <f>SUM(M$518)</f>
        <v>-8.9861552587628402E-3</v>
      </c>
      <c r="N867" s="1120">
        <f t="shared" ref="N867:P867" si="121">SUM(N$518)</f>
        <v>-8.9861552587628402E-3</v>
      </c>
      <c r="O867" s="1120">
        <f t="shared" si="121"/>
        <v>-8.9861552587628402E-3</v>
      </c>
      <c r="P867" s="1120">
        <f t="shared" si="121"/>
        <v>-8.9861552587628402E-3</v>
      </c>
      <c r="Q867" s="1025" t="str">
        <f>$Q$520</f>
        <v>fpl</v>
      </c>
      <c r="R867" s="44" t="str">
        <f t="shared" si="109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0</v>
      </c>
      <c r="D868" s="1120">
        <f t="shared" ref="D868:F868" si="122">SUM(D$524)</f>
        <v>0</v>
      </c>
      <c r="E868" s="1120">
        <f t="shared" si="122"/>
        <v>0</v>
      </c>
      <c r="F868" s="1120">
        <f t="shared" si="122"/>
        <v>0</v>
      </c>
      <c r="G868" s="940"/>
      <c r="H868" s="1120">
        <f>SUM(H$524)</f>
        <v>4.1863769079100461E-3</v>
      </c>
      <c r="I868" s="1120">
        <f t="shared" ref="I868:K868" si="123">SUM(I$524)</f>
        <v>4.1863769079100461E-3</v>
      </c>
      <c r="J868" s="1120">
        <f t="shared" si="123"/>
        <v>4.1863769079100461E-3</v>
      </c>
      <c r="K868" s="1120">
        <f t="shared" si="123"/>
        <v>4.1863769079100461E-3</v>
      </c>
      <c r="L868" s="940"/>
      <c r="M868" s="1120">
        <f>SUM(M$524)</f>
        <v>4.1863769079100461E-3</v>
      </c>
      <c r="N868" s="1120">
        <f t="shared" ref="N868:P868" si="124">SUM(N$524)</f>
        <v>4.1863769079100461E-3</v>
      </c>
      <c r="O868" s="1120">
        <f t="shared" si="124"/>
        <v>4.1863769079100461E-3</v>
      </c>
      <c r="P868" s="1120">
        <f t="shared" si="124"/>
        <v>4.1863769079100461E-3</v>
      </c>
      <c r="Q868" s="1025" t="str">
        <f>$Q$526</f>
        <v>fpl</v>
      </c>
      <c r="R868" s="44" t="str">
        <f t="shared" si="109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5.0343561643835608E-3</v>
      </c>
      <c r="D869" s="1120">
        <f t="shared" ref="D869:F869" si="125">SUM(D$530)</f>
        <v>5.0343561643835608E-3</v>
      </c>
      <c r="E869" s="1120">
        <f t="shared" si="125"/>
        <v>6.8650311332503098E-3</v>
      </c>
      <c r="F869" s="1120">
        <f t="shared" si="125"/>
        <v>6.8650311332503098E-3</v>
      </c>
      <c r="G869" s="940"/>
      <c r="H869" s="1120">
        <f>SUM(H$530)</f>
        <v>6.6514941164040114E-3</v>
      </c>
      <c r="I869" s="1120">
        <f t="shared" ref="I869:K869" si="126">SUM(I$530)</f>
        <v>6.6514941164040114E-3</v>
      </c>
      <c r="J869" s="1120">
        <f t="shared" si="126"/>
        <v>6.6514941164040114E-3</v>
      </c>
      <c r="K869" s="1120">
        <f t="shared" si="126"/>
        <v>6.6514941164040114E-3</v>
      </c>
      <c r="L869" s="940"/>
      <c r="M869" s="1120">
        <f>SUM(M$530)</f>
        <v>1.6171379520204506E-3</v>
      </c>
      <c r="N869" s="1120">
        <f t="shared" ref="N869:P869" si="127">SUM(N$530)</f>
        <v>1.6171379520204506E-3</v>
      </c>
      <c r="O869" s="1120">
        <f t="shared" si="127"/>
        <v>-2.1353701684629842E-4</v>
      </c>
      <c r="P869" s="1120">
        <f t="shared" si="127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1.8683312577833126E-2</v>
      </c>
      <c r="D870" s="1120">
        <f t="shared" ref="D870:F870" si="128">SUM(D$536)</f>
        <v>1.8683312577833126E-2</v>
      </c>
      <c r="E870" s="1120">
        <f t="shared" si="128"/>
        <v>2.802496886674969E-2</v>
      </c>
      <c r="F870" s="1120">
        <f t="shared" si="128"/>
        <v>4.110328767123287E-2</v>
      </c>
      <c r="G870" s="940"/>
      <c r="H870" s="1120">
        <f>SUM(H$536)</f>
        <v>6.5236465135985258E-2</v>
      </c>
      <c r="I870" s="1120">
        <f t="shared" ref="I870:K870" si="129">SUM(I$536)</f>
        <v>6.5236465135985258E-2</v>
      </c>
      <c r="J870" s="1120">
        <f t="shared" si="129"/>
        <v>6.5236465135985258E-2</v>
      </c>
      <c r="K870" s="1120">
        <f t="shared" si="129"/>
        <v>6.5236465135985258E-2</v>
      </c>
      <c r="L870" s="940"/>
      <c r="M870" s="1120">
        <f>SUM(M$536)</f>
        <v>4.6553152558152136E-2</v>
      </c>
      <c r="N870" s="1120">
        <f t="shared" ref="N870:P870" si="130">SUM(N$536)</f>
        <v>4.6553152558152136E-2</v>
      </c>
      <c r="O870" s="1120">
        <f t="shared" si="130"/>
        <v>3.7211496269235568E-2</v>
      </c>
      <c r="P870" s="1120">
        <f t="shared" si="130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2.0421295143212951E-2</v>
      </c>
      <c r="D871" s="1120">
        <f t="shared" ref="D871:F871" si="131">SUM(D$542)</f>
        <v>2.0421295143212951E-2</v>
      </c>
      <c r="E871" s="1120">
        <f t="shared" si="131"/>
        <v>2.8589813200498131E-2</v>
      </c>
      <c r="F871" s="1120">
        <f t="shared" si="131"/>
        <v>4.0842590286425902E-2</v>
      </c>
      <c r="G871" s="940"/>
      <c r="H871" s="1120">
        <f>SUM(H$542)</f>
        <v>1.0484878246657239E-2</v>
      </c>
      <c r="I871" s="1120">
        <f t="shared" ref="I871:K871" si="132">SUM(I$542)</f>
        <v>1.0484878246657239E-2</v>
      </c>
      <c r="J871" s="1120">
        <f t="shared" si="132"/>
        <v>1.0484878246657239E-2</v>
      </c>
      <c r="K871" s="1120">
        <f t="shared" si="132"/>
        <v>1.0484878246657239E-2</v>
      </c>
      <c r="L871" s="940"/>
      <c r="M871" s="1120">
        <f>SUM(M$542)</f>
        <v>-9.9364168965557116E-3</v>
      </c>
      <c r="N871" s="1120">
        <f t="shared" ref="N871:P871" si="133">SUM(N$542)</f>
        <v>-9.9364168965557116E-3</v>
      </c>
      <c r="O871" s="1120">
        <f t="shared" si="133"/>
        <v>-1.8104934953840891E-2</v>
      </c>
      <c r="P871" s="1120">
        <f t="shared" si="133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134">SUM(D$548)</f>
        <v>0</v>
      </c>
      <c r="E872" s="1120">
        <f t="shared" si="134"/>
        <v>0</v>
      </c>
      <c r="F872" s="1120">
        <f t="shared" si="134"/>
        <v>0</v>
      </c>
      <c r="G872" s="940"/>
      <c r="H872" s="1120">
        <f>SUM(H$548)</f>
        <v>4.7146460909842768E-3</v>
      </c>
      <c r="I872" s="1120">
        <f t="shared" ref="I872:K872" si="135">SUM(I$548)</f>
        <v>4.7146460909842768E-3</v>
      </c>
      <c r="J872" s="1120">
        <f t="shared" si="135"/>
        <v>4.7146460909842768E-3</v>
      </c>
      <c r="K872" s="1120">
        <f t="shared" si="135"/>
        <v>4.7146460909842768E-3</v>
      </c>
      <c r="L872" s="940"/>
      <c r="M872" s="1120">
        <f>SUM(M$548)</f>
        <v>4.7146460909842768E-3</v>
      </c>
      <c r="N872" s="1120">
        <f t="shared" ref="N872:P872" si="136">SUM(N$548)</f>
        <v>4.7146460909842768E-3</v>
      </c>
      <c r="O872" s="1120">
        <f t="shared" si="136"/>
        <v>4.7146460909842768E-3</v>
      </c>
      <c r="P872" s="1120">
        <f t="shared" si="136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8.8202615193026142E-3</v>
      </c>
      <c r="D873" s="1120">
        <f t="shared" ref="D873:F873" si="137">SUM(D$554)</f>
        <v>8.211967621419675E-3</v>
      </c>
      <c r="E873" s="1120">
        <f t="shared" si="137"/>
        <v>0</v>
      </c>
      <c r="F873" s="1120">
        <f t="shared" si="137"/>
        <v>0</v>
      </c>
      <c r="G873" s="940"/>
      <c r="H873" s="1120">
        <f>SUM(H$554)</f>
        <v>2.3294279928963196E-3</v>
      </c>
      <c r="I873" s="1120">
        <f t="shared" ref="I873:K873" si="138">SUM(I$554)</f>
        <v>2.3294279928963196E-3</v>
      </c>
      <c r="J873" s="1120">
        <f t="shared" si="138"/>
        <v>2.3294279928963196E-3</v>
      </c>
      <c r="K873" s="1120">
        <f t="shared" si="138"/>
        <v>2.3294279928963196E-3</v>
      </c>
      <c r="L873" s="940"/>
      <c r="M873" s="1120">
        <f>SUM(M$554)</f>
        <v>-6.490833526406295E-3</v>
      </c>
      <c r="N873" s="1120">
        <f t="shared" ref="N873:P873" si="139">SUM(N$554)</f>
        <v>-5.8825396285233558E-3</v>
      </c>
      <c r="O873" s="1120">
        <f t="shared" si="139"/>
        <v>2.3294279928963196E-3</v>
      </c>
      <c r="P873" s="1120">
        <f t="shared" si="139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0</v>
      </c>
      <c r="D874" s="1120">
        <f t="shared" ref="D874:F874" si="140">SUM(D$560)</f>
        <v>0</v>
      </c>
      <c r="E874" s="1120">
        <f t="shared" si="140"/>
        <v>0</v>
      </c>
      <c r="F874" s="1120">
        <f t="shared" si="140"/>
        <v>0</v>
      </c>
      <c r="G874" s="940"/>
      <c r="H874" s="1120">
        <f>SUM(H$560)</f>
        <v>1.1905204609130788E-3</v>
      </c>
      <c r="I874" s="1120">
        <f t="shared" ref="I874:K874" si="141">SUM(I$560)</f>
        <v>1.1905204609130788E-3</v>
      </c>
      <c r="J874" s="1120">
        <f t="shared" si="141"/>
        <v>1.1905204609130788E-3</v>
      </c>
      <c r="K874" s="1120">
        <f t="shared" si="141"/>
        <v>1.1905204609130788E-3</v>
      </c>
      <c r="L874" s="940"/>
      <c r="M874" s="1120">
        <f>SUM(M$560)</f>
        <v>1.1905204609130788E-3</v>
      </c>
      <c r="N874" s="1120">
        <f t="shared" ref="N874:P874" si="142">SUM(N$560)</f>
        <v>1.1905204609130788E-3</v>
      </c>
      <c r="O874" s="1120">
        <f t="shared" si="142"/>
        <v>1.1905204609130788E-3</v>
      </c>
      <c r="P874" s="1120">
        <f t="shared" si="142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0</v>
      </c>
      <c r="D875" s="1120">
        <f t="shared" ref="D875:F875" si="143">SUM(D$566)</f>
        <v>0</v>
      </c>
      <c r="E875" s="1120">
        <f t="shared" si="143"/>
        <v>0</v>
      </c>
      <c r="F875" s="1120">
        <f t="shared" si="143"/>
        <v>0</v>
      </c>
      <c r="G875" s="940"/>
      <c r="H875" s="1120">
        <f>SUM(H$566)</f>
        <v>2.54315563055953E-3</v>
      </c>
      <c r="I875" s="1120">
        <f t="shared" ref="I875:K875" si="144">SUM(I$566)</f>
        <v>2.54315563055953E-3</v>
      </c>
      <c r="J875" s="1120">
        <f t="shared" si="144"/>
        <v>2.54315563055953E-3</v>
      </c>
      <c r="K875" s="1120">
        <f t="shared" si="144"/>
        <v>2.54315563055953E-3</v>
      </c>
      <c r="L875" s="940"/>
      <c r="M875" s="1120">
        <f>SUM(M$566)</f>
        <v>2.54315563055953E-3</v>
      </c>
      <c r="N875" s="1120">
        <f t="shared" ref="N875:P875" si="145">SUM(N$566)</f>
        <v>2.54315563055953E-3</v>
      </c>
      <c r="O875" s="1120">
        <f t="shared" si="145"/>
        <v>2.54315563055953E-3</v>
      </c>
      <c r="P875" s="1120">
        <f t="shared" si="145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46">SUM(D$572)</f>
        <v>0</v>
      </c>
      <c r="E876" s="1120">
        <f t="shared" si="146"/>
        <v>0</v>
      </c>
      <c r="F876" s="1120">
        <f t="shared" si="146"/>
        <v>0</v>
      </c>
      <c r="G876" s="940"/>
      <c r="H876" s="1120">
        <f>SUM(H$572)</f>
        <v>6.4452444981512973E-3</v>
      </c>
      <c r="I876" s="1120">
        <f t="shared" ref="I876:K876" si="147">SUM(I$572)</f>
        <v>6.4452444981512973E-3</v>
      </c>
      <c r="J876" s="1120">
        <f t="shared" si="147"/>
        <v>6.4452444981512973E-3</v>
      </c>
      <c r="K876" s="1120">
        <f t="shared" si="147"/>
        <v>6.4452444981512973E-3</v>
      </c>
      <c r="L876" s="940"/>
      <c r="M876" s="1120">
        <f>SUM(M$572)</f>
        <v>6.4452444981512973E-3</v>
      </c>
      <c r="N876" s="1120">
        <f t="shared" ref="N876:P876" si="148">SUM(N$572)</f>
        <v>6.4452444981512973E-3</v>
      </c>
      <c r="O876" s="1120">
        <f t="shared" si="148"/>
        <v>6.4452444981512973E-3</v>
      </c>
      <c r="P876" s="1120">
        <f t="shared" si="148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0</v>
      </c>
      <c r="D877" s="1120">
        <f t="shared" ref="D877:F877" si="149">SUM(D$578)</f>
        <v>0</v>
      </c>
      <c r="E877" s="1120">
        <f t="shared" si="149"/>
        <v>0</v>
      </c>
      <c r="F877" s="1120">
        <f t="shared" si="149"/>
        <v>0</v>
      </c>
      <c r="G877" s="940"/>
      <c r="H877" s="1120">
        <f>SUM(H$578)</f>
        <v>1.7428331246525798E-3</v>
      </c>
      <c r="I877" s="1120">
        <f t="shared" ref="I877:K877" si="150">SUM(I$578)</f>
        <v>1.7428331246525798E-3</v>
      </c>
      <c r="J877" s="1120">
        <f t="shared" si="150"/>
        <v>1.7428331246525798E-3</v>
      </c>
      <c r="K877" s="1120">
        <f t="shared" si="150"/>
        <v>1.7428331246525798E-3</v>
      </c>
      <c r="L877" s="940"/>
      <c r="M877" s="1120">
        <f>SUM(M$578)</f>
        <v>1.7428331246525798E-3</v>
      </c>
      <c r="N877" s="1120">
        <f t="shared" ref="N877:P877" si="151">SUM(N$578)</f>
        <v>1.7428331246525798E-3</v>
      </c>
      <c r="O877" s="1120">
        <f t="shared" si="151"/>
        <v>1.7428331246525798E-3</v>
      </c>
      <c r="P877" s="1120">
        <f t="shared" si="151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52">SUM(D$584)</f>
        <v>0</v>
      </c>
      <c r="E878" s="1120">
        <f t="shared" si="152"/>
        <v>0</v>
      </c>
      <c r="F878" s="1120">
        <f t="shared" si="152"/>
        <v>0</v>
      </c>
      <c r="G878" s="940"/>
      <c r="H878" s="1120">
        <f>SUM(H$584)</f>
        <v>1.8095648906604107E-2</v>
      </c>
      <c r="I878" s="1120">
        <f t="shared" ref="I878:K878" si="153">SUM(I$584)</f>
        <v>1.8095648906604107E-2</v>
      </c>
      <c r="J878" s="1120">
        <f t="shared" si="153"/>
        <v>1.8095648906604107E-2</v>
      </c>
      <c r="K878" s="1120">
        <f t="shared" si="153"/>
        <v>1.8095648906604107E-2</v>
      </c>
      <c r="L878" s="940"/>
      <c r="M878" s="1120">
        <f>SUM(M$584)</f>
        <v>1.8095648906604107E-2</v>
      </c>
      <c r="N878" s="1120">
        <f t="shared" ref="N878:P878" si="154">SUM(N$584)</f>
        <v>1.8095648906604107E-2</v>
      </c>
      <c r="O878" s="1120">
        <f t="shared" si="154"/>
        <v>1.8095648906604107E-2</v>
      </c>
      <c r="P878" s="1120">
        <f t="shared" si="154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2"/>
      <c r="C879" s="1120">
        <f>SUM(C$590)</f>
        <v>0</v>
      </c>
      <c r="D879" s="1120">
        <f t="shared" ref="D879:F879" si="155">SUM(D$590)</f>
        <v>0</v>
      </c>
      <c r="E879" s="1120">
        <f t="shared" si="155"/>
        <v>0</v>
      </c>
      <c r="F879" s="1120">
        <f t="shared" si="155"/>
        <v>0</v>
      </c>
      <c r="G879" s="940"/>
      <c r="H879" s="1120">
        <f>SUM(H$590)</f>
        <v>1.8469185559062884E-3</v>
      </c>
      <c r="I879" s="1120">
        <f t="shared" ref="I879:K879" si="156">SUM(I$590)</f>
        <v>1.8469185559062884E-3</v>
      </c>
      <c r="J879" s="1120">
        <f t="shared" si="156"/>
        <v>1.8469185559062884E-3</v>
      </c>
      <c r="K879" s="1120">
        <f t="shared" si="156"/>
        <v>1.8469185559062884E-3</v>
      </c>
      <c r="L879" s="940"/>
      <c r="M879" s="1120">
        <f>SUM(M$590)</f>
        <v>1.8469185559062884E-3</v>
      </c>
      <c r="N879" s="1120">
        <f t="shared" ref="N879:P879" si="157">SUM(N$590)</f>
        <v>1.8469185559062884E-3</v>
      </c>
      <c r="O879" s="1120">
        <f t="shared" si="157"/>
        <v>1.8469185559062884E-3</v>
      </c>
      <c r="P879" s="1120">
        <f t="shared" si="157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58">SUM(D$597)</f>
        <v>0</v>
      </c>
      <c r="E880" s="1120">
        <f t="shared" si="158"/>
        <v>0</v>
      </c>
      <c r="F880" s="1120">
        <f t="shared" si="158"/>
        <v>0</v>
      </c>
      <c r="G880" s="940"/>
      <c r="H880" s="1120">
        <f>SUM(H$597)</f>
        <v>0</v>
      </c>
      <c r="I880" s="1120">
        <f t="shared" ref="I880:K880" si="159">SUM(I$597)</f>
        <v>0</v>
      </c>
      <c r="J880" s="1120">
        <f t="shared" si="159"/>
        <v>0</v>
      </c>
      <c r="K880" s="1120">
        <f t="shared" si="159"/>
        <v>0</v>
      </c>
      <c r="L880" s="940"/>
      <c r="M880" s="1120">
        <f>SUM(M$597)</f>
        <v>0</v>
      </c>
      <c r="N880" s="1120">
        <f t="shared" ref="N880:P880" si="160">SUM(N$597)</f>
        <v>0</v>
      </c>
      <c r="O880" s="1120">
        <f t="shared" si="160"/>
        <v>0</v>
      </c>
      <c r="P880" s="1120">
        <f t="shared" si="160"/>
        <v>0</v>
      </c>
      <c r="Q880" s="1025" t="str">
        <f>$Q$599</f>
        <v>des</v>
      </c>
      <c r="R880" s="44" t="str">
        <f t="shared" si="109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61">SUM(D$603)</f>
        <v>0</v>
      </c>
      <c r="E881" s="1120">
        <f t="shared" si="161"/>
        <v>0</v>
      </c>
      <c r="F881" s="1120">
        <f t="shared" si="161"/>
        <v>0</v>
      </c>
      <c r="G881" s="940"/>
      <c r="H881" s="1120">
        <f>SUM(H$603)</f>
        <v>1.6008841220431971E-3</v>
      </c>
      <c r="I881" s="1120">
        <f t="shared" ref="I881:K881" si="162">SUM(I$603)</f>
        <v>1.6008841220431971E-3</v>
      </c>
      <c r="J881" s="1120">
        <f t="shared" si="162"/>
        <v>1.6008841220431971E-3</v>
      </c>
      <c r="K881" s="1120">
        <f t="shared" si="162"/>
        <v>1.6008841220431971E-3</v>
      </c>
      <c r="L881" s="940"/>
      <c r="M881" s="1120">
        <f>SUM(M$603)</f>
        <v>1.6008841220431971E-3</v>
      </c>
      <c r="N881" s="1120">
        <f t="shared" ref="N881:P881" si="163">SUM(N$603)</f>
        <v>1.6008841220431971E-3</v>
      </c>
      <c r="O881" s="1120">
        <f t="shared" si="163"/>
        <v>1.6008841220431971E-3</v>
      </c>
      <c r="P881" s="1120">
        <f t="shared" si="163"/>
        <v>1.6008841220431971E-3</v>
      </c>
      <c r="Q881" s="1025" t="str">
        <f>$Q$605</f>
        <v>fpl</v>
      </c>
      <c r="R881" s="44" t="str">
        <f t="shared" si="109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64">SUM(D$609)</f>
        <v>0</v>
      </c>
      <c r="E882" s="1120">
        <f t="shared" si="164"/>
        <v>0</v>
      </c>
      <c r="F882" s="1120">
        <f t="shared" si="164"/>
        <v>0</v>
      </c>
      <c r="G882" s="940"/>
      <c r="H882" s="1120">
        <f>SUM(H$609)</f>
        <v>7.37994481039518E-3</v>
      </c>
      <c r="I882" s="1120">
        <f t="shared" ref="I882:K882" si="165">SUM(I$609)</f>
        <v>7.37994481039518E-3</v>
      </c>
      <c r="J882" s="1120">
        <f t="shared" si="165"/>
        <v>7.37994481039518E-3</v>
      </c>
      <c r="K882" s="1120">
        <f t="shared" si="165"/>
        <v>7.37994481039518E-3</v>
      </c>
      <c r="L882" s="940"/>
      <c r="M882" s="1120">
        <f>SUM(M$609)</f>
        <v>7.37994481039518E-3</v>
      </c>
      <c r="N882" s="1120">
        <f t="shared" ref="N882:P882" si="166">SUM(N$609)</f>
        <v>7.37994481039518E-3</v>
      </c>
      <c r="O882" s="1120">
        <f t="shared" si="166"/>
        <v>7.37994481039518E-3</v>
      </c>
      <c r="P882" s="1120">
        <f t="shared" si="166"/>
        <v>7.37994481039518E-3</v>
      </c>
      <c r="Q882" s="1025" t="str">
        <f>$Q$611</f>
        <v>fpl</v>
      </c>
      <c r="R882" s="44" t="str">
        <f t="shared" si="109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67">SUM(D$615)</f>
        <v>0</v>
      </c>
      <c r="E883" s="1120">
        <f t="shared" si="167"/>
        <v>0</v>
      </c>
      <c r="F883" s="1120">
        <f t="shared" si="167"/>
        <v>0</v>
      </c>
      <c r="G883" s="940"/>
      <c r="H883" s="1120">
        <f>SUM(H$615)</f>
        <v>0</v>
      </c>
      <c r="I883" s="1120">
        <f t="shared" ref="I883:K883" si="168">SUM(I$615)</f>
        <v>0</v>
      </c>
      <c r="J883" s="1120">
        <f t="shared" si="168"/>
        <v>0</v>
      </c>
      <c r="K883" s="1120">
        <f t="shared" si="168"/>
        <v>0</v>
      </c>
      <c r="L883" s="940"/>
      <c r="M883" s="1120">
        <f>SUM(M$615)</f>
        <v>0</v>
      </c>
      <c r="N883" s="1120">
        <f t="shared" ref="N883:P883" si="169">SUM(N$615)</f>
        <v>0</v>
      </c>
      <c r="O883" s="1120">
        <f t="shared" si="169"/>
        <v>0</v>
      </c>
      <c r="P883" s="1120">
        <f t="shared" si="169"/>
        <v>0</v>
      </c>
      <c r="Q883" s="1025" t="str">
        <f>$Q$617</f>
        <v>des</v>
      </c>
      <c r="R883" s="44" t="str">
        <f t="shared" si="109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70">SUM(D$621)</f>
        <v>0</v>
      </c>
      <c r="E884" s="1120">
        <f t="shared" si="170"/>
        <v>0</v>
      </c>
      <c r="F884" s="1120">
        <f t="shared" si="170"/>
        <v>0</v>
      </c>
      <c r="G884" s="940"/>
      <c r="H884" s="1120">
        <f>SUM(H$621)</f>
        <v>8.4622877826154574E-3</v>
      </c>
      <c r="I884" s="1120">
        <f t="shared" ref="I884:K884" si="171">SUM(I$621)</f>
        <v>8.4622877826154574E-3</v>
      </c>
      <c r="J884" s="1120">
        <f t="shared" si="171"/>
        <v>8.4622877826154574E-3</v>
      </c>
      <c r="K884" s="1120">
        <f t="shared" si="171"/>
        <v>8.4622877826154574E-3</v>
      </c>
      <c r="L884" s="940"/>
      <c r="M884" s="1120">
        <f>SUM(M$621)</f>
        <v>8.4622877826154574E-3</v>
      </c>
      <c r="N884" s="1120">
        <f t="shared" ref="N884:P884" si="172">SUM(N$621)</f>
        <v>8.4622877826154574E-3</v>
      </c>
      <c r="O884" s="1120">
        <f t="shared" si="172"/>
        <v>8.4622877826154574E-3</v>
      </c>
      <c r="P884" s="1120">
        <f t="shared" si="172"/>
        <v>8.4622877826154574E-3</v>
      </c>
      <c r="Q884" s="1025" t="str">
        <f>$Q$623</f>
        <v>fpl</v>
      </c>
      <c r="R884" s="44" t="str">
        <f t="shared" si="109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92"/>
      <c r="C885" s="1120">
        <f>SUM(C$627)</f>
        <v>0</v>
      </c>
      <c r="D885" s="1120">
        <f t="shared" ref="D885:F885" si="173">SUM(D$627)</f>
        <v>0</v>
      </c>
      <c r="E885" s="1120">
        <f t="shared" si="173"/>
        <v>0</v>
      </c>
      <c r="F885" s="1120">
        <f t="shared" si="173"/>
        <v>0</v>
      </c>
      <c r="G885" s="940"/>
      <c r="H885" s="1120">
        <f>SUM(H$627)</f>
        <v>0</v>
      </c>
      <c r="I885" s="1120">
        <f t="shared" ref="I885:K885" si="174">SUM(I$627)</f>
        <v>0</v>
      </c>
      <c r="J885" s="1120">
        <f t="shared" si="174"/>
        <v>0</v>
      </c>
      <c r="K885" s="1120">
        <f t="shared" si="174"/>
        <v>0</v>
      </c>
      <c r="L885" s="940"/>
      <c r="M885" s="1120">
        <f>SUM(M$627)</f>
        <v>0</v>
      </c>
      <c r="N885" s="1120">
        <f t="shared" ref="N885:P885" si="175">SUM(N$627)</f>
        <v>0</v>
      </c>
      <c r="O885" s="1120">
        <f t="shared" si="175"/>
        <v>0</v>
      </c>
      <c r="P885" s="1120">
        <f t="shared" si="175"/>
        <v>0</v>
      </c>
      <c r="Q885" s="1025" t="str">
        <f>$Q$629</f>
        <v>des</v>
      </c>
      <c r="R885" s="44" t="str">
        <f t="shared" si="109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6.0134196762141955E-2</v>
      </c>
      <c r="D886" s="1120">
        <f t="shared" ref="D886:F886" si="176">SUM(D$633)</f>
        <v>6.0134196762141955E-2</v>
      </c>
      <c r="E886" s="1120">
        <f t="shared" si="176"/>
        <v>6.0134196762141955E-2</v>
      </c>
      <c r="F886" s="1120">
        <f t="shared" si="176"/>
        <v>6.0134196762141955E-2</v>
      </c>
      <c r="G886" s="940"/>
      <c r="H886" s="1120">
        <f>SUM(H$633)</f>
        <v>0</v>
      </c>
      <c r="I886" s="1120">
        <f t="shared" ref="I886:K886" si="177">SUM(I$633)</f>
        <v>0</v>
      </c>
      <c r="J886" s="1120">
        <f t="shared" si="177"/>
        <v>0</v>
      </c>
      <c r="K886" s="1120">
        <f t="shared" si="177"/>
        <v>0</v>
      </c>
      <c r="L886" s="940"/>
      <c r="M886" s="1120">
        <f>SUM(M$633)</f>
        <v>-6.0134196762141955E-2</v>
      </c>
      <c r="N886" s="1120">
        <f t="shared" ref="N886:P886" si="178">SUM(N$633)</f>
        <v>-6.0134196762141955E-2</v>
      </c>
      <c r="O886" s="1120">
        <f t="shared" si="178"/>
        <v>-6.0134196762141955E-2</v>
      </c>
      <c r="P886" s="1120">
        <f t="shared" si="178"/>
        <v>-6.0134196762141955E-2</v>
      </c>
      <c r="Q886" s="1025" t="str">
        <f>$Q$635</f>
        <v>des</v>
      </c>
      <c r="R886" s="44" t="str">
        <f t="shared" si="109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0</v>
      </c>
      <c r="D887" s="1120">
        <f t="shared" ref="D887:F887" si="179">SUM(D$640)</f>
        <v>0</v>
      </c>
      <c r="E887" s="1120">
        <f t="shared" si="179"/>
        <v>0</v>
      </c>
      <c r="F887" s="1120">
        <f t="shared" si="179"/>
        <v>0</v>
      </c>
      <c r="G887" s="940"/>
      <c r="H887" s="1120">
        <f>SUM(H$640)</f>
        <v>0</v>
      </c>
      <c r="I887" s="1120">
        <f t="shared" ref="I887:K887" si="180">SUM(I$640)</f>
        <v>0</v>
      </c>
      <c r="J887" s="1120">
        <f t="shared" si="180"/>
        <v>0</v>
      </c>
      <c r="K887" s="1120">
        <f t="shared" si="180"/>
        <v>0</v>
      </c>
      <c r="L887" s="940"/>
      <c r="M887" s="1120">
        <f>SUM(M$640)</f>
        <v>0</v>
      </c>
      <c r="N887" s="1120">
        <f t="shared" ref="N887:P887" si="181">SUM(N$640)</f>
        <v>0</v>
      </c>
      <c r="O887" s="1120">
        <f t="shared" si="181"/>
        <v>0</v>
      </c>
      <c r="P887" s="1120">
        <f t="shared" si="181"/>
        <v>0</v>
      </c>
      <c r="Q887" s="1025" t="str">
        <f>$Q$642</f>
        <v>dis</v>
      </c>
      <c r="R887" s="44" t="str">
        <f t="shared" si="109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536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0.1322751322751323</v>
      </c>
      <c r="D889" s="1120">
        <f>SUM($D$667)</f>
        <v>0.1322751322751323</v>
      </c>
      <c r="E889" s="1120">
        <f>SUM($E$667)</f>
        <v>0.1322751322751323</v>
      </c>
      <c r="F889" s="1120">
        <f>SUM($F$667)</f>
        <v>0.1322751322751323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92"/>
      <c r="C900" s="1120">
        <f>SUM($C$820:$C$899)</f>
        <v>1.2480448350563695</v>
      </c>
      <c r="D900" s="1120">
        <f>SUM($D$820:$D$899)</f>
        <v>1.3263900177047712</v>
      </c>
      <c r="E900" s="1120">
        <f>SUM($E$820:$E$899)</f>
        <v>1.4559870672412318</v>
      </c>
      <c r="F900" s="1120">
        <f>SUM($F$820:$F$899)</f>
        <v>1.6112009748100711</v>
      </c>
      <c r="G900" s="940"/>
      <c r="H900" s="1120">
        <f>SUM($H$820:$H$899)</f>
        <v>0.53624898292711809</v>
      </c>
      <c r="I900" s="1120">
        <f>SUM($I$820:$I$899)</f>
        <v>0.77024073607503551</v>
      </c>
      <c r="J900" s="1120">
        <f>SUM($J$820:$J$899)</f>
        <v>1.0987190258218187</v>
      </c>
      <c r="K900" s="1120">
        <f>SUM($K$820:$K$899)</f>
        <v>1.35918816931151</v>
      </c>
      <c r="L900" s="940"/>
      <c r="M900" s="1120">
        <f>SUM($M$820:$M$899)</f>
        <v>0.19174828803297125</v>
      </c>
      <c r="N900" s="1120">
        <f>SUM($N$820:$N$899)</f>
        <v>0.24027786323706687</v>
      </c>
      <c r="O900" s="1120">
        <f>SUM($O$820:$O$899)</f>
        <v>0.42847792522682748</v>
      </c>
      <c r="P900" s="1120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521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82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83">IF(MAX(C905:F905,H905:K905)&gt;0,S904+1,S904)</f>
        <v>0</v>
      </c>
      <c r="T905" s="46" t="str">
        <f t="shared" si="182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83"/>
        <v>0</v>
      </c>
      <c r="T906" s="46" t="str">
        <f t="shared" si="182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83"/>
        <v>0</v>
      </c>
      <c r="T907" s="46" t="str">
        <f t="shared" si="182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83"/>
        <v>0</v>
      </c>
      <c r="T908" s="46" t="str">
        <f t="shared" si="182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83"/>
        <v>0</v>
      </c>
      <c r="T909" s="46" t="str">
        <f t="shared" si="182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83"/>
        <v>0</v>
      </c>
      <c r="T910" s="46" t="str">
        <f t="shared" si="182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83"/>
        <v>0</v>
      </c>
      <c r="T911" s="46" t="str">
        <f t="shared" si="182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83"/>
        <v>0</v>
      </c>
      <c r="T912" s="46" t="str">
        <f t="shared" si="182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83"/>
        <v>0</v>
      </c>
      <c r="T913" s="46" t="str">
        <f t="shared" si="182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83"/>
        <v>0</v>
      </c>
      <c r="T914" s="46" t="str">
        <f t="shared" si="182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83"/>
        <v>0</v>
      </c>
      <c r="T915" s="46" t="str">
        <f t="shared" si="182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83"/>
        <v>0</v>
      </c>
      <c r="T916" s="46" t="str">
        <f t="shared" si="182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83"/>
        <v>0</v>
      </c>
      <c r="T917" s="46" t="str">
        <f t="shared" si="182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83"/>
        <v>0</v>
      </c>
      <c r="T918" s="46" t="str">
        <f t="shared" si="182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83"/>
        <v>0</v>
      </c>
      <c r="T919" s="46" t="str">
        <f t="shared" si="182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83"/>
        <v>0</v>
      </c>
      <c r="T920" s="46" t="str">
        <f t="shared" si="182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83"/>
        <v>0</v>
      </c>
      <c r="T921" s="46" t="str">
        <f t="shared" si="182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83"/>
        <v>0</v>
      </c>
      <c r="T922" s="46" t="str">
        <f t="shared" si="182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83"/>
        <v>0</v>
      </c>
      <c r="T923" s="46" t="str">
        <f t="shared" si="182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2750</v>
      </c>
      <c r="E924" s="1107">
        <f>SUM($E$200)</f>
        <v>9000</v>
      </c>
      <c r="F924" s="1107">
        <f>SUM($F$200)</f>
        <v>12000</v>
      </c>
      <c r="G924" s="1192"/>
      <c r="H924" s="1107">
        <f>SUM($H$200)</f>
        <v>0</v>
      </c>
      <c r="I924" s="1107">
        <f>SUM($I$200)</f>
        <v>2750</v>
      </c>
      <c r="J924" s="1107">
        <f>SUM($J$200)</f>
        <v>9000</v>
      </c>
      <c r="K924" s="1107">
        <f>SUM($K$200)</f>
        <v>15000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3000</v>
      </c>
      <c r="R924" s="44"/>
      <c r="S924" s="46">
        <f t="shared" si="183"/>
        <v>1</v>
      </c>
      <c r="T924" s="46">
        <f t="shared" si="182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83"/>
        <v>1</v>
      </c>
      <c r="T925" s="46" t="str">
        <f t="shared" si="182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3300</v>
      </c>
      <c r="E926" s="1107">
        <f>SUM($E$207)</f>
        <v>4320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825</v>
      </c>
      <c r="J926" s="1107">
        <f>SUM($J$207)</f>
        <v>4320</v>
      </c>
      <c r="K926" s="1107">
        <f>SUM($K$207)</f>
        <v>5000</v>
      </c>
      <c r="L926" s="1192"/>
      <c r="M926" s="1107">
        <f>SUM($M$207)</f>
        <v>0</v>
      </c>
      <c r="N926" s="1107">
        <f>SUM($N$207)</f>
        <v>-2475</v>
      </c>
      <c r="O926" s="1107">
        <f>SUM($O$207)</f>
        <v>0</v>
      </c>
      <c r="P926" s="1107">
        <f>SUM($P$207)</f>
        <v>-1000</v>
      </c>
      <c r="R926" s="44"/>
      <c r="S926" s="46">
        <f t="shared" si="183"/>
        <v>2</v>
      </c>
      <c r="T926" s="46">
        <f t="shared" si="182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83"/>
        <v>2</v>
      </c>
      <c r="T927" s="46" t="str">
        <f t="shared" si="182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83"/>
        <v>2</v>
      </c>
      <c r="T928" s="46" t="str">
        <f t="shared" si="182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0</v>
      </c>
      <c r="D929" s="1107">
        <f>SUM($D$217)</f>
        <v>11</v>
      </c>
      <c r="E929" s="1107">
        <f>SUM($E$217)</f>
        <v>1050</v>
      </c>
      <c r="F929" s="1107">
        <f>SUM($F$217)</f>
        <v>2475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83"/>
        <v>3</v>
      </c>
      <c r="T929" s="46">
        <f t="shared" si="182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83"/>
        <v>3</v>
      </c>
      <c r="T930" s="46" t="str">
        <f t="shared" si="182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25675</v>
      </c>
      <c r="F931" s="1107">
        <f>SUM($F$236)</f>
        <v>30000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83"/>
        <v>4</v>
      </c>
      <c r="T931" s="46">
        <f t="shared" si="182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500</v>
      </c>
      <c r="E932" s="1107">
        <f>SUM($E$241)</f>
        <v>4000</v>
      </c>
      <c r="F932" s="1107">
        <f>SUM($F$241)</f>
        <v>4800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-500</v>
      </c>
      <c r="O932" s="1107">
        <f>SUM($O$241)</f>
        <v>-4000</v>
      </c>
      <c r="P932" s="1107">
        <f>SUM($P$241)</f>
        <v>-4800</v>
      </c>
      <c r="R932" s="44">
        <v>10</v>
      </c>
      <c r="S932" s="46">
        <f t="shared" si="183"/>
        <v>5</v>
      </c>
      <c r="T932" s="46">
        <f t="shared" si="182"/>
        <v>5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11</v>
      </c>
      <c r="S933" s="46">
        <f t="shared" si="183"/>
        <v>5</v>
      </c>
      <c r="T933" s="46" t="str">
        <f t="shared" si="182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83"/>
        <v>5</v>
      </c>
      <c r="T934" s="46" t="str">
        <f t="shared" si="182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83"/>
        <v>5</v>
      </c>
      <c r="T935" s="46" t="str">
        <f t="shared" si="182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83"/>
        <v>5</v>
      </c>
      <c r="T936" s="46" t="str">
        <f t="shared" si="182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2200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2200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83"/>
        <v>6</v>
      </c>
      <c r="T937" s="46">
        <f t="shared" si="182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83"/>
        <v>6</v>
      </c>
      <c r="T938" s="46" t="str">
        <f t="shared" si="182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720</v>
      </c>
      <c r="F939" s="1107">
        <f>SUM($F$290)</f>
        <v>3600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-720</v>
      </c>
      <c r="P939" s="1107">
        <f>SUM($P$290)</f>
        <v>-3600</v>
      </c>
      <c r="R939" s="44">
        <v>17</v>
      </c>
      <c r="S939" s="46">
        <f t="shared" si="183"/>
        <v>7</v>
      </c>
      <c r="T939" s="46">
        <f t="shared" si="182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83"/>
        <v>7</v>
      </c>
      <c r="T940" s="46" t="str">
        <f t="shared" si="182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83"/>
        <v>7</v>
      </c>
      <c r="T941" s="46" t="str">
        <f t="shared" si="182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83"/>
        <v>7</v>
      </c>
      <c r="T942" s="46" t="str">
        <f t="shared" si="182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21</v>
      </c>
      <c r="S943" s="46">
        <f t="shared" si="183"/>
        <v>7</v>
      </c>
      <c r="T943" s="46" t="str">
        <f t="shared" si="182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92"/>
      <c r="C944" s="1107">
        <f>SUM($C$337)</f>
        <v>1250</v>
      </c>
      <c r="D944" s="1107">
        <f>SUM($D$337)</f>
        <v>1000</v>
      </c>
      <c r="E944" s="1107">
        <f>SUM($E$337)</f>
        <v>1000</v>
      </c>
      <c r="F944" s="1107">
        <f>SUM($F$337)</f>
        <v>2500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-1250</v>
      </c>
      <c r="N944" s="1107">
        <f>SUM($N$337)</f>
        <v>-1000</v>
      </c>
      <c r="O944" s="1107">
        <f>SUM($O$337)</f>
        <v>-1000</v>
      </c>
      <c r="P944" s="1107">
        <f>SUM($P$337)</f>
        <v>-2500</v>
      </c>
      <c r="R944" s="44">
        <v>22</v>
      </c>
      <c r="S944" s="46">
        <f t="shared" si="183"/>
        <v>8</v>
      </c>
      <c r="T944" s="46">
        <f t="shared" si="182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0</v>
      </c>
      <c r="P945" s="1107">
        <f>SUM($P$347)</f>
        <v>0</v>
      </c>
      <c r="R945" s="44">
        <v>23</v>
      </c>
      <c r="S945" s="46">
        <f t="shared" si="183"/>
        <v>8</v>
      </c>
      <c r="T945" s="46" t="str">
        <f t="shared" si="182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83"/>
        <v>8</v>
      </c>
      <c r="T946" s="46" t="str">
        <f t="shared" si="182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92"/>
      <c r="C947" s="1107">
        <f>SUM($C$368)</f>
        <v>0</v>
      </c>
      <c r="D947" s="1107">
        <f>SUM($D$368)</f>
        <v>500</v>
      </c>
      <c r="E947" s="1107">
        <f>SUM($E$368)</f>
        <v>500</v>
      </c>
      <c r="F947" s="1107">
        <f>SUM($F$368)</f>
        <v>1250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-500</v>
      </c>
      <c r="O947" s="1107">
        <f>SUM($O$368)</f>
        <v>-500</v>
      </c>
      <c r="P947" s="1107">
        <f>SUM($P$368)</f>
        <v>-1250</v>
      </c>
      <c r="R947" s="44">
        <v>25</v>
      </c>
      <c r="S947" s="46">
        <f t="shared" si="183"/>
        <v>9</v>
      </c>
      <c r="T947" s="46">
        <f t="shared" si="182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26</v>
      </c>
      <c r="S948" s="46">
        <f t="shared" si="183"/>
        <v>9</v>
      </c>
      <c r="T948" s="46" t="str">
        <f t="shared" si="182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92"/>
      <c r="C949" s="1107">
        <f>SUM($C$389)</f>
        <v>0</v>
      </c>
      <c r="D949" s="1107">
        <f>SUM($D$389)</f>
        <v>0</v>
      </c>
      <c r="E949" s="1107">
        <f>SUM($E$389)</f>
        <v>0</v>
      </c>
      <c r="F949" s="1107">
        <f>SUM($F$389)</f>
        <v>0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83"/>
        <v>9</v>
      </c>
      <c r="T949" s="46" t="str">
        <f t="shared" si="182"/>
        <v/>
      </c>
      <c r="U949" s="1052">
        <v>949</v>
      </c>
      <c r="V949" s="46"/>
    </row>
    <row r="950" spans="1:22" ht="15.75" customHeight="1">
      <c r="A950" s="1202" t="str">
        <f>$A$392</f>
        <v>Main cashcrop kg sold (Sugarcane)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83"/>
        <v>9</v>
      </c>
      <c r="T950" s="46" t="str">
        <f t="shared" si="182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83"/>
        <v>9</v>
      </c>
      <c r="T951" s="46" t="str">
        <f t="shared" si="182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83"/>
        <v>9</v>
      </c>
      <c r="T952" s="46" t="str">
        <f t="shared" si="182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83"/>
        <v>9</v>
      </c>
      <c r="T953" s="46" t="str">
        <f t="shared" si="182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92"/>
      <c r="C954" s="1107">
        <f>SUM($C$406)</f>
        <v>0</v>
      </c>
      <c r="D954" s="1107">
        <f>SUM($D$406)</f>
        <v>0</v>
      </c>
      <c r="E954" s="1107">
        <f>SUM($E$406)</f>
        <v>0</v>
      </c>
      <c r="F954" s="1107">
        <f>SUM($F$406)</f>
        <v>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83"/>
        <v>9</v>
      </c>
      <c r="T954" s="46" t="str">
        <f t="shared" si="182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92"/>
      <c r="C955" s="1107">
        <f>SUM($C$409)</f>
        <v>0</v>
      </c>
      <c r="D955" s="1107">
        <f>SUM($D$409)</f>
        <v>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83"/>
        <v>9</v>
      </c>
      <c r="T955" s="46" t="str">
        <f t="shared" si="182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83"/>
        <v>9</v>
      </c>
      <c r="T956" s="46" t="str">
        <f t="shared" si="182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83"/>
        <v>9</v>
      </c>
      <c r="T957" s="46" t="str">
        <f t="shared" si="182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83"/>
        <v>9</v>
      </c>
      <c r="T958" s="46" t="str">
        <f t="shared" si="182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83"/>
        <v>9</v>
      </c>
      <c r="T959" s="46" t="str">
        <f t="shared" si="182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83"/>
        <v>9</v>
      </c>
      <c r="T960" s="46" t="str">
        <f t="shared" si="182"/>
        <v/>
      </c>
      <c r="U960" s="1052">
        <v>960</v>
      </c>
      <c r="V960" s="46"/>
    </row>
    <row r="961" spans="1:22" ht="15.75" customHeight="1">
      <c r="A961" s="1364" t="s">
        <v>675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83"/>
        <v>9</v>
      </c>
      <c r="T961" s="46" t="str">
        <f t="shared" si="182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83"/>
        <v>9</v>
      </c>
      <c r="T962" s="46" t="str">
        <f t="shared" si="182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0</v>
      </c>
      <c r="I963" s="1368">
        <f>I445</f>
        <v>0</v>
      </c>
      <c r="J963" s="1368">
        <f>J445</f>
        <v>0</v>
      </c>
      <c r="K963" s="1368">
        <f>K445</f>
        <v>0</v>
      </c>
      <c r="L963" s="1366"/>
      <c r="M963" s="1368">
        <f>M445</f>
        <v>0</v>
      </c>
      <c r="N963" s="1368">
        <f>N445</f>
        <v>0</v>
      </c>
      <c r="O963" s="1368">
        <f>O445</f>
        <v>0</v>
      </c>
      <c r="P963" s="1368">
        <f>P445</f>
        <v>0</v>
      </c>
      <c r="R963" s="44">
        <v>29</v>
      </c>
      <c r="S963" s="46">
        <f t="shared" si="183"/>
        <v>9</v>
      </c>
      <c r="T963" s="46" t="str">
        <f t="shared" si="182"/>
        <v/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83"/>
        <v>9</v>
      </c>
      <c r="T964" s="46" t="str">
        <f t="shared" si="182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83"/>
        <v>9</v>
      </c>
      <c r="T965" s="46" t="str">
        <f t="shared" si="182"/>
        <v/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83"/>
        <v>9</v>
      </c>
      <c r="T966" s="46" t="str">
        <f t="shared" si="182"/>
        <v/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83"/>
        <v>9</v>
      </c>
      <c r="T967" s="46" t="str">
        <f t="shared" si="182"/>
        <v/>
      </c>
      <c r="U967" s="1052">
        <v>967</v>
      </c>
      <c r="V967" s="46"/>
    </row>
    <row r="968" spans="1:22" ht="15.75" customHeight="1">
      <c r="A968" s="811" t="s">
        <v>673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83"/>
        <v>9</v>
      </c>
      <c r="T968" s="46" t="str">
        <f t="shared" ref="T968:T983" si="184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1500</v>
      </c>
      <c r="F969" s="1107">
        <f>SUM($F$724)</f>
        <v>24000</v>
      </c>
      <c r="G969" s="1192"/>
      <c r="H969" s="1107">
        <f>SUM($H$724)</f>
        <v>0</v>
      </c>
      <c r="I969" s="1107">
        <f>SUM($I$724)</f>
        <v>0</v>
      </c>
      <c r="J969" s="1107">
        <f>SUM($J$724)</f>
        <v>1500</v>
      </c>
      <c r="K969" s="1107">
        <f>SUM($K$724)</f>
        <v>24000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85">IF(MAX(C969:F969,H969:K969)&gt;0,S968+1,S968)</f>
        <v>10</v>
      </c>
      <c r="T969" s="46">
        <f t="shared" si="184"/>
        <v>10</v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85"/>
        <v>10</v>
      </c>
      <c r="T970" s="46" t="str">
        <f t="shared" si="184"/>
        <v/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85"/>
        <v>10</v>
      </c>
      <c r="T971" s="46" t="str">
        <f t="shared" si="184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85"/>
        <v>10</v>
      </c>
      <c r="T972" s="46" t="str">
        <f t="shared" si="184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>
        <f t="shared" si="185"/>
        <v>10</v>
      </c>
      <c r="T973" s="46" t="str">
        <f t="shared" si="184"/>
        <v/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85"/>
        <v>10</v>
      </c>
      <c r="T974" s="46" t="str">
        <f t="shared" si="184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4400</v>
      </c>
      <c r="F975" s="1107">
        <f>SUM($F$760)</f>
        <v>21732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85"/>
        <v>11</v>
      </c>
      <c r="T975" s="46">
        <f t="shared" si="184"/>
        <v>11</v>
      </c>
      <c r="U975" s="1052">
        <v>975</v>
      </c>
      <c r="V975" s="46"/>
    </row>
    <row r="976" spans="1:22" ht="15.75" customHeight="1">
      <c r="A976" s="1364" t="s">
        <v>676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85"/>
        <v>11</v>
      </c>
      <c r="T976" s="46" t="str">
        <f t="shared" si="184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28320</v>
      </c>
      <c r="D977" s="1107">
        <f>SUM($D$743)</f>
        <v>28320</v>
      </c>
      <c r="E977" s="1107">
        <f>SUM($E$743)</f>
        <v>8520</v>
      </c>
      <c r="F977" s="1107">
        <f>SUM($F$743)</f>
        <v>8520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85"/>
        <v>12</v>
      </c>
      <c r="T977" s="46">
        <f t="shared" si="184"/>
        <v>12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85"/>
        <v>12</v>
      </c>
      <c r="T978" s="46" t="str">
        <f t="shared" si="184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10380</v>
      </c>
      <c r="D979" s="1107">
        <f>SUM($D$749)</f>
        <v>7640</v>
      </c>
      <c r="E979" s="1107">
        <f>SUM($E$749)</f>
        <v>4000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85"/>
        <v>13</v>
      </c>
      <c r="T979" s="46">
        <f t="shared" si="184"/>
        <v>13</v>
      </c>
      <c r="U979" s="1052">
        <v>979</v>
      </c>
      <c r="V979" s="46"/>
    </row>
    <row r="980" spans="1:22" ht="15.75" customHeight="1">
      <c r="A980" s="1208" t="s">
        <v>522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85"/>
        <v>13</v>
      </c>
      <c r="T980" s="46" t="str">
        <f t="shared" si="184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85"/>
        <v>13</v>
      </c>
      <c r="T981" s="46" t="str">
        <f t="shared" si="184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8400</v>
      </c>
      <c r="F982" s="1107">
        <f>SUM(F$770)</f>
        <v>6480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85"/>
        <v>14</v>
      </c>
      <c r="T982" s="46">
        <f t="shared" si="184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0</v>
      </c>
      <c r="E983" s="1107">
        <f>SUM(E$727)</f>
        <v>4400</v>
      </c>
      <c r="F983" s="1107">
        <f>SUM(F$727)</f>
        <v>12000</v>
      </c>
      <c r="G983" s="1192"/>
      <c r="H983" s="1107">
        <f>SUM(H$727)</f>
        <v>0</v>
      </c>
      <c r="I983" s="1107">
        <f>SUM(I$727)</f>
        <v>0</v>
      </c>
      <c r="J983" s="1107">
        <f>SUM(J$727)</f>
        <v>4400</v>
      </c>
      <c r="K983" s="1107">
        <f>SUM(K$727)</f>
        <v>12000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85"/>
        <v>15</v>
      </c>
      <c r="T983" s="46">
        <f t="shared" si="184"/>
        <v>15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39950</v>
      </c>
      <c r="D985" s="1107">
        <f>SUM($D$904:$D$984)</f>
        <v>44021</v>
      </c>
      <c r="E985" s="1107">
        <f>SUM($E$904:$E$984)</f>
        <v>77485</v>
      </c>
      <c r="F985" s="1107">
        <f>SUM($F$904:$F$984)</f>
        <v>137557</v>
      </c>
      <c r="G985" s="1192"/>
      <c r="H985" s="1107">
        <f>SUM($H$904:$H$984)</f>
        <v>0</v>
      </c>
      <c r="I985" s="1107">
        <f>SUM($I$904:$I$984)</f>
        <v>3575</v>
      </c>
      <c r="J985" s="1107">
        <f>SUM($J$904:$J$984)</f>
        <v>19220</v>
      </c>
      <c r="K985" s="1107">
        <f>SUM($K$904:$K$984)</f>
        <v>58200</v>
      </c>
      <c r="L985" s="1192"/>
      <c r="M985" s="1107">
        <f>SUM($M$904:$M$984)</f>
        <v>-1250</v>
      </c>
      <c r="N985" s="1107">
        <f>SUM($N$904:$N$984)</f>
        <v>-4475</v>
      </c>
      <c r="O985" s="1107">
        <f>SUM($O$904:$O$984)</f>
        <v>-6220</v>
      </c>
      <c r="P985" s="1107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8580</v>
      </c>
      <c r="D988" s="789">
        <f t="shared" ref="D988:F988" si="186">SUM(D457,D466,D475,D484,D493,D502,D635)</f>
        <v>8580</v>
      </c>
      <c r="E988" s="789">
        <f t="shared" si="186"/>
        <v>16620</v>
      </c>
      <c r="F988" s="789">
        <f t="shared" si="186"/>
        <v>18420</v>
      </c>
      <c r="G988" s="1192"/>
      <c r="H988" s="789">
        <f>SUM(H457,H466,H475,H484,H493,H502,H635)</f>
        <v>8368.6278319448083</v>
      </c>
      <c r="I988" s="789">
        <f t="shared" ref="I988:K988" si="187">SUM(I457,I466,I475,I484,I493,I502,I635)</f>
        <v>8368.6278319448083</v>
      </c>
      <c r="J988" s="789">
        <f t="shared" si="187"/>
        <v>8368.6278319448083</v>
      </c>
      <c r="K988" s="789">
        <f t="shared" si="187"/>
        <v>8368.6278319448083</v>
      </c>
      <c r="L988" s="1192"/>
      <c r="M988" s="789">
        <f>SUM(M457,M466,M475,M484,M493,M502,M635)</f>
        <v>5128.6278319448083</v>
      </c>
      <c r="N988" s="789">
        <f t="shared" ref="N988:P988" si="188">SUM(N457,N466,N475,N484,N493,N502,N635)</f>
        <v>5128.6278319448083</v>
      </c>
      <c r="O988" s="789">
        <f t="shared" si="188"/>
        <v>-2911.3721680551917</v>
      </c>
      <c r="P988" s="789">
        <f t="shared" si="188"/>
        <v>-4711.3721680551917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704</v>
      </c>
      <c r="B989" s="1192"/>
      <c r="C989" s="789">
        <f>SUM(C508,C514,C520,C526,C532,C538,C544,C550,C556,C562,C568,C574,C580,C586,C592,C605,C611,C623,C772:C773)</f>
        <v>6697</v>
      </c>
      <c r="D989" s="789">
        <f t="shared" ref="D989:F989" si="189">SUM(D508,D514,D520,D526,D532,D538,D544,D550,D556,D562,D568,D574,D580,D586,D592,D605,D611,D623,D772:D773)</f>
        <v>6938</v>
      </c>
      <c r="E989" s="789">
        <f t="shared" si="189"/>
        <v>7853</v>
      </c>
      <c r="F989" s="789">
        <f t="shared" si="189"/>
        <v>9877</v>
      </c>
      <c r="G989" s="1192"/>
      <c r="H989" s="789">
        <f>SUM(H508,H514,H520,H526,H532,H538,H544,H550,H556,H562,H568,H574,H580,H586,H592,H605,H611,H623,H772:H773)</f>
        <v>16743.113280336998</v>
      </c>
      <c r="I989" s="789">
        <f t="shared" ref="I989:K989" si="190">SUM(I508,I514,I520,I526,I532,I538,I544,I550,I556,I562,I568,I574,I580,I586,I592,I605,I611,I623,I772:I773)</f>
        <v>16743.113280336998</v>
      </c>
      <c r="J989" s="789">
        <f t="shared" si="190"/>
        <v>16743.113280336998</v>
      </c>
      <c r="K989" s="789">
        <f t="shared" si="190"/>
        <v>16743.113280336998</v>
      </c>
      <c r="L989" s="1192"/>
      <c r="M989" s="789">
        <f>SUM(M508,M514,M520,M526,M532,M538,M544,M550,M556,M562,M568,M574,M580,M586,M592,M605,M611,M623,M772:M773)</f>
        <v>10046.113280336996</v>
      </c>
      <c r="N989" s="789">
        <f t="shared" ref="N989:P989" si="191">SUM(N508,N514,N520,N526,N532,N538,N544,N550,N556,N562,N568,N574,N580,N586,N592,N605,N611,N623,N772:N773)</f>
        <v>9805.1132803369965</v>
      </c>
      <c r="O989" s="789">
        <f t="shared" si="191"/>
        <v>8890.1132803369965</v>
      </c>
      <c r="P989" s="789">
        <f t="shared" si="191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705</v>
      </c>
      <c r="B990" s="1192"/>
      <c r="C990" s="789">
        <f>SUM(C599,C617,C629)</f>
        <v>0</v>
      </c>
      <c r="D990" s="789">
        <f t="shared" ref="D990:F990" si="192">SUM(D599,D617,D629)</f>
        <v>0</v>
      </c>
      <c r="E990" s="789">
        <f t="shared" si="192"/>
        <v>0</v>
      </c>
      <c r="F990" s="789">
        <f t="shared" si="192"/>
        <v>0</v>
      </c>
      <c r="G990" s="1192"/>
      <c r="H990" s="789">
        <f>SUM(H599,H617,H629)</f>
        <v>0</v>
      </c>
      <c r="I990" s="789">
        <f t="shared" ref="I990:K990" si="193">SUM(I599,I617,I629)</f>
        <v>0</v>
      </c>
      <c r="J990" s="789">
        <f t="shared" si="193"/>
        <v>0</v>
      </c>
      <c r="K990" s="789">
        <f t="shared" si="193"/>
        <v>0</v>
      </c>
      <c r="L990" s="1192"/>
      <c r="M990" s="789">
        <f>SUM(M599,M617,M629)</f>
        <v>0</v>
      </c>
      <c r="N990" s="789">
        <f t="shared" ref="N990:P990" si="194">SUM(N599,N617,N629)</f>
        <v>0</v>
      </c>
      <c r="O990" s="789">
        <f t="shared" si="194"/>
        <v>0</v>
      </c>
      <c r="P990" s="789">
        <f t="shared" si="194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706</v>
      </c>
      <c r="B991" s="1192"/>
      <c r="C991" s="789">
        <f t="shared" ref="C991:F991" si="195">SUM(C642)</f>
        <v>0</v>
      </c>
      <c r="D991" s="789">
        <f t="shared" si="195"/>
        <v>0</v>
      </c>
      <c r="E991" s="789">
        <f t="shared" si="195"/>
        <v>0</v>
      </c>
      <c r="F991" s="789">
        <f t="shared" si="195"/>
        <v>0</v>
      </c>
      <c r="G991" s="1192"/>
      <c r="H991" s="789">
        <f t="shared" ref="H991:K991" si="196">SUM(H642)</f>
        <v>0</v>
      </c>
      <c r="I991" s="789">
        <f t="shared" si="196"/>
        <v>0</v>
      </c>
      <c r="J991" s="789">
        <f t="shared" si="196"/>
        <v>0</v>
      </c>
      <c r="K991" s="789">
        <f t="shared" si="196"/>
        <v>0</v>
      </c>
      <c r="L991" s="1192"/>
      <c r="M991" s="789">
        <f t="shared" ref="M991:P991" si="197">SUM(M642)</f>
        <v>0</v>
      </c>
      <c r="N991" s="789">
        <f t="shared" si="197"/>
        <v>0</v>
      </c>
      <c r="O991" s="789">
        <f t="shared" si="197"/>
        <v>0</v>
      </c>
      <c r="P991" s="789">
        <f t="shared" si="197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3368</v>
      </c>
      <c r="D992" s="789">
        <f t="shared" ref="D992:F992" si="198">SUM(D774,D775,D776,D782:D783,D806)</f>
        <v>3739</v>
      </c>
      <c r="E992" s="789">
        <f t="shared" si="198"/>
        <v>3704</v>
      </c>
      <c r="F992" s="789">
        <f t="shared" si="198"/>
        <v>4717</v>
      </c>
      <c r="G992" s="1188"/>
      <c r="H992" s="789">
        <f>SUM(H774,H775,H776,H782:H783,H806)</f>
        <v>4453.5</v>
      </c>
      <c r="I992" s="789">
        <f t="shared" ref="I992:K992" si="199">SUM(I774,I775,I776,I782:I783,I806)</f>
        <v>4434.5</v>
      </c>
      <c r="J992" s="789">
        <f t="shared" si="199"/>
        <v>4593.5</v>
      </c>
      <c r="K992" s="789">
        <f t="shared" si="199"/>
        <v>4081.5</v>
      </c>
      <c r="L992" s="1188"/>
      <c r="M992" s="789">
        <f>SUM(M774,M775,M776,M782:M783,M806)</f>
        <v>1085.5</v>
      </c>
      <c r="N992" s="789">
        <f t="shared" ref="N992:P992" si="200">SUM(N774,N775,N776,N782:N783,N806)</f>
        <v>695.5</v>
      </c>
      <c r="O992" s="789">
        <f t="shared" si="200"/>
        <v>889.5</v>
      </c>
      <c r="P992" s="789">
        <f t="shared" si="200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92"/>
      <c r="C993" s="789">
        <f t="shared" ref="C993:F993" si="201">SUM(C781,C790)</f>
        <v>750</v>
      </c>
      <c r="D993" s="789">
        <f t="shared" si="201"/>
        <v>640</v>
      </c>
      <c r="E993" s="789">
        <f t="shared" si="201"/>
        <v>408</v>
      </c>
      <c r="F993" s="789">
        <f t="shared" si="201"/>
        <v>1930</v>
      </c>
      <c r="G993" s="1188"/>
      <c r="H993" s="789">
        <f t="shared" ref="H993:K993" si="202">SUM(H781,H790)</f>
        <v>75000</v>
      </c>
      <c r="I993" s="789">
        <f t="shared" si="202"/>
        <v>96000</v>
      </c>
      <c r="J993" s="789">
        <f t="shared" si="202"/>
        <v>30600</v>
      </c>
      <c r="K993" s="789">
        <f t="shared" si="202"/>
        <v>231600</v>
      </c>
      <c r="L993" s="1188"/>
      <c r="M993" s="789">
        <f t="shared" ref="M993:P993" si="203">SUM(M781,M790)</f>
        <v>74250</v>
      </c>
      <c r="N993" s="789">
        <f t="shared" si="203"/>
        <v>95360</v>
      </c>
      <c r="O993" s="789">
        <f t="shared" si="203"/>
        <v>30192</v>
      </c>
      <c r="P993" s="789">
        <f t="shared" si="203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204">SUM(C784:C785,C791:C798)</f>
        <v>2526</v>
      </c>
      <c r="D994" s="789">
        <f t="shared" si="204"/>
        <v>3210</v>
      </c>
      <c r="E994" s="789">
        <f t="shared" si="204"/>
        <v>2857</v>
      </c>
      <c r="F994" s="789">
        <f t="shared" si="204"/>
        <v>4402</v>
      </c>
      <c r="G994" s="1188"/>
      <c r="H994" s="789">
        <f t="shared" ref="H994:K994" si="205">SUM(H784:H785,H791:H798)</f>
        <v>2526</v>
      </c>
      <c r="I994" s="789">
        <f t="shared" si="205"/>
        <v>3210</v>
      </c>
      <c r="J994" s="789">
        <f t="shared" si="205"/>
        <v>2857</v>
      </c>
      <c r="K994" s="789">
        <f t="shared" si="205"/>
        <v>4402</v>
      </c>
      <c r="L994" s="1188"/>
      <c r="M994" s="789">
        <f t="shared" ref="M994:P994" si="206">SUM(M784:M785,M791:M798)</f>
        <v>0</v>
      </c>
      <c r="N994" s="789">
        <f t="shared" si="206"/>
        <v>0</v>
      </c>
      <c r="O994" s="789">
        <f t="shared" si="206"/>
        <v>0</v>
      </c>
      <c r="P994" s="789">
        <f t="shared" si="206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>SUM(C799,C800)</f>
        <v>4625</v>
      </c>
      <c r="D995" s="789">
        <f t="shared" ref="D995:F995" si="207">SUM(D799,D800)</f>
        <v>3328</v>
      </c>
      <c r="E995" s="789">
        <f t="shared" si="207"/>
        <v>4718</v>
      </c>
      <c r="F995" s="789">
        <f t="shared" si="207"/>
        <v>3338</v>
      </c>
      <c r="G995" s="1188"/>
      <c r="H995" s="789">
        <f t="shared" ref="H995:K995" si="208">SUM(H799,H800)</f>
        <v>1980</v>
      </c>
      <c r="I995" s="789">
        <f t="shared" si="208"/>
        <v>1980</v>
      </c>
      <c r="J995" s="789">
        <f t="shared" si="208"/>
        <v>1980</v>
      </c>
      <c r="K995" s="789">
        <f t="shared" si="208"/>
        <v>1980</v>
      </c>
      <c r="L995" s="1188"/>
      <c r="M995" s="789">
        <f t="shared" ref="M995:P995" si="209">SUM(M799,M800)</f>
        <v>-2645</v>
      </c>
      <c r="N995" s="789">
        <f t="shared" si="209"/>
        <v>-1348</v>
      </c>
      <c r="O995" s="789">
        <f t="shared" si="209"/>
        <v>-2738</v>
      </c>
      <c r="P995" s="789">
        <f t="shared" si="209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210">SUM(C801)</f>
        <v>5030</v>
      </c>
      <c r="D996" s="789">
        <f t="shared" si="210"/>
        <v>4170</v>
      </c>
      <c r="E996" s="789">
        <f t="shared" si="210"/>
        <v>4680</v>
      </c>
      <c r="F996" s="789">
        <f t="shared" si="210"/>
        <v>2800</v>
      </c>
      <c r="G996" s="1192"/>
      <c r="H996" s="789">
        <f t="shared" ref="H996:K996" si="211">SUM(H801)</f>
        <v>2700</v>
      </c>
      <c r="I996" s="789">
        <f t="shared" si="211"/>
        <v>2700</v>
      </c>
      <c r="J996" s="789">
        <f t="shared" si="211"/>
        <v>2700</v>
      </c>
      <c r="K996" s="789">
        <f t="shared" si="211"/>
        <v>2700</v>
      </c>
      <c r="L996" s="1192"/>
      <c r="M996" s="789">
        <f t="shared" ref="M996:P996" si="212">SUM(M801)</f>
        <v>-2330</v>
      </c>
      <c r="N996" s="789">
        <f t="shared" si="212"/>
        <v>-1470</v>
      </c>
      <c r="O996" s="789">
        <f t="shared" si="212"/>
        <v>-1980</v>
      </c>
      <c r="P996" s="789">
        <f t="shared" si="212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415</v>
      </c>
      <c r="B997" s="1192"/>
      <c r="C997" s="789">
        <f>SUM(C804)</f>
        <v>720</v>
      </c>
      <c r="D997" s="789">
        <f t="shared" ref="D997:F997" si="213">SUM(D804)</f>
        <v>1504</v>
      </c>
      <c r="E997" s="789">
        <f t="shared" si="213"/>
        <v>1985</v>
      </c>
      <c r="F997" s="789">
        <f t="shared" si="213"/>
        <v>2400</v>
      </c>
      <c r="G997" s="1192"/>
      <c r="H997" s="789">
        <f>SUM(H804)</f>
        <v>720</v>
      </c>
      <c r="I997" s="789">
        <f t="shared" ref="I997:K997" si="214">SUM(I804)</f>
        <v>1504</v>
      </c>
      <c r="J997" s="789">
        <f t="shared" si="214"/>
        <v>1985</v>
      </c>
      <c r="K997" s="789">
        <f t="shared" si="214"/>
        <v>2400</v>
      </c>
      <c r="L997" s="1192"/>
      <c r="M997" s="789">
        <f>SUM(M804)</f>
        <v>0</v>
      </c>
      <c r="N997" s="789">
        <f t="shared" ref="N997:P997" si="215">SUM(N804)</f>
        <v>0</v>
      </c>
      <c r="O997" s="789">
        <f t="shared" si="215"/>
        <v>0</v>
      </c>
      <c r="P997" s="789">
        <f t="shared" si="215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151</v>
      </c>
      <c r="B998" s="1192"/>
      <c r="C998" s="789">
        <f>SUM(C802,C803)</f>
        <v>3278</v>
      </c>
      <c r="D998" s="789">
        <f t="shared" ref="D998:F998" si="216">D803</f>
        <v>1192</v>
      </c>
      <c r="E998" s="789">
        <f t="shared" si="216"/>
        <v>1933</v>
      </c>
      <c r="F998" s="789">
        <f t="shared" si="216"/>
        <v>2444</v>
      </c>
      <c r="G998" s="1192"/>
      <c r="H998" s="789">
        <f>SUM(H802,H803)</f>
        <v>1332</v>
      </c>
      <c r="I998" s="789">
        <f t="shared" ref="I998:K998" si="217">I803</f>
        <v>792</v>
      </c>
      <c r="J998" s="789">
        <f t="shared" si="217"/>
        <v>792</v>
      </c>
      <c r="K998" s="789">
        <f t="shared" si="217"/>
        <v>792</v>
      </c>
      <c r="L998" s="1192"/>
      <c r="M998" s="789">
        <f>SUM(M802,M803)</f>
        <v>-1946</v>
      </c>
      <c r="N998" s="789">
        <f t="shared" ref="N998:P998" si="218">N803</f>
        <v>-400</v>
      </c>
      <c r="O998" s="789">
        <f t="shared" si="218"/>
        <v>-1141</v>
      </c>
      <c r="P998" s="789">
        <f t="shared" si="218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416</v>
      </c>
      <c r="B999" s="1192"/>
      <c r="C999" s="789">
        <f>SUM(C805,C809:C810)</f>
        <v>1182</v>
      </c>
      <c r="D999" s="789">
        <f t="shared" ref="D999:F999" si="219">SUM(D805,D809:D810)</f>
        <v>3236</v>
      </c>
      <c r="E999" s="789">
        <f t="shared" si="219"/>
        <v>1942</v>
      </c>
      <c r="F999" s="789">
        <f t="shared" si="219"/>
        <v>1442</v>
      </c>
      <c r="G999" s="1192"/>
      <c r="H999" s="789">
        <f>SUM(H805,H809:H810)</f>
        <v>0</v>
      </c>
      <c r="I999" s="789">
        <f t="shared" ref="I999:K999" si="220">SUM(I805,I809:I810)</f>
        <v>0</v>
      </c>
      <c r="J999" s="789">
        <f t="shared" si="220"/>
        <v>0</v>
      </c>
      <c r="K999" s="789">
        <f t="shared" si="220"/>
        <v>0</v>
      </c>
      <c r="L999" s="1192"/>
      <c r="M999" s="789">
        <f>SUM(M805,M809:M810)</f>
        <v>-1182</v>
      </c>
      <c r="N999" s="789">
        <f t="shared" ref="N999:P999" si="221">SUM(N805,N809:N810)</f>
        <v>-3236</v>
      </c>
      <c r="O999" s="789">
        <f t="shared" si="221"/>
        <v>-1942</v>
      </c>
      <c r="P999" s="789">
        <f t="shared" si="221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707</v>
      </c>
      <c r="B1000" s="1192"/>
      <c r="C1000" s="789">
        <f t="shared" ref="C1000:F1001" si="222">SUM(C807)</f>
        <v>0</v>
      </c>
      <c r="D1000" s="789">
        <f t="shared" si="222"/>
        <v>0</v>
      </c>
      <c r="E1000" s="789">
        <f t="shared" si="222"/>
        <v>0</v>
      </c>
      <c r="F1000" s="789">
        <f t="shared" si="222"/>
        <v>0</v>
      </c>
      <c r="G1000" s="1192"/>
      <c r="H1000" s="789">
        <f t="shared" ref="H1000:K1000" si="223">SUM(H807)</f>
        <v>5551.5000000000018</v>
      </c>
      <c r="I1000" s="789">
        <f t="shared" si="223"/>
        <v>5551.5000000000018</v>
      </c>
      <c r="J1000" s="789">
        <f t="shared" si="223"/>
        <v>5551.5000000000018</v>
      </c>
      <c r="K1000" s="789">
        <f t="shared" si="223"/>
        <v>5551.5000000000018</v>
      </c>
      <c r="L1000" s="1192"/>
      <c r="M1000" s="789">
        <f t="shared" ref="M1000:P1000" si="224">SUM(M807)</f>
        <v>5551.5000000000018</v>
      </c>
      <c r="N1000" s="789">
        <f t="shared" si="224"/>
        <v>5551.5000000000018</v>
      </c>
      <c r="O1000" s="789">
        <f t="shared" si="224"/>
        <v>5551.5000000000018</v>
      </c>
      <c r="P1000" s="789">
        <f t="shared" si="224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708</v>
      </c>
      <c r="B1001" s="1192"/>
      <c r="C1001" s="789">
        <f t="shared" si="222"/>
        <v>0</v>
      </c>
      <c r="D1001" s="789">
        <f t="shared" si="222"/>
        <v>0</v>
      </c>
      <c r="E1001" s="789">
        <f t="shared" si="222"/>
        <v>0</v>
      </c>
      <c r="F1001" s="789">
        <f t="shared" si="222"/>
        <v>0</v>
      </c>
      <c r="G1001" s="1192"/>
      <c r="H1001" s="789">
        <f t="shared" ref="H1001:K1001" si="225">SUM(H808)</f>
        <v>31212</v>
      </c>
      <c r="I1001" s="789">
        <f t="shared" si="225"/>
        <v>31212</v>
      </c>
      <c r="J1001" s="789">
        <f t="shared" si="225"/>
        <v>31212</v>
      </c>
      <c r="K1001" s="789">
        <f t="shared" si="225"/>
        <v>31212</v>
      </c>
      <c r="L1001" s="1192"/>
      <c r="M1001" s="789">
        <f t="shared" ref="M1001:P1001" si="226">SUM(M808)</f>
        <v>31212</v>
      </c>
      <c r="N1001" s="789">
        <f t="shared" si="226"/>
        <v>31212</v>
      </c>
      <c r="O1001" s="789">
        <f t="shared" si="226"/>
        <v>31212</v>
      </c>
      <c r="P1001" s="789">
        <f t="shared" si="226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227">C985-SUM(C988:C999)</f>
        <v>3194</v>
      </c>
      <c r="D1002" s="789">
        <f t="shared" si="227"/>
        <v>7484</v>
      </c>
      <c r="E1002" s="789">
        <f t="shared" si="227"/>
        <v>30785</v>
      </c>
      <c r="F1002" s="789">
        <f t="shared" si="227"/>
        <v>85787</v>
      </c>
      <c r="G1002" s="1192"/>
      <c r="H1002" s="789">
        <f t="shared" ref="H1002:K1002" si="228">H985-SUM(H988:H999)</f>
        <v>-113823.2411122818</v>
      </c>
      <c r="I1002" s="789">
        <f t="shared" si="228"/>
        <v>-132157.2411122818</v>
      </c>
      <c r="J1002" s="789">
        <f t="shared" si="228"/>
        <v>-51399.241112281801</v>
      </c>
      <c r="K1002" s="789">
        <f t="shared" si="228"/>
        <v>-214867.2411122818</v>
      </c>
      <c r="L1002" s="1192"/>
      <c r="M1002" s="789">
        <f t="shared" ref="M1002:P1002" si="229">M985-SUM(M988:M999)</f>
        <v>-83657.241112281801</v>
      </c>
      <c r="N1002" s="789">
        <f t="shared" si="229"/>
        <v>-109010.2411122818</v>
      </c>
      <c r="O1002" s="789">
        <f t="shared" si="229"/>
        <v>-35479.241112281801</v>
      </c>
      <c r="P1002" s="789">
        <f t="shared" si="229"/>
        <v>-236787.2411122818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39950</v>
      </c>
      <c r="D1004" s="1107">
        <f>SUM(D988:D1002)</f>
        <v>44021</v>
      </c>
      <c r="E1004" s="1107">
        <f>SUM(E988:E1003)</f>
        <v>77485</v>
      </c>
      <c r="F1004" s="1107">
        <f>SUM(F988:F1003)</f>
        <v>137557</v>
      </c>
      <c r="G1004" s="1192"/>
      <c r="H1004" s="1196">
        <f>SUM(H988:H1003)</f>
        <v>36763.5</v>
      </c>
      <c r="I1004" s="1196">
        <f>SUM(I988:I1003)</f>
        <v>40338.5</v>
      </c>
      <c r="J1004" s="1196">
        <f>SUM(J988:J1003)</f>
        <v>55983.5</v>
      </c>
      <c r="K1004" s="1196">
        <f>SUM(K988:K1003)</f>
        <v>94963.5</v>
      </c>
      <c r="L1004" s="1192"/>
      <c r="M1004" s="1107">
        <f>SUM(M988:M1003)</f>
        <v>35513.5</v>
      </c>
      <c r="N1004" s="1107">
        <f>SUM(N988:N1003)</f>
        <v>32288.5</v>
      </c>
      <c r="O1004" s="1107">
        <f>SUM(O988:O1003)</f>
        <v>30543.5</v>
      </c>
      <c r="P1004" s="1107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0</v>
      </c>
      <c r="F1015" s="1112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0</v>
      </c>
      <c r="F1016" s="1112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523</v>
      </c>
      <c r="B1020" s="1209"/>
      <c r="C1020" s="1211">
        <f>C11</f>
        <v>0.17140325169503248</v>
      </c>
      <c r="D1020" s="1211">
        <f>D11</f>
        <v>0.19615418569254181</v>
      </c>
      <c r="E1020" s="1211">
        <f>E11</f>
        <v>0.14249400857894007</v>
      </c>
      <c r="F1020" s="1211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1250</v>
      </c>
      <c r="D1021" s="1212">
        <f>D21</f>
        <v>2000</v>
      </c>
      <c r="E1021" s="1212">
        <f>E21</f>
        <v>31895</v>
      </c>
      <c r="F1021" s="1212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678</v>
      </c>
      <c r="B1022" s="1209"/>
      <c r="C1022" s="1112">
        <f>IF(C46="",0,$D1022*C46/$D46)</f>
        <v>14495.755404911093</v>
      </c>
      <c r="D1022" s="1112">
        <f>IF(OR(D454=0,D454="",D450=0,D450=""),0,365*$P$1*D456*D46/D454/D450)</f>
        <v>14495.755404911093</v>
      </c>
      <c r="E1022" s="1112">
        <f>IF(E46="",0,$D1022*E46/$D46)</f>
        <v>14495.755404911093</v>
      </c>
      <c r="F1022" s="1112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524</v>
      </c>
      <c r="B1023" s="1209"/>
      <c r="C1023" s="1215">
        <f>C1021/C1022</f>
        <v>8.6232139345874023E-2</v>
      </c>
      <c r="D1023" s="1215">
        <f>D1021/D1022</f>
        <v>0.13797142295339845</v>
      </c>
      <c r="E1023" s="1215">
        <f>E1021/E1022</f>
        <v>2.2002992675493216</v>
      </c>
      <c r="F1023" s="1215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0.25763539104090649</v>
      </c>
      <c r="D1024" s="1215">
        <f>D1020+D1023</f>
        <v>0.33412560864594026</v>
      </c>
      <c r="E1024" s="1215">
        <f>E1020+E1023</f>
        <v>2.3427932761282615</v>
      </c>
      <c r="F1024" s="1215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0.38645308656135974</v>
      </c>
      <c r="D1025" s="1215">
        <f>D1024*D46/6</f>
        <v>0.50118841296891037</v>
      </c>
      <c r="E1025" s="1215">
        <f>E1024*E46/6</f>
        <v>3.5141899141923925</v>
      </c>
      <c r="F1025" s="1215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0.1545812346245439</v>
      </c>
      <c r="D1026" s="1215">
        <f>D1025/SUM(D48)</f>
        <v>0.22781291498586834</v>
      </c>
      <c r="E1026" s="1215">
        <f>E1025/SUM(E48)</f>
        <v>1.7570949570961962</v>
      </c>
      <c r="F1026" s="1215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525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C1107</f>
        <v>VP</v>
      </c>
      <c r="D1030" s="832"/>
      <c r="E1030" s="1217" t="str">
        <f>D1107</f>
        <v>P</v>
      </c>
      <c r="F1030" s="832"/>
      <c r="G1030" s="832"/>
      <c r="H1030" s="1218" t="str">
        <f>E1107</f>
        <v>M</v>
      </c>
      <c r="I1030" s="831"/>
      <c r="J1030" s="1218" t="str">
        <f>F1107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6" t="s">
        <v>700</v>
      </c>
      <c r="B1031" s="1209"/>
      <c r="C1031" s="1112">
        <f>SUM(C989)+SUM(M989)</f>
        <v>16743.113280336998</v>
      </c>
      <c r="D1031" s="832"/>
      <c r="E1031" s="1112">
        <f>SUM(D989)+SUM(N989)</f>
        <v>16743.113280336998</v>
      </c>
      <c r="F1031" s="832"/>
      <c r="G1031" s="832"/>
      <c r="H1031" s="1112">
        <f>SUM(E989)+SUM(O989)</f>
        <v>16743.113280336998</v>
      </c>
      <c r="I1031" s="831"/>
      <c r="J1031" s="1112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6" t="s">
        <v>701</v>
      </c>
      <c r="B1032" s="1209"/>
      <c r="C1032" s="1112">
        <f>SUMIF($Q$772:$Q$776,"lbpl",H$772:H$776)+SUMIF($Q$781:$Q$785,"lbpl",H$781:H$785)+SUMIF($Q$790:$Q$810,"lbpl",H$790:H$810)</f>
        <v>90726</v>
      </c>
      <c r="D1032" s="832"/>
      <c r="E1032" s="1112">
        <f>SUMIF($Q$772:$Q$776,"lbpl",I$772:I$776)+SUMIF($Q$781:$Q$785,"lbpl",I$781:I$785)+SUMIF($Q$790:$Q$810,"lbpl",I$790:I$810)</f>
        <v>111726</v>
      </c>
      <c r="F1032" s="832"/>
      <c r="G1032" s="832"/>
      <c r="H1032" s="1112">
        <f>SUMIF($Q$772:$Q$776,"lbpl",J$772:J$776)+SUMIF($Q$781:$Q$785,"lbpl",J$781:J$785)+SUMIF($Q$790:$Q$810,"lbpl",J$790:J$810)</f>
        <v>46326</v>
      </c>
      <c r="I1032" s="831"/>
      <c r="J1032" s="1112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20" t="s">
        <v>702</v>
      </c>
      <c r="B1033" s="1209"/>
      <c r="C1033" s="1112">
        <f>SUMIF($Q$772:$Q$776,"ubpl",H$772:H$776)+SUMIF($Q$781:$Q$785,"ubpl",H$781:H$785)+SUMIF($Q$790:$Q$810,"ubpl",H$790:H$810)</f>
        <v>31212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31212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20" t="s">
        <v>703</v>
      </c>
      <c r="B1034" s="1209"/>
      <c r="C1034" s="1112">
        <f>SUMIF($Q$772:$Q$776,"des",H$772:H$776)+SUMIF($Q$781:$Q$785,"des",H$781:H$785)+SUMIF($Q$790:$Q$810,"des",H$790:H$810)</f>
        <v>4032</v>
      </c>
      <c r="D1034" s="1209"/>
      <c r="E1034" s="1112">
        <f>SUMIF($Q$772:$Q$776,"des",I$772:I$776)+SUMIF($Q$781:$Q$785,"des",I$781:I$785)+SUMIF($Q$790:$Q$810,"des",I$790:I$810)</f>
        <v>5481</v>
      </c>
      <c r="F1034" s="1209"/>
      <c r="G1034" s="1209"/>
      <c r="H1034" s="1112">
        <f>SUMIF($Q$772:$Q$776,"des",J$772:J$776)+SUMIF($Q$781:$Q$785,"des",J$781:J$785)+SUMIF($Q$790:$Q$810,"des",J$790:J$810)</f>
        <v>5768</v>
      </c>
      <c r="I1034" s="43"/>
      <c r="J1034" s="1112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6" t="s">
        <v>526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6" t="s">
        <v>527</v>
      </c>
      <c r="B1037" s="1209"/>
      <c r="C1037" s="996" t="str">
        <f>E1037</f>
        <v>maize</v>
      </c>
      <c r="D1037" s="832"/>
      <c r="E1037" s="287" t="s">
        <v>528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6" t="s">
        <v>529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6" t="s">
        <v>64</v>
      </c>
      <c r="B1039" s="1209"/>
      <c r="C1039" s="996">
        <f>SUM(C46)</f>
        <v>9</v>
      </c>
      <c r="D1039" s="832"/>
      <c r="E1039" s="996">
        <f>SUM(D46)</f>
        <v>9</v>
      </c>
      <c r="F1039" s="832"/>
      <c r="G1039" s="832"/>
      <c r="H1039" s="1223">
        <f>SUM(E46)</f>
        <v>9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6" t="s">
        <v>530</v>
      </c>
      <c r="B1040" s="1209"/>
      <c r="C1040" s="1189">
        <f>E1040</f>
        <v>7.6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24">
        <f>E1040</f>
        <v>7.6</v>
      </c>
      <c r="I1040" s="831"/>
      <c r="J1040" s="1224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7" t="s">
        <v>531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532</v>
      </c>
      <c r="D1043" s="1233" t="s">
        <v>533</v>
      </c>
      <c r="E1043" s="1233" t="s">
        <v>532</v>
      </c>
      <c r="F1043" s="1233" t="s">
        <v>533</v>
      </c>
      <c r="G1043" s="832"/>
      <c r="H1043" s="1234" t="s">
        <v>532</v>
      </c>
      <c r="I1043" s="1234" t="s">
        <v>533</v>
      </c>
      <c r="J1043" s="1234" t="s">
        <v>532</v>
      </c>
      <c r="K1043" s="1234" t="s">
        <v>533</v>
      </c>
      <c r="L1043" s="832"/>
      <c r="M1043" s="1218" t="s">
        <v>534</v>
      </c>
      <c r="N1043" s="832"/>
      <c r="O1043" s="832"/>
      <c r="P1043" s="832"/>
      <c r="Q1043" s="438"/>
      <c r="R1043" s="44" t="s">
        <v>535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6">
        <f>LOOKUP($B1044,$T$820:$T$898,E$820:E$898)</f>
        <v>0.12515566625155666</v>
      </c>
      <c r="I1044" s="1236">
        <f>LOOKUP($B1044,$T$820:$T$898,O$820:O$898)</f>
        <v>0</v>
      </c>
      <c r="J1044" s="1236">
        <f>LOOKUP($B1044,$T$820:$T$898,F$820:F$898)</f>
        <v>0.12515566625155666</v>
      </c>
      <c r="K1044" s="1236">
        <f>LOOKUP($B1044,$T$820:$T$898,P$820:P$898)</f>
        <v>0</v>
      </c>
      <c r="L1044" s="832"/>
      <c r="M1044" s="1219" t="str">
        <f t="shared" ref="M1044:M1055" si="230">IF(LOOKUP(R1044,R$1071:R$1096,R$1071:R$1096)=R1044,R1044,"")</f>
        <v/>
      </c>
      <c r="N1044" s="832"/>
      <c r="O1044" s="832"/>
      <c r="P1044" s="832"/>
      <c r="Q1044" s="438"/>
      <c r="R1044" s="832">
        <f t="shared" ref="R1044:R1063" si="231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232">IF(OR(A1044="",LOOKUP(B1045,$T$820:$T$898,A$820:A$898)=A1044),"",LOOKUP(B1045,$T$820:$T$898,A$820:A$898))</f>
        <v>Own meat</v>
      </c>
      <c r="B1045" s="1209">
        <v>2</v>
      </c>
      <c r="C1045" s="876">
        <f t="shared" ref="C1045:C1063" si="233">IF($A1045="","",LOOKUP($B1045,$T$820:$T$898,C$820:C$898))</f>
        <v>5.1053237858032383E-2</v>
      </c>
      <c r="D1045" s="876">
        <f t="shared" ref="D1045:D1055" si="234">IF($A1045="","",LOOKUP($B1045,$T$820:$T$898,M$820:M$898))</f>
        <v>0</v>
      </c>
      <c r="E1045" s="876">
        <f t="shared" ref="E1045:E1055" si="235">IF($A1045="","",LOOKUP($B1045,$T$820:$T$898,D$820:D$898))</f>
        <v>6.680370485678705E-2</v>
      </c>
      <c r="F1045" s="876">
        <f t="shared" ref="F1045:F1055" si="236">IF($A1045="","",LOOKUP($B1045,$T$820:$T$898,N$820:N$898))</f>
        <v>0</v>
      </c>
      <c r="G1045" s="832"/>
      <c r="H1045" s="1236">
        <f t="shared" ref="H1045:H1055" si="237">IF($A1045="","",LOOKUP($B1045,$T$820:$T$898,E$820:E$898))</f>
        <v>6.1553549190535496E-2</v>
      </c>
      <c r="I1045" s="1236">
        <f t="shared" ref="I1045:I1055" si="238">IF($A1045="","",LOOKUP($B1045,$T$820:$T$898,O$820:O$898))</f>
        <v>0</v>
      </c>
      <c r="J1045" s="1236">
        <f t="shared" ref="J1045:J1055" si="239">IF($A1045="","",LOOKUP($B1045,$T$820:$T$898,F$820:F$898))</f>
        <v>6.1553549190535496E-2</v>
      </c>
      <c r="K1045" s="1236">
        <f t="shared" ref="K1045:K1055" si="240">IF($A1045="","",LOOKUP($B1045,$T$820:$T$898,P$820:P$898))</f>
        <v>0</v>
      </c>
      <c r="L1045" s="832"/>
      <c r="M1045" s="1219" t="str">
        <f t="shared" si="230"/>
        <v/>
      </c>
      <c r="N1045" s="832"/>
      <c r="O1045" s="832"/>
      <c r="P1045" s="832"/>
      <c r="Q1045" s="438"/>
      <c r="R1045" s="832" t="str">
        <f t="shared" si="231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232"/>
        <v>Green cons - Season 1: no of months</v>
      </c>
      <c r="B1046" s="1209">
        <v>3</v>
      </c>
      <c r="C1046" s="876">
        <f t="shared" si="233"/>
        <v>2.8333333333333335E-2</v>
      </c>
      <c r="D1046" s="876">
        <f t="shared" si="234"/>
        <v>0</v>
      </c>
      <c r="E1046" s="876">
        <f t="shared" si="235"/>
        <v>1.1666666666666667E-2</v>
      </c>
      <c r="F1046" s="876">
        <f t="shared" si="236"/>
        <v>0</v>
      </c>
      <c r="G1046" s="832"/>
      <c r="H1046" s="1236">
        <f t="shared" si="237"/>
        <v>1.1666666666666667E-2</v>
      </c>
      <c r="I1046" s="1236">
        <f t="shared" si="238"/>
        <v>0</v>
      </c>
      <c r="J1046" s="1236">
        <f t="shared" si="239"/>
        <v>1.1666666666666667E-2</v>
      </c>
      <c r="K1046" s="1236">
        <f t="shared" si="240"/>
        <v>0</v>
      </c>
      <c r="L1046" s="832"/>
      <c r="M1046" s="1219">
        <f t="shared" si="230"/>
        <v>9</v>
      </c>
      <c r="N1046" s="832"/>
      <c r="O1046" s="832"/>
      <c r="P1046" s="832"/>
      <c r="Q1046" s="438"/>
      <c r="R1046" s="832">
        <f t="shared" si="231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232"/>
        <v xml:space="preserve">Green beans </v>
      </c>
      <c r="B1047" s="1209">
        <v>4</v>
      </c>
      <c r="C1047" s="876">
        <f t="shared" si="233"/>
        <v>6.25E-2</v>
      </c>
      <c r="D1047" s="876">
        <f t="shared" si="234"/>
        <v>0</v>
      </c>
      <c r="E1047" s="876">
        <f t="shared" si="235"/>
        <v>2.8333333333333335E-2</v>
      </c>
      <c r="F1047" s="876">
        <f t="shared" si="236"/>
        <v>0</v>
      </c>
      <c r="G1047" s="832"/>
      <c r="H1047" s="1236">
        <f t="shared" si="237"/>
        <v>2.8333333333333335E-2</v>
      </c>
      <c r="I1047" s="1236">
        <f t="shared" si="238"/>
        <v>0</v>
      </c>
      <c r="J1047" s="1236">
        <f t="shared" si="239"/>
        <v>2.8333333333333335E-2</v>
      </c>
      <c r="K1047" s="1236">
        <f t="shared" si="240"/>
        <v>0</v>
      </c>
      <c r="L1047" s="832"/>
      <c r="M1047" s="1219" t="str">
        <f t="shared" si="230"/>
        <v/>
      </c>
      <c r="N1047" s="832"/>
      <c r="O1047" s="832"/>
      <c r="P1047" s="832"/>
      <c r="Q1047" s="438"/>
      <c r="R1047" s="832" t="str">
        <f t="shared" si="231"/>
        <v/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232"/>
        <v>Maize: kg produced</v>
      </c>
      <c r="B1048" s="1209">
        <v>5</v>
      </c>
      <c r="C1048" s="876">
        <f t="shared" si="233"/>
        <v>0.15772191780821915</v>
      </c>
      <c r="D1048" s="876">
        <f t="shared" si="234"/>
        <v>0</v>
      </c>
      <c r="E1048" s="876">
        <f t="shared" si="235"/>
        <v>0.15772191780821915</v>
      </c>
      <c r="F1048" s="876">
        <f t="shared" si="236"/>
        <v>5.2573972602739716E-2</v>
      </c>
      <c r="G1048" s="832"/>
      <c r="H1048" s="1236">
        <f t="shared" si="237"/>
        <v>0.10514794520547943</v>
      </c>
      <c r="I1048" s="1236">
        <f t="shared" si="238"/>
        <v>0.42059178082191773</v>
      </c>
      <c r="J1048" s="1236">
        <f t="shared" si="239"/>
        <v>0.12617753424657532</v>
      </c>
      <c r="K1048" s="1236">
        <f t="shared" si="240"/>
        <v>0.50471013698630129</v>
      </c>
      <c r="L1048" s="832"/>
      <c r="M1048" s="1219">
        <f t="shared" si="230"/>
        <v>10</v>
      </c>
      <c r="N1048" s="832"/>
      <c r="O1048" s="832"/>
      <c r="P1048" s="832"/>
      <c r="Q1048" s="438"/>
      <c r="R1048" s="832">
        <f t="shared" si="231"/>
        <v>10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232"/>
        <v>Beans: kg produced</v>
      </c>
      <c r="B1049" s="1209">
        <v>6</v>
      </c>
      <c r="C1049" s="876">
        <f t="shared" si="233"/>
        <v>2.4549003735990036E-2</v>
      </c>
      <c r="D1049" s="876">
        <f t="shared" si="234"/>
        <v>0</v>
      </c>
      <c r="E1049" s="876">
        <f t="shared" si="235"/>
        <v>4.9098007471980072E-2</v>
      </c>
      <c r="F1049" s="876">
        <f t="shared" si="236"/>
        <v>0</v>
      </c>
      <c r="G1049" s="832"/>
      <c r="H1049" s="1236">
        <f t="shared" si="237"/>
        <v>4.9098007471980072E-2</v>
      </c>
      <c r="I1049" s="1236">
        <f t="shared" si="238"/>
        <v>0</v>
      </c>
      <c r="J1049" s="1236">
        <f t="shared" si="239"/>
        <v>4.9098007471980072E-2</v>
      </c>
      <c r="K1049" s="1236">
        <f t="shared" si="240"/>
        <v>0</v>
      </c>
      <c r="L1049" s="832"/>
      <c r="M1049" s="1219">
        <f t="shared" si="230"/>
        <v>15</v>
      </c>
      <c r="N1049" s="832"/>
      <c r="O1049" s="832"/>
      <c r="P1049" s="832"/>
      <c r="Q1049" s="438"/>
      <c r="R1049" s="832">
        <f t="shared" si="231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232"/>
        <v>Potato: kg produced</v>
      </c>
      <c r="B1050" s="1209">
        <v>7</v>
      </c>
      <c r="C1050" s="876">
        <f t="shared" si="233"/>
        <v>5.4310225543102251E-3</v>
      </c>
      <c r="D1050" s="876">
        <f t="shared" si="234"/>
        <v>0</v>
      </c>
      <c r="E1050" s="876">
        <f t="shared" si="235"/>
        <v>5.4310225543102251E-3</v>
      </c>
      <c r="F1050" s="876">
        <f t="shared" si="236"/>
        <v>0</v>
      </c>
      <c r="G1050" s="832"/>
      <c r="H1050" s="1236">
        <f t="shared" si="237"/>
        <v>4.3448180434481802E-3</v>
      </c>
      <c r="I1050" s="1236">
        <f t="shared" si="238"/>
        <v>8.6896360868963622E-3</v>
      </c>
      <c r="J1050" s="1236">
        <f t="shared" si="239"/>
        <v>1.086204510862045E-2</v>
      </c>
      <c r="K1050" s="1236">
        <f t="shared" si="240"/>
        <v>4.3448180434481801E-2</v>
      </c>
      <c r="L1050" s="832"/>
      <c r="M1050" s="1219">
        <f t="shared" si="230"/>
        <v>17</v>
      </c>
      <c r="N1050" s="832"/>
      <c r="O1050" s="832"/>
      <c r="P1050" s="832"/>
      <c r="Q1050" s="438"/>
      <c r="R1050" s="832">
        <f t="shared" si="231"/>
        <v>17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232"/>
        <v>Other root crops: no. local meas( Sweet potato)</v>
      </c>
      <c r="B1051" s="1209">
        <v>8</v>
      </c>
      <c r="C1051" s="876">
        <f t="shared" si="233"/>
        <v>8.2503113325031133E-3</v>
      </c>
      <c r="D1051" s="876">
        <f t="shared" si="234"/>
        <v>4.1251556662515572E-2</v>
      </c>
      <c r="E1051" s="876">
        <f t="shared" si="235"/>
        <v>3.3001245330012453E-2</v>
      </c>
      <c r="F1051" s="876">
        <f t="shared" si="236"/>
        <v>3.3001245330012453E-2</v>
      </c>
      <c r="G1051" s="832"/>
      <c r="H1051" s="1236">
        <f t="shared" si="237"/>
        <v>3.3001245330012453E-2</v>
      </c>
      <c r="I1051" s="1236">
        <f t="shared" si="238"/>
        <v>3.3001245330012453E-2</v>
      </c>
      <c r="J1051" s="1236">
        <f t="shared" si="239"/>
        <v>4.1251556662515572E-2</v>
      </c>
      <c r="K1051" s="1236">
        <f t="shared" si="240"/>
        <v>8.250311332503113E-2</v>
      </c>
      <c r="L1051" s="832"/>
      <c r="M1051" s="1219">
        <f t="shared" si="230"/>
        <v>22</v>
      </c>
      <c r="N1051" s="832"/>
      <c r="O1051" s="832"/>
      <c r="P1051" s="832"/>
      <c r="Q1051" s="438"/>
      <c r="R1051" s="832">
        <f t="shared" si="231"/>
        <v>22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232"/>
        <v>Other crop: Amadumbe</v>
      </c>
      <c r="B1052" s="1209">
        <v>9</v>
      </c>
      <c r="C1052" s="876">
        <f t="shared" si="233"/>
        <v>1.4390480143904802E-3</v>
      </c>
      <c r="D1052" s="876">
        <f t="shared" si="234"/>
        <v>0</v>
      </c>
      <c r="E1052" s="876">
        <f t="shared" si="235"/>
        <v>3.5976200359762E-3</v>
      </c>
      <c r="F1052" s="876">
        <f t="shared" si="236"/>
        <v>3.5976200359762E-3</v>
      </c>
      <c r="G1052" s="1209"/>
      <c r="H1052" s="1236">
        <f t="shared" si="237"/>
        <v>3.5976200359762E-3</v>
      </c>
      <c r="I1052" s="1236">
        <f t="shared" si="238"/>
        <v>3.5976200359762E-3</v>
      </c>
      <c r="J1052" s="1236">
        <f t="shared" si="239"/>
        <v>5.3964300539642998E-3</v>
      </c>
      <c r="K1052" s="1236">
        <f t="shared" si="240"/>
        <v>8.9940500899404995E-3</v>
      </c>
      <c r="L1052" s="832"/>
      <c r="M1052" s="1219">
        <f t="shared" si="230"/>
        <v>25</v>
      </c>
      <c r="N1052" s="832"/>
      <c r="O1052" s="832"/>
      <c r="P1052" s="832"/>
      <c r="Q1052" s="438"/>
      <c r="R1052" s="832">
        <f t="shared" si="231"/>
        <v>25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232"/>
        <v/>
      </c>
      <c r="B1053" s="1209">
        <v>10</v>
      </c>
      <c r="C1053" s="876" t="str">
        <f t="shared" si="233"/>
        <v/>
      </c>
      <c r="D1053" s="876" t="str">
        <f t="shared" si="234"/>
        <v/>
      </c>
      <c r="E1053" s="876" t="str">
        <f t="shared" si="235"/>
        <v/>
      </c>
      <c r="F1053" s="876" t="str">
        <f t="shared" si="236"/>
        <v/>
      </c>
      <c r="G1053" s="832"/>
      <c r="H1053" s="1236" t="str">
        <f t="shared" si="237"/>
        <v/>
      </c>
      <c r="I1053" s="1236" t="str">
        <f t="shared" si="238"/>
        <v/>
      </c>
      <c r="J1053" s="1236" t="str">
        <f t="shared" si="239"/>
        <v/>
      </c>
      <c r="K1053" s="1236" t="str">
        <f t="shared" si="240"/>
        <v/>
      </c>
      <c r="L1053" s="832"/>
      <c r="M1053" s="1219" t="str">
        <f t="shared" si="230"/>
        <v/>
      </c>
      <c r="N1053" s="832"/>
      <c r="O1053" s="832"/>
      <c r="P1053" s="832"/>
      <c r="Q1053" s="438"/>
      <c r="R1053" s="832" t="str">
        <f t="shared" si="231"/>
        <v/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232"/>
        <v/>
      </c>
      <c r="B1054" s="1209">
        <v>11</v>
      </c>
      <c r="C1054" s="876" t="str">
        <f t="shared" si="233"/>
        <v/>
      </c>
      <c r="D1054" s="876" t="str">
        <f t="shared" si="234"/>
        <v/>
      </c>
      <c r="E1054" s="876" t="str">
        <f t="shared" si="235"/>
        <v/>
      </c>
      <c r="F1054" s="876" t="str">
        <f t="shared" si="236"/>
        <v/>
      </c>
      <c r="G1054" s="832"/>
      <c r="H1054" s="1236" t="str">
        <f t="shared" si="237"/>
        <v/>
      </c>
      <c r="I1054" s="1236" t="str">
        <f t="shared" si="238"/>
        <v/>
      </c>
      <c r="J1054" s="1236" t="str">
        <f t="shared" si="239"/>
        <v/>
      </c>
      <c r="K1054" s="1236" t="str">
        <f t="shared" si="240"/>
        <v/>
      </c>
      <c r="L1054" s="832"/>
      <c r="M1054" s="1219" t="str">
        <f t="shared" si="230"/>
        <v/>
      </c>
      <c r="N1054" s="832"/>
      <c r="O1054" s="832"/>
      <c r="P1054" s="832"/>
      <c r="Q1054" s="438"/>
      <c r="R1054" s="832" t="str">
        <f t="shared" si="231"/>
        <v/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232"/>
        <v/>
      </c>
      <c r="B1055" s="1209">
        <v>12</v>
      </c>
      <c r="C1055" s="876" t="str">
        <f t="shared" si="233"/>
        <v/>
      </c>
      <c r="D1055" s="876" t="str">
        <f t="shared" si="234"/>
        <v/>
      </c>
      <c r="E1055" s="876" t="str">
        <f t="shared" si="235"/>
        <v/>
      </c>
      <c r="F1055" s="876" t="str">
        <f t="shared" si="236"/>
        <v/>
      </c>
      <c r="G1055" s="832"/>
      <c r="H1055" s="1236" t="str">
        <f t="shared" si="237"/>
        <v/>
      </c>
      <c r="I1055" s="1236" t="str">
        <f t="shared" si="238"/>
        <v/>
      </c>
      <c r="J1055" s="1236" t="str">
        <f t="shared" si="239"/>
        <v/>
      </c>
      <c r="K1055" s="1236" t="str">
        <f t="shared" si="240"/>
        <v/>
      </c>
      <c r="L1055" s="832"/>
      <c r="M1055" s="1219" t="str">
        <f t="shared" si="230"/>
        <v/>
      </c>
      <c r="N1055" s="832"/>
      <c r="O1055" s="832"/>
      <c r="P1055" s="832"/>
      <c r="Q1055" s="438"/>
      <c r="R1055" s="832" t="str">
        <f t="shared" si="231"/>
        <v/>
      </c>
      <c r="S1055" s="46"/>
      <c r="T1055" s="46"/>
      <c r="U1055" s="1052">
        <v>1055</v>
      </c>
      <c r="V1055" s="46"/>
    </row>
    <row r="1056" spans="1:22" ht="15.75" customHeight="1">
      <c r="A1056" s="1235" t="str">
        <f t="shared" ref="A1056:A1063" si="241">IF(OR(A1055="",LOOKUP(B1056,$T$820:$T$898,A$820:A$898)=A1055),"",LOOKUP(B1056,$T$820:$T$898,A$820:A$898))</f>
        <v/>
      </c>
      <c r="B1056" s="1209">
        <v>13</v>
      </c>
      <c r="C1056" s="876" t="str">
        <f t="shared" si="233"/>
        <v/>
      </c>
      <c r="D1056" s="876" t="str">
        <f t="shared" ref="D1056:D1063" si="242">IF($A1056="","",LOOKUP($B1056,$T$820:$T$898,M$820:M$898))</f>
        <v/>
      </c>
      <c r="E1056" s="876" t="str">
        <f t="shared" ref="E1056:E1063" si="243">IF($A1056="","",LOOKUP($B1056,$T$820:$T$898,D$820:D$898))</f>
        <v/>
      </c>
      <c r="F1056" s="876" t="str">
        <f t="shared" ref="F1056:F1063" si="244">IF($A1056="","",LOOKUP($B1056,$T$820:$T$898,N$820:N$898))</f>
        <v/>
      </c>
      <c r="G1056" s="832"/>
      <c r="H1056" s="1236" t="str">
        <f t="shared" ref="H1056:H1063" si="245">IF($A1056="","",LOOKUP($B1056,$T$820:$T$898,E$820:E$898))</f>
        <v/>
      </c>
      <c r="I1056" s="1236" t="str">
        <f t="shared" ref="I1056:I1063" si="246">IF($A1056="","",LOOKUP($B1056,$T$820:$T$898,O$820:O$898))</f>
        <v/>
      </c>
      <c r="J1056" s="1236" t="str">
        <f t="shared" ref="J1056:J1063" si="247">IF($A1056="","",LOOKUP($B1056,$T$820:$T$898,F$820:F$898))</f>
        <v/>
      </c>
      <c r="K1056" s="1236" t="str">
        <f t="shared" ref="K1056:K1063" si="248">IF($A1056="","",LOOKUP($B1056,$T$820:$T$898,P$820:P$898))</f>
        <v/>
      </c>
      <c r="L1056" s="832"/>
      <c r="M1056" s="1219" t="str">
        <f t="shared" ref="M1056:M1063" si="249">IF(LOOKUP(R1056,R$1071:R$1096,R$1071:R$1096)=R1056,R1056,"")</f>
        <v/>
      </c>
      <c r="N1056" s="832"/>
      <c r="O1056" s="832"/>
      <c r="P1056" s="832"/>
      <c r="Q1056" s="438"/>
      <c r="R1056" s="832" t="str">
        <f t="shared" si="231"/>
        <v/>
      </c>
      <c r="S1056" s="46"/>
      <c r="T1056" s="46"/>
      <c r="U1056" s="1052">
        <v>1056</v>
      </c>
      <c r="V1056" s="46"/>
    </row>
    <row r="1057" spans="1:22" ht="15.75" customHeight="1">
      <c r="A1057" s="1235" t="str">
        <f t="shared" si="241"/>
        <v/>
      </c>
      <c r="B1057" s="1209">
        <v>14</v>
      </c>
      <c r="C1057" s="876" t="str">
        <f t="shared" si="233"/>
        <v/>
      </c>
      <c r="D1057" s="876" t="str">
        <f t="shared" si="242"/>
        <v/>
      </c>
      <c r="E1057" s="876" t="str">
        <f t="shared" si="243"/>
        <v/>
      </c>
      <c r="F1057" s="876" t="str">
        <f t="shared" si="244"/>
        <v/>
      </c>
      <c r="G1057" s="832"/>
      <c r="H1057" s="1236" t="str">
        <f t="shared" si="245"/>
        <v/>
      </c>
      <c r="I1057" s="1236" t="str">
        <f t="shared" si="246"/>
        <v/>
      </c>
      <c r="J1057" s="1236" t="str">
        <f t="shared" si="247"/>
        <v/>
      </c>
      <c r="K1057" s="1236" t="str">
        <f t="shared" si="248"/>
        <v/>
      </c>
      <c r="L1057" s="832"/>
      <c r="M1057" s="1219" t="str">
        <f t="shared" si="249"/>
        <v/>
      </c>
      <c r="N1057" s="832"/>
      <c r="O1057" s="832"/>
      <c r="P1057" s="832"/>
      <c r="Q1057" s="438"/>
      <c r="R1057" s="832" t="str">
        <f t="shared" si="231"/>
        <v/>
      </c>
      <c r="S1057" s="46"/>
      <c r="T1057" s="46"/>
      <c r="U1057" s="1052">
        <v>1057</v>
      </c>
      <c r="V1057" s="46"/>
    </row>
    <row r="1058" spans="1:22" ht="15.75" customHeight="1">
      <c r="A1058" s="1235" t="str">
        <f t="shared" si="241"/>
        <v/>
      </c>
      <c r="B1058" s="1209">
        <v>15</v>
      </c>
      <c r="C1058" s="876" t="str">
        <f t="shared" si="233"/>
        <v/>
      </c>
      <c r="D1058" s="876" t="str">
        <f t="shared" si="242"/>
        <v/>
      </c>
      <c r="E1058" s="876" t="str">
        <f t="shared" si="243"/>
        <v/>
      </c>
      <c r="F1058" s="876" t="str">
        <f t="shared" si="244"/>
        <v/>
      </c>
      <c r="G1058" s="832"/>
      <c r="H1058" s="1236" t="str">
        <f t="shared" si="245"/>
        <v/>
      </c>
      <c r="I1058" s="1236" t="str">
        <f t="shared" si="246"/>
        <v/>
      </c>
      <c r="J1058" s="1236" t="str">
        <f t="shared" si="247"/>
        <v/>
      </c>
      <c r="K1058" s="1236" t="str">
        <f t="shared" si="248"/>
        <v/>
      </c>
      <c r="L1058" s="832"/>
      <c r="M1058" s="1219" t="str">
        <f t="shared" si="249"/>
        <v/>
      </c>
      <c r="N1058" s="832"/>
      <c r="O1058" s="832"/>
      <c r="P1058" s="832"/>
      <c r="Q1058" s="438"/>
      <c r="R1058" s="832" t="str">
        <f t="shared" si="231"/>
        <v/>
      </c>
      <c r="S1058" s="46"/>
      <c r="T1058" s="46"/>
      <c r="U1058" s="1052">
        <v>1058</v>
      </c>
      <c r="V1058" s="46"/>
    </row>
    <row r="1059" spans="1:22" ht="15.75" customHeight="1">
      <c r="A1059" s="1235" t="str">
        <f t="shared" si="241"/>
        <v/>
      </c>
      <c r="B1059" s="1209">
        <v>16</v>
      </c>
      <c r="C1059" s="876" t="str">
        <f t="shared" si="233"/>
        <v/>
      </c>
      <c r="D1059" s="876" t="str">
        <f t="shared" si="242"/>
        <v/>
      </c>
      <c r="E1059" s="876" t="str">
        <f t="shared" si="243"/>
        <v/>
      </c>
      <c r="F1059" s="876" t="str">
        <f t="shared" si="244"/>
        <v/>
      </c>
      <c r="G1059" s="832"/>
      <c r="H1059" s="1236" t="str">
        <f t="shared" si="245"/>
        <v/>
      </c>
      <c r="I1059" s="1236" t="str">
        <f t="shared" si="246"/>
        <v/>
      </c>
      <c r="J1059" s="1236" t="str">
        <f t="shared" si="247"/>
        <v/>
      </c>
      <c r="K1059" s="1236" t="str">
        <f t="shared" si="248"/>
        <v/>
      </c>
      <c r="L1059" s="832"/>
      <c r="M1059" s="1219" t="str">
        <f t="shared" si="249"/>
        <v/>
      </c>
      <c r="N1059" s="832"/>
      <c r="O1059" s="832"/>
      <c r="P1059" s="832"/>
      <c r="Q1059" s="438"/>
      <c r="R1059" s="832" t="str">
        <f t="shared" si="231"/>
        <v/>
      </c>
      <c r="S1059" s="46"/>
      <c r="T1059" s="46"/>
      <c r="U1059" s="1052">
        <v>1059</v>
      </c>
      <c r="V1059" s="46"/>
    </row>
    <row r="1060" spans="1:22" ht="15.75" customHeight="1">
      <c r="A1060" s="1235" t="str">
        <f t="shared" si="241"/>
        <v/>
      </c>
      <c r="B1060" s="1209">
        <v>17</v>
      </c>
      <c r="C1060" s="876" t="str">
        <f t="shared" si="233"/>
        <v/>
      </c>
      <c r="D1060" s="876" t="str">
        <f t="shared" si="242"/>
        <v/>
      </c>
      <c r="E1060" s="876" t="str">
        <f t="shared" si="243"/>
        <v/>
      </c>
      <c r="F1060" s="876" t="str">
        <f t="shared" si="244"/>
        <v/>
      </c>
      <c r="G1060" s="832"/>
      <c r="H1060" s="1236" t="str">
        <f t="shared" si="245"/>
        <v/>
      </c>
      <c r="I1060" s="1236" t="str">
        <f t="shared" si="246"/>
        <v/>
      </c>
      <c r="J1060" s="1236" t="str">
        <f t="shared" si="247"/>
        <v/>
      </c>
      <c r="K1060" s="1236" t="str">
        <f t="shared" si="248"/>
        <v/>
      </c>
      <c r="L1060" s="832"/>
      <c r="M1060" s="1219" t="str">
        <f t="shared" si="249"/>
        <v/>
      </c>
      <c r="N1060" s="832"/>
      <c r="O1060" s="832"/>
      <c r="P1060" s="832"/>
      <c r="Q1060" s="438"/>
      <c r="R1060" s="832" t="str">
        <f t="shared" si="231"/>
        <v/>
      </c>
      <c r="S1060" s="46"/>
      <c r="T1060" s="46"/>
      <c r="U1060" s="1052">
        <v>1060</v>
      </c>
      <c r="V1060" s="46"/>
    </row>
    <row r="1061" spans="1:22" ht="15.75" customHeight="1">
      <c r="A1061" s="1235" t="str">
        <f t="shared" si="241"/>
        <v/>
      </c>
      <c r="B1061" s="1209">
        <v>18</v>
      </c>
      <c r="C1061" s="876" t="str">
        <f t="shared" si="233"/>
        <v/>
      </c>
      <c r="D1061" s="876" t="str">
        <f t="shared" si="242"/>
        <v/>
      </c>
      <c r="E1061" s="876" t="str">
        <f t="shared" si="243"/>
        <v/>
      </c>
      <c r="F1061" s="876" t="str">
        <f t="shared" si="244"/>
        <v/>
      </c>
      <c r="G1061" s="832"/>
      <c r="H1061" s="1236" t="str">
        <f t="shared" si="245"/>
        <v/>
      </c>
      <c r="I1061" s="1236" t="str">
        <f t="shared" si="246"/>
        <v/>
      </c>
      <c r="J1061" s="1236" t="str">
        <f t="shared" si="247"/>
        <v/>
      </c>
      <c r="K1061" s="1236" t="str">
        <f t="shared" si="248"/>
        <v/>
      </c>
      <c r="L1061" s="832"/>
      <c r="M1061" s="1219" t="str">
        <f t="shared" si="249"/>
        <v/>
      </c>
      <c r="N1061" s="832"/>
      <c r="O1061" s="832"/>
      <c r="P1061" s="832"/>
      <c r="Q1061" s="438"/>
      <c r="R1061" s="832" t="str">
        <f t="shared" si="231"/>
        <v/>
      </c>
      <c r="S1061" s="46"/>
      <c r="T1061" s="46"/>
      <c r="U1061" s="1052">
        <v>1061</v>
      </c>
      <c r="V1061" s="46"/>
    </row>
    <row r="1062" spans="1:22" ht="15.75" customHeight="1">
      <c r="A1062" s="1235" t="str">
        <f t="shared" si="241"/>
        <v/>
      </c>
      <c r="B1062" s="1209">
        <v>19</v>
      </c>
      <c r="C1062" s="876" t="str">
        <f t="shared" si="233"/>
        <v/>
      </c>
      <c r="D1062" s="876" t="str">
        <f t="shared" si="242"/>
        <v/>
      </c>
      <c r="E1062" s="876" t="str">
        <f t="shared" si="243"/>
        <v/>
      </c>
      <c r="F1062" s="876" t="str">
        <f t="shared" si="244"/>
        <v/>
      </c>
      <c r="G1062" s="832"/>
      <c r="H1062" s="1236" t="str">
        <f t="shared" si="245"/>
        <v/>
      </c>
      <c r="I1062" s="1236" t="str">
        <f t="shared" si="246"/>
        <v/>
      </c>
      <c r="J1062" s="1236" t="str">
        <f t="shared" si="247"/>
        <v/>
      </c>
      <c r="K1062" s="1236" t="str">
        <f t="shared" si="248"/>
        <v/>
      </c>
      <c r="L1062" s="832"/>
      <c r="M1062" s="1219" t="str">
        <f t="shared" si="249"/>
        <v/>
      </c>
      <c r="N1062" s="832"/>
      <c r="O1062" s="832"/>
      <c r="P1062" s="832"/>
      <c r="Q1062" s="438"/>
      <c r="R1062" s="832" t="str">
        <f t="shared" si="231"/>
        <v/>
      </c>
      <c r="S1062" s="46"/>
      <c r="T1062" s="46"/>
      <c r="U1062" s="1052">
        <v>1062</v>
      </c>
      <c r="V1062" s="46"/>
    </row>
    <row r="1063" spans="1:22" ht="15.75" customHeight="1">
      <c r="A1063" s="1235" t="str">
        <f t="shared" si="241"/>
        <v/>
      </c>
      <c r="B1063" s="1209">
        <v>20</v>
      </c>
      <c r="C1063" s="876" t="str">
        <f t="shared" si="233"/>
        <v/>
      </c>
      <c r="D1063" s="876" t="str">
        <f t="shared" si="242"/>
        <v/>
      </c>
      <c r="E1063" s="876" t="str">
        <f t="shared" si="243"/>
        <v/>
      </c>
      <c r="F1063" s="876" t="str">
        <f t="shared" si="244"/>
        <v/>
      </c>
      <c r="G1063" s="832"/>
      <c r="H1063" s="1236" t="str">
        <f t="shared" si="245"/>
        <v/>
      </c>
      <c r="I1063" s="1236" t="str">
        <f t="shared" si="246"/>
        <v/>
      </c>
      <c r="J1063" s="1236" t="str">
        <f t="shared" si="247"/>
        <v/>
      </c>
      <c r="K1063" s="1236" t="str">
        <f t="shared" si="248"/>
        <v/>
      </c>
      <c r="L1063" s="832"/>
      <c r="M1063" s="1219" t="str">
        <f t="shared" si="249"/>
        <v/>
      </c>
      <c r="N1063" s="832"/>
      <c r="O1063" s="832"/>
      <c r="P1063" s="832"/>
      <c r="Q1063" s="438"/>
      <c r="R1063" s="832" t="str">
        <f t="shared" si="231"/>
        <v/>
      </c>
      <c r="S1063" s="46"/>
      <c r="T1063" s="46"/>
      <c r="U1063" s="1052">
        <v>1063</v>
      </c>
      <c r="V1063" s="46"/>
    </row>
    <row r="1064" spans="1:22" ht="15.75" customHeight="1">
      <c r="A1064" s="1235" t="s">
        <v>536</v>
      </c>
      <c r="B1064" s="1209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5" t="s">
        <v>711</v>
      </c>
      <c r="B1065" s="1209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5" t="s">
        <v>712</v>
      </c>
      <c r="B1066" s="1209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5" t="s">
        <v>713</v>
      </c>
      <c r="B1067" s="1209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7" t="s">
        <v>537</v>
      </c>
      <c r="B1068" s="1209"/>
      <c r="C1068" s="876">
        <f>SUM(C859:C860)</f>
        <v>0.37766361145703609</v>
      </c>
      <c r="D1068" s="1238">
        <f>SUM(M859:M860)</f>
        <v>0</v>
      </c>
      <c r="E1068" s="876">
        <f>SUM(D859:D860)</f>
        <v>0.37766361145703609</v>
      </c>
      <c r="F1068" s="1238">
        <f>SUM(N859:N860)</f>
        <v>0</v>
      </c>
      <c r="G1068" s="832"/>
      <c r="H1068" s="876">
        <f>SUM(E859:E860)</f>
        <v>0.37766361145703609</v>
      </c>
      <c r="I1068" s="1238">
        <f>SUM(O859:O860)</f>
        <v>0</v>
      </c>
      <c r="J1068" s="876">
        <f>SUM(F859:F860)</f>
        <v>0.37766361145703609</v>
      </c>
      <c r="K1068" s="1238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9" t="s">
        <v>74</v>
      </c>
      <c r="B1069" s="1209"/>
      <c r="C1069" s="876">
        <f>SUM(C1044:C1068)</f>
        <v>1.2480448350563691</v>
      </c>
      <c r="D1069" s="876">
        <f>SUM(D1044:D1068)</f>
        <v>0.19174828803297128</v>
      </c>
      <c r="E1069" s="876">
        <f>SUM(E1044:E1068)</f>
        <v>1.3263900177047709</v>
      </c>
      <c r="F1069" s="876">
        <f>SUM(F1044:F1068)</f>
        <v>0.24027786323706701</v>
      </c>
      <c r="G1069" s="1240"/>
      <c r="H1069" s="1236">
        <f>SUM(H1044:H1068)</f>
        <v>1.4559870672412316</v>
      </c>
      <c r="I1069" s="1236">
        <f>SUM(I1044:I1068)</f>
        <v>0.42847792522682759</v>
      </c>
      <c r="J1069" s="1236">
        <f>SUM(J1044:J1068)</f>
        <v>1.6112009748100706</v>
      </c>
      <c r="K1069" s="1236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9"/>
      <c r="C1070" s="1241"/>
      <c r="D1070" s="1241"/>
      <c r="E1070" s="1241"/>
      <c r="F1070" s="1241"/>
      <c r="G1070" s="832"/>
      <c r="H1070" s="1242"/>
      <c r="I1070" s="1242"/>
      <c r="J1070" s="1242"/>
      <c r="K1070" s="1242"/>
      <c r="L1070" s="832"/>
      <c r="M1070" s="832"/>
      <c r="N1070" s="832"/>
      <c r="O1070" s="832"/>
      <c r="P1070" s="832"/>
      <c r="Q1070" s="438"/>
      <c r="R1070" s="832" t="s">
        <v>534</v>
      </c>
      <c r="S1070" s="46"/>
      <c r="T1070" s="46"/>
      <c r="U1070" s="1052">
        <v>1070</v>
      </c>
      <c r="V1070" s="46"/>
    </row>
    <row r="1071" spans="1:22" ht="15.75" customHeight="1">
      <c r="A1071" s="1216" t="s">
        <v>16</v>
      </c>
      <c r="B1071" s="1209"/>
      <c r="C1071" s="1217" t="str">
        <f>C1036</f>
        <v>VP</v>
      </c>
      <c r="D1071" s="1217" t="str">
        <f>C1036</f>
        <v>VP</v>
      </c>
      <c r="E1071" s="1217" t="str">
        <f>E1036</f>
        <v>P</v>
      </c>
      <c r="F1071" s="1217" t="str">
        <f>E1036</f>
        <v>P</v>
      </c>
      <c r="G1071" s="832"/>
      <c r="H1071" s="1218" t="str">
        <f>H1036</f>
        <v>M</v>
      </c>
      <c r="I1071" s="1218" t="str">
        <f>H1036</f>
        <v>M</v>
      </c>
      <c r="J1071" s="1218" t="str">
        <f>J1036</f>
        <v>BO</v>
      </c>
      <c r="K1071" s="1218" t="str">
        <f>J1036</f>
        <v>BO</v>
      </c>
      <c r="L1071" s="832"/>
      <c r="M1071" s="1218" t="s">
        <v>534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ref="A1072:A1093" si="250">IF(OR(A1071="",LOOKUP(B1072,$T$904:$T$983,A$904:A$983)=A1071),"",LOOKUP(B1072,$T$904:$T$983,A$904:A$983))</f>
        <v>Cattle sales - local: no. sold</v>
      </c>
      <c r="B1072" s="1209">
        <v>1</v>
      </c>
      <c r="C1072" s="1112">
        <f>LOOKUP($B1072,$T$904:$T$983,C$904:C$983)</f>
        <v>0</v>
      </c>
      <c r="D1072" s="1112">
        <f>LOOKUP($B1072,$T$904:$T$983,M$904:M$983)</f>
        <v>0</v>
      </c>
      <c r="E1072" s="1112">
        <f>LOOKUP($B1072,$T$904:$T$983,D$904:D$983)</f>
        <v>2750</v>
      </c>
      <c r="F1072" s="1112">
        <f>LOOKUP($B1072,$T$904:$T$983,N$904:N$983)</f>
        <v>0</v>
      </c>
      <c r="G1072" s="832"/>
      <c r="H1072" s="1219">
        <f>LOOKUP($B1072,$T$904:$T$983,E$904:E$983)</f>
        <v>9000</v>
      </c>
      <c r="I1072" s="1219">
        <f>LOOKUP($B1072,$T$904:$T$983,O$904:O$983)</f>
        <v>0</v>
      </c>
      <c r="J1072" s="1219">
        <f>LOOKUP($B1072,$T$904:$T$983,F$904:F$983)</f>
        <v>12000</v>
      </c>
      <c r="K1072" s="1219">
        <f>LOOKUP($B1072,$T$904:$T$983,P$904:P$983)</f>
        <v>3000</v>
      </c>
      <c r="L1072" s="832"/>
      <c r="M1072" s="996" t="str">
        <f t="shared" ref="M1072:M1096" si="251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50"/>
        <v>Goat sales - local: no. sold</v>
      </c>
      <c r="B1073" s="1209">
        <v>2</v>
      </c>
      <c r="C1073" s="1112">
        <f t="shared" ref="C1073:C1096" si="252">IF($A1073="","",LOOKUP($B1073,$T$904:$T$983,C$904:C$983))</f>
        <v>0</v>
      </c>
      <c r="D1073" s="1112">
        <f t="shared" ref="D1073:D1096" si="253">IF($A1073="","",LOOKUP($B1073,$T$904:$T$983,M$904:M$983))</f>
        <v>0</v>
      </c>
      <c r="E1073" s="1112">
        <f t="shared" ref="E1073:E1096" si="254">IF($A1073="","",LOOKUP($B1073,$T$904:$T$983,D$904:D$983))</f>
        <v>3300</v>
      </c>
      <c r="F1073" s="1112">
        <f t="shared" ref="F1073:F1096" si="255">IF($A1073="","",LOOKUP($B1073,$T$904:$T$983,N$904:N$983))</f>
        <v>-2475</v>
      </c>
      <c r="G1073" s="832"/>
      <c r="H1073" s="1219">
        <f t="shared" ref="H1073:H1096" si="256">IF($A1073="","",LOOKUP($B1073,$T$904:$T$983,E$904:E$983))</f>
        <v>4320</v>
      </c>
      <c r="I1073" s="1219">
        <f t="shared" ref="I1073:I1096" si="257">IF($A1073="","",LOOKUP($B1073,$T$904:$T$983,O$904:O$983))</f>
        <v>0</v>
      </c>
      <c r="J1073" s="1219">
        <f t="shared" ref="J1073:J1096" si="258">IF($A1073="","",LOOKUP($B1073,$T$904:$T$983,F$904:F$983))</f>
        <v>6000</v>
      </c>
      <c r="K1073" s="1219">
        <f t="shared" ref="K1073:K1096" si="259">IF($A1073="","",LOOKUP($B1073,$T$904:$T$983,P$904:P$983))</f>
        <v>-1000</v>
      </c>
      <c r="L1073" s="832"/>
      <c r="M1073" s="996" t="str">
        <f t="shared" si="251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50"/>
        <v>Chicken sales: no. sold</v>
      </c>
      <c r="B1074" s="1209">
        <v>3</v>
      </c>
      <c r="C1074" s="1112">
        <f t="shared" si="252"/>
        <v>0</v>
      </c>
      <c r="D1074" s="1112">
        <f t="shared" si="253"/>
        <v>0</v>
      </c>
      <c r="E1074" s="1112">
        <f t="shared" si="254"/>
        <v>11</v>
      </c>
      <c r="F1074" s="1112">
        <f t="shared" si="255"/>
        <v>0</v>
      </c>
      <c r="G1074" s="832"/>
      <c r="H1074" s="1219">
        <f t="shared" si="256"/>
        <v>1050</v>
      </c>
      <c r="I1074" s="1219">
        <f t="shared" si="257"/>
        <v>0</v>
      </c>
      <c r="J1074" s="1219">
        <f t="shared" si="258"/>
        <v>2475</v>
      </c>
      <c r="K1074" s="1219">
        <f t="shared" si="259"/>
        <v>0</v>
      </c>
      <c r="L1074" s="832"/>
      <c r="M1074" s="996" t="str">
        <f t="shared" si="251"/>
        <v/>
      </c>
      <c r="N1074" s="832"/>
      <c r="O1074" s="832"/>
      <c r="P1074" s="832"/>
      <c r="Q1074" s="438"/>
      <c r="R1074" s="832" t="str">
        <f t="shared" ref="R1074:R1096" si="260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50"/>
        <v>Green maize sold: quantity</v>
      </c>
      <c r="B1075" s="1209">
        <v>4</v>
      </c>
      <c r="C1075" s="1112">
        <f t="shared" si="252"/>
        <v>0</v>
      </c>
      <c r="D1075" s="1112">
        <f t="shared" si="253"/>
        <v>0</v>
      </c>
      <c r="E1075" s="1112">
        <f t="shared" si="254"/>
        <v>0</v>
      </c>
      <c r="F1075" s="1112">
        <f t="shared" si="255"/>
        <v>0</v>
      </c>
      <c r="G1075" s="832"/>
      <c r="H1075" s="1219">
        <f t="shared" si="256"/>
        <v>25675</v>
      </c>
      <c r="I1075" s="1219">
        <f t="shared" si="257"/>
        <v>0</v>
      </c>
      <c r="J1075" s="1219">
        <f t="shared" si="258"/>
        <v>30000</v>
      </c>
      <c r="K1075" s="1219">
        <f t="shared" si="259"/>
        <v>0</v>
      </c>
      <c r="L1075" s="832"/>
      <c r="M1075" s="996">
        <f t="shared" si="251"/>
        <v>9</v>
      </c>
      <c r="N1075" s="832"/>
      <c r="O1075" s="832"/>
      <c r="P1075" s="832"/>
      <c r="Q1075" s="438"/>
      <c r="R1075" s="832">
        <f t="shared" si="260"/>
        <v>9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50"/>
        <v>Maize: kg produced</v>
      </c>
      <c r="B1076" s="1209">
        <v>5</v>
      </c>
      <c r="C1076" s="1112">
        <f t="shared" si="252"/>
        <v>0</v>
      </c>
      <c r="D1076" s="1112">
        <f t="shared" si="253"/>
        <v>0</v>
      </c>
      <c r="E1076" s="1112">
        <f t="shared" si="254"/>
        <v>500</v>
      </c>
      <c r="F1076" s="1112">
        <f t="shared" si="255"/>
        <v>-500</v>
      </c>
      <c r="G1076" s="832"/>
      <c r="H1076" s="1219">
        <f t="shared" si="256"/>
        <v>4000</v>
      </c>
      <c r="I1076" s="1219">
        <f t="shared" si="257"/>
        <v>-4000</v>
      </c>
      <c r="J1076" s="1219">
        <f t="shared" si="258"/>
        <v>4800</v>
      </c>
      <c r="K1076" s="1219">
        <f t="shared" si="259"/>
        <v>-4800</v>
      </c>
      <c r="L1076" s="832"/>
      <c r="M1076" s="996">
        <f t="shared" si="251"/>
        <v>10</v>
      </c>
      <c r="N1076" s="832"/>
      <c r="O1076" s="832"/>
      <c r="P1076" s="832"/>
      <c r="Q1076" s="438"/>
      <c r="R1076" s="832">
        <f t="shared" si="260"/>
        <v>10</v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50"/>
        <v>Beans: kg produced</v>
      </c>
      <c r="B1077" s="1209">
        <v>6</v>
      </c>
      <c r="C1077" s="1112">
        <f t="shared" si="252"/>
        <v>0</v>
      </c>
      <c r="D1077" s="1112">
        <f t="shared" si="253"/>
        <v>0</v>
      </c>
      <c r="E1077" s="1112">
        <f t="shared" si="254"/>
        <v>0</v>
      </c>
      <c r="F1077" s="1112">
        <f t="shared" si="255"/>
        <v>0</v>
      </c>
      <c r="G1077" s="832"/>
      <c r="H1077" s="1219">
        <f t="shared" si="256"/>
        <v>0</v>
      </c>
      <c r="I1077" s="1219">
        <f t="shared" si="257"/>
        <v>0</v>
      </c>
      <c r="J1077" s="1219">
        <f t="shared" si="258"/>
        <v>2200</v>
      </c>
      <c r="K1077" s="1219">
        <f t="shared" si="259"/>
        <v>0</v>
      </c>
      <c r="L1077" s="832"/>
      <c r="M1077" s="996">
        <f t="shared" si="251"/>
        <v>15</v>
      </c>
      <c r="N1077" s="832"/>
      <c r="O1077" s="832"/>
      <c r="P1077" s="832"/>
      <c r="Q1077" s="438"/>
      <c r="R1077" s="832">
        <f t="shared" si="260"/>
        <v>15</v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50"/>
        <v>Potato: kg produced</v>
      </c>
      <c r="B1078" s="1209">
        <v>7</v>
      </c>
      <c r="C1078" s="1112">
        <f t="shared" si="252"/>
        <v>0</v>
      </c>
      <c r="D1078" s="1112">
        <f t="shared" si="253"/>
        <v>0</v>
      </c>
      <c r="E1078" s="1112">
        <f t="shared" si="254"/>
        <v>0</v>
      </c>
      <c r="F1078" s="1112">
        <f t="shared" si="255"/>
        <v>0</v>
      </c>
      <c r="G1078" s="832"/>
      <c r="H1078" s="1219">
        <f t="shared" si="256"/>
        <v>720</v>
      </c>
      <c r="I1078" s="1219">
        <f t="shared" si="257"/>
        <v>-720</v>
      </c>
      <c r="J1078" s="1219">
        <f t="shared" si="258"/>
        <v>3600</v>
      </c>
      <c r="K1078" s="1219">
        <f t="shared" si="259"/>
        <v>-3600</v>
      </c>
      <c r="L1078" s="832"/>
      <c r="M1078" s="996">
        <f t="shared" si="251"/>
        <v>17</v>
      </c>
      <c r="N1078" s="832"/>
      <c r="O1078" s="832"/>
      <c r="P1078" s="832"/>
      <c r="Q1078" s="438"/>
      <c r="R1078" s="832">
        <f t="shared" si="260"/>
        <v>17</v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50"/>
        <v>Other root crops: no. local meas( Sweet potato)</v>
      </c>
      <c r="B1079" s="1209">
        <v>8</v>
      </c>
      <c r="C1079" s="1112">
        <f t="shared" si="252"/>
        <v>1250</v>
      </c>
      <c r="D1079" s="1112">
        <f t="shared" si="253"/>
        <v>-1250</v>
      </c>
      <c r="E1079" s="1112">
        <f t="shared" si="254"/>
        <v>1000</v>
      </c>
      <c r="F1079" s="1112">
        <f t="shared" si="255"/>
        <v>-1000</v>
      </c>
      <c r="G1079" s="832"/>
      <c r="H1079" s="1219">
        <f t="shared" si="256"/>
        <v>1000</v>
      </c>
      <c r="I1079" s="1219">
        <f t="shared" si="257"/>
        <v>-1000</v>
      </c>
      <c r="J1079" s="1219">
        <f t="shared" si="258"/>
        <v>2500</v>
      </c>
      <c r="K1079" s="1219">
        <f t="shared" si="259"/>
        <v>-2500</v>
      </c>
      <c r="L1079" s="832"/>
      <c r="M1079" s="996">
        <f t="shared" si="251"/>
        <v>22</v>
      </c>
      <c r="N1079" s="832"/>
      <c r="O1079" s="832"/>
      <c r="P1079" s="832"/>
      <c r="Q1079" s="438"/>
      <c r="R1079" s="832">
        <f t="shared" si="260"/>
        <v>22</v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50"/>
        <v>Other crop: Amadumbe</v>
      </c>
      <c r="B1080" s="1209">
        <v>9</v>
      </c>
      <c r="C1080" s="1112">
        <f t="shared" si="252"/>
        <v>0</v>
      </c>
      <c r="D1080" s="1112">
        <f t="shared" si="253"/>
        <v>0</v>
      </c>
      <c r="E1080" s="1112">
        <f t="shared" si="254"/>
        <v>500</v>
      </c>
      <c r="F1080" s="1112">
        <f t="shared" si="255"/>
        <v>-500</v>
      </c>
      <c r="G1080" s="832"/>
      <c r="H1080" s="1219">
        <f t="shared" si="256"/>
        <v>500</v>
      </c>
      <c r="I1080" s="1219">
        <f t="shared" si="257"/>
        <v>-500</v>
      </c>
      <c r="J1080" s="1219">
        <f t="shared" si="258"/>
        <v>1250</v>
      </c>
      <c r="K1080" s="1219">
        <f t="shared" si="259"/>
        <v>-1250</v>
      </c>
      <c r="L1080" s="832"/>
      <c r="M1080" s="996">
        <f t="shared" si="251"/>
        <v>25</v>
      </c>
      <c r="N1080" s="832"/>
      <c r="O1080" s="832"/>
      <c r="P1080" s="832"/>
      <c r="Q1080" s="438"/>
      <c r="R1080" s="832">
        <f t="shared" si="260"/>
        <v>25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50"/>
        <v>Labour migration(formal employment): no. people per HH</v>
      </c>
      <c r="B1081" s="1209">
        <v>10</v>
      </c>
      <c r="C1081" s="1112">
        <f t="shared" si="252"/>
        <v>0</v>
      </c>
      <c r="D1081" s="1112">
        <f t="shared" si="253"/>
        <v>0</v>
      </c>
      <c r="E1081" s="1112">
        <f t="shared" si="254"/>
        <v>0</v>
      </c>
      <c r="F1081" s="1112">
        <f t="shared" si="255"/>
        <v>0</v>
      </c>
      <c r="G1081" s="832"/>
      <c r="H1081" s="1219">
        <f t="shared" si="256"/>
        <v>1500</v>
      </c>
      <c r="I1081" s="1219">
        <f t="shared" si="257"/>
        <v>0</v>
      </c>
      <c r="J1081" s="1219">
        <f t="shared" si="258"/>
        <v>24000</v>
      </c>
      <c r="K1081" s="1219">
        <f t="shared" si="259"/>
        <v>0</v>
      </c>
      <c r="L1081" s="832"/>
      <c r="M1081" s="996" t="str">
        <f t="shared" si="251"/>
        <v/>
      </c>
      <c r="N1081" s="832"/>
      <c r="O1081" s="832"/>
      <c r="P1081" s="832"/>
      <c r="Q1081" s="438"/>
      <c r="R1081" s="832">
        <f t="shared" si="260"/>
        <v>30</v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50"/>
        <v>Small business -- see Data2</v>
      </c>
      <c r="B1082" s="1209">
        <v>11</v>
      </c>
      <c r="C1082" s="1112">
        <f t="shared" si="252"/>
        <v>0</v>
      </c>
      <c r="D1082" s="1112">
        <f t="shared" si="253"/>
        <v>0</v>
      </c>
      <c r="E1082" s="1112">
        <f t="shared" si="254"/>
        <v>0</v>
      </c>
      <c r="F1082" s="1112">
        <f t="shared" si="255"/>
        <v>0</v>
      </c>
      <c r="G1082" s="832"/>
      <c r="H1082" s="1219">
        <f t="shared" si="256"/>
        <v>4400</v>
      </c>
      <c r="I1082" s="1219">
        <f t="shared" si="257"/>
        <v>0</v>
      </c>
      <c r="J1082" s="1219">
        <f t="shared" si="258"/>
        <v>21732</v>
      </c>
      <c r="K1082" s="1219">
        <f t="shared" si="259"/>
        <v>0</v>
      </c>
      <c r="L1082" s="832"/>
      <c r="M1082" s="996" t="str">
        <f t="shared" si="251"/>
        <v/>
      </c>
      <c r="N1082" s="832"/>
      <c r="O1082" s="832"/>
      <c r="P1082" s="832"/>
      <c r="Q1082" s="438"/>
      <c r="R1082" s="832" t="str">
        <f t="shared" si="260"/>
        <v/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50"/>
        <v>Social development -- see Data2</v>
      </c>
      <c r="B1083" s="1209">
        <v>12</v>
      </c>
      <c r="C1083" s="1112">
        <f t="shared" si="252"/>
        <v>28320</v>
      </c>
      <c r="D1083" s="1112">
        <f t="shared" si="253"/>
        <v>0</v>
      </c>
      <c r="E1083" s="1112">
        <f t="shared" si="254"/>
        <v>28320</v>
      </c>
      <c r="F1083" s="1112">
        <f t="shared" si="255"/>
        <v>0</v>
      </c>
      <c r="G1083" s="832"/>
      <c r="H1083" s="1219">
        <f t="shared" si="256"/>
        <v>8520</v>
      </c>
      <c r="I1083" s="1219">
        <f t="shared" si="257"/>
        <v>0</v>
      </c>
      <c r="J1083" s="1219">
        <f t="shared" si="258"/>
        <v>8520</v>
      </c>
      <c r="K1083" s="1219">
        <f t="shared" si="259"/>
        <v>0</v>
      </c>
      <c r="L1083" s="832"/>
      <c r="M1083" s="996" t="str">
        <f t="shared" si="251"/>
        <v/>
      </c>
      <c r="N1083" s="832"/>
      <c r="O1083" s="832"/>
      <c r="P1083" s="832"/>
      <c r="Q1083" s="438"/>
      <c r="R1083" s="832" t="str">
        <f t="shared" si="260"/>
        <v/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50"/>
        <v>Public works -- see Data2</v>
      </c>
      <c r="B1084" s="1209">
        <v>13</v>
      </c>
      <c r="C1084" s="1112">
        <f t="shared" si="252"/>
        <v>10380</v>
      </c>
      <c r="D1084" s="1112">
        <f t="shared" si="253"/>
        <v>0</v>
      </c>
      <c r="E1084" s="1112">
        <f t="shared" si="254"/>
        <v>7640</v>
      </c>
      <c r="F1084" s="1112">
        <f t="shared" si="255"/>
        <v>0</v>
      </c>
      <c r="G1084" s="832"/>
      <c r="H1084" s="1219">
        <f t="shared" si="256"/>
        <v>4000</v>
      </c>
      <c r="I1084" s="1219">
        <f t="shared" si="257"/>
        <v>0</v>
      </c>
      <c r="J1084" s="1219">
        <f t="shared" si="258"/>
        <v>0</v>
      </c>
      <c r="K1084" s="1219">
        <f t="shared" si="259"/>
        <v>0</v>
      </c>
      <c r="L1084" s="832"/>
      <c r="M1084" s="996" t="str">
        <f t="shared" si="251"/>
        <v/>
      </c>
      <c r="N1084" s="832"/>
      <c r="O1084" s="832"/>
      <c r="P1084" s="832"/>
      <c r="Q1084" s="438"/>
      <c r="R1084" s="832" t="str">
        <f t="shared" si="260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50"/>
        <v>Other income: e.g. Credit (cotton loans)</v>
      </c>
      <c r="B1085" s="1209">
        <v>14</v>
      </c>
      <c r="C1085" s="1112">
        <f t="shared" si="252"/>
        <v>0</v>
      </c>
      <c r="D1085" s="1112">
        <f t="shared" si="253"/>
        <v>0</v>
      </c>
      <c r="E1085" s="1112">
        <f t="shared" si="254"/>
        <v>0</v>
      </c>
      <c r="F1085" s="1112">
        <f t="shared" si="255"/>
        <v>0</v>
      </c>
      <c r="G1085" s="832"/>
      <c r="H1085" s="1219">
        <f t="shared" si="256"/>
        <v>8400</v>
      </c>
      <c r="I1085" s="1219">
        <f t="shared" si="257"/>
        <v>0</v>
      </c>
      <c r="J1085" s="1219">
        <f t="shared" si="258"/>
        <v>6480</v>
      </c>
      <c r="K1085" s="1219">
        <f t="shared" si="259"/>
        <v>0</v>
      </c>
      <c r="L1085" s="832"/>
      <c r="M1085" s="996" t="str">
        <f t="shared" si="251"/>
        <v/>
      </c>
      <c r="N1085" s="832"/>
      <c r="O1085" s="832"/>
      <c r="P1085" s="832"/>
      <c r="Q1085" s="438"/>
      <c r="R1085" s="832" t="str">
        <f t="shared" si="260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50"/>
        <v>Remittances: no. times per year</v>
      </c>
      <c r="B1086" s="1209">
        <v>15</v>
      </c>
      <c r="C1086" s="1112">
        <f t="shared" si="252"/>
        <v>0</v>
      </c>
      <c r="D1086" s="1112">
        <f t="shared" si="253"/>
        <v>0</v>
      </c>
      <c r="E1086" s="1112">
        <f t="shared" si="254"/>
        <v>0</v>
      </c>
      <c r="F1086" s="1112">
        <f t="shared" si="255"/>
        <v>0</v>
      </c>
      <c r="G1086" s="832"/>
      <c r="H1086" s="1219">
        <f t="shared" si="256"/>
        <v>4400</v>
      </c>
      <c r="I1086" s="1219">
        <f t="shared" si="257"/>
        <v>0</v>
      </c>
      <c r="J1086" s="1219">
        <f t="shared" si="258"/>
        <v>12000</v>
      </c>
      <c r="K1086" s="1219">
        <f t="shared" si="259"/>
        <v>0</v>
      </c>
      <c r="L1086" s="832"/>
      <c r="M1086" s="996" t="str">
        <f t="shared" si="251"/>
        <v/>
      </c>
      <c r="N1086" s="832"/>
      <c r="O1086" s="832"/>
      <c r="P1086" s="832"/>
      <c r="Q1086" s="438"/>
      <c r="R1086" s="832" t="str">
        <f t="shared" si="260"/>
        <v/>
      </c>
      <c r="S1086" s="46"/>
      <c r="T1086" s="46"/>
      <c r="U1086" s="1052">
        <v>1086</v>
      </c>
      <c r="V1086" s="46"/>
    </row>
    <row r="1087" spans="1:22" ht="15.75" customHeight="1">
      <c r="A1087" s="1235" t="str">
        <f t="shared" si="250"/>
        <v/>
      </c>
      <c r="B1087" s="1209">
        <v>16</v>
      </c>
      <c r="C1087" s="1112" t="str">
        <f t="shared" si="252"/>
        <v/>
      </c>
      <c r="D1087" s="1112" t="str">
        <f t="shared" si="253"/>
        <v/>
      </c>
      <c r="E1087" s="1112" t="str">
        <f t="shared" si="254"/>
        <v/>
      </c>
      <c r="F1087" s="1112" t="str">
        <f t="shared" si="255"/>
        <v/>
      </c>
      <c r="G1087" s="832"/>
      <c r="H1087" s="1219" t="str">
        <f t="shared" si="256"/>
        <v/>
      </c>
      <c r="I1087" s="1219" t="str">
        <f t="shared" si="257"/>
        <v/>
      </c>
      <c r="J1087" s="1219" t="str">
        <f t="shared" si="258"/>
        <v/>
      </c>
      <c r="K1087" s="1219" t="str">
        <f t="shared" si="259"/>
        <v/>
      </c>
      <c r="L1087" s="832"/>
      <c r="M1087" s="996" t="str">
        <f t="shared" si="251"/>
        <v/>
      </c>
      <c r="N1087" s="832"/>
      <c r="O1087" s="832"/>
      <c r="P1087" s="832"/>
      <c r="Q1087" s="438"/>
      <c r="R1087" s="832" t="str">
        <f t="shared" si="260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 t="shared" si="250"/>
        <v/>
      </c>
      <c r="B1088" s="1209">
        <v>17</v>
      </c>
      <c r="C1088" s="1112" t="str">
        <f t="shared" si="252"/>
        <v/>
      </c>
      <c r="D1088" s="1112" t="str">
        <f t="shared" si="253"/>
        <v/>
      </c>
      <c r="E1088" s="1112" t="str">
        <f t="shared" si="254"/>
        <v/>
      </c>
      <c r="F1088" s="1112" t="str">
        <f t="shared" si="255"/>
        <v/>
      </c>
      <c r="G1088" s="832"/>
      <c r="H1088" s="1219" t="str">
        <f t="shared" si="256"/>
        <v/>
      </c>
      <c r="I1088" s="1219" t="str">
        <f t="shared" si="257"/>
        <v/>
      </c>
      <c r="J1088" s="1219" t="str">
        <f t="shared" si="258"/>
        <v/>
      </c>
      <c r="K1088" s="1219" t="str">
        <f t="shared" si="259"/>
        <v/>
      </c>
      <c r="L1088" s="832"/>
      <c r="M1088" s="996" t="str">
        <f t="shared" si="251"/>
        <v/>
      </c>
      <c r="N1088" s="832"/>
      <c r="O1088" s="832"/>
      <c r="P1088" s="832"/>
      <c r="Q1088" s="438"/>
      <c r="R1088" s="832" t="str">
        <f t="shared" si="260"/>
        <v/>
      </c>
      <c r="S1088" s="46"/>
      <c r="T1088" s="46"/>
      <c r="U1088" s="1052">
        <v>1088</v>
      </c>
      <c r="V1088" s="46"/>
    </row>
    <row r="1089" spans="1:22" ht="15.75" customHeight="1">
      <c r="A1089" s="1235" t="str">
        <f t="shared" si="250"/>
        <v/>
      </c>
      <c r="B1089" s="1209">
        <v>18</v>
      </c>
      <c r="C1089" s="1112" t="str">
        <f t="shared" si="252"/>
        <v/>
      </c>
      <c r="D1089" s="1112" t="str">
        <f t="shared" si="253"/>
        <v/>
      </c>
      <c r="E1089" s="1112" t="str">
        <f t="shared" si="254"/>
        <v/>
      </c>
      <c r="F1089" s="1112" t="str">
        <f t="shared" si="255"/>
        <v/>
      </c>
      <c r="G1089" s="832"/>
      <c r="H1089" s="1219" t="str">
        <f t="shared" si="256"/>
        <v/>
      </c>
      <c r="I1089" s="1219" t="str">
        <f t="shared" si="257"/>
        <v/>
      </c>
      <c r="J1089" s="1219" t="str">
        <f t="shared" si="258"/>
        <v/>
      </c>
      <c r="K1089" s="1219" t="str">
        <f t="shared" si="259"/>
        <v/>
      </c>
      <c r="L1089" s="832"/>
      <c r="M1089" s="996" t="str">
        <f t="shared" si="251"/>
        <v/>
      </c>
      <c r="N1089" s="832"/>
      <c r="O1089" s="832"/>
      <c r="P1089" s="832"/>
      <c r="Q1089" s="438"/>
      <c r="R1089" s="832" t="str">
        <f t="shared" si="260"/>
        <v/>
      </c>
      <c r="S1089" s="46"/>
      <c r="T1089" s="46"/>
      <c r="U1089" s="1052">
        <v>1089</v>
      </c>
      <c r="V1089" s="46"/>
    </row>
    <row r="1090" spans="1:22" ht="15.75" customHeight="1">
      <c r="A1090" s="1235" t="str">
        <f t="shared" si="250"/>
        <v/>
      </c>
      <c r="B1090" s="1209">
        <v>19</v>
      </c>
      <c r="C1090" s="1112" t="str">
        <f t="shared" si="252"/>
        <v/>
      </c>
      <c r="D1090" s="1112" t="str">
        <f t="shared" si="253"/>
        <v/>
      </c>
      <c r="E1090" s="1112" t="str">
        <f t="shared" si="254"/>
        <v/>
      </c>
      <c r="F1090" s="1112" t="str">
        <f t="shared" si="255"/>
        <v/>
      </c>
      <c r="G1090" s="832"/>
      <c r="H1090" s="1219" t="str">
        <f t="shared" si="256"/>
        <v/>
      </c>
      <c r="I1090" s="1219" t="str">
        <f t="shared" si="257"/>
        <v/>
      </c>
      <c r="J1090" s="1219" t="str">
        <f t="shared" si="258"/>
        <v/>
      </c>
      <c r="K1090" s="1219" t="str">
        <f t="shared" si="259"/>
        <v/>
      </c>
      <c r="L1090" s="832"/>
      <c r="M1090" s="996" t="str">
        <f t="shared" si="251"/>
        <v/>
      </c>
      <c r="N1090" s="832"/>
      <c r="O1090" s="832"/>
      <c r="P1090" s="832"/>
      <c r="Q1090" s="438"/>
      <c r="R1090" s="832" t="str">
        <f t="shared" si="260"/>
        <v/>
      </c>
      <c r="S1090" s="46"/>
      <c r="T1090" s="46"/>
      <c r="U1090" s="1052">
        <v>1090</v>
      </c>
      <c r="V1090" s="46"/>
    </row>
    <row r="1091" spans="1:22" ht="15.75" customHeight="1">
      <c r="A1091" s="1235" t="str">
        <f t="shared" si="250"/>
        <v/>
      </c>
      <c r="B1091" s="1209">
        <v>20</v>
      </c>
      <c r="C1091" s="1112" t="str">
        <f t="shared" si="252"/>
        <v/>
      </c>
      <c r="D1091" s="1112" t="str">
        <f t="shared" si="253"/>
        <v/>
      </c>
      <c r="E1091" s="1112" t="str">
        <f t="shared" si="254"/>
        <v/>
      </c>
      <c r="F1091" s="1112" t="str">
        <f t="shared" si="255"/>
        <v/>
      </c>
      <c r="G1091" s="832"/>
      <c r="H1091" s="1219" t="str">
        <f t="shared" si="256"/>
        <v/>
      </c>
      <c r="I1091" s="1219" t="str">
        <f t="shared" si="257"/>
        <v/>
      </c>
      <c r="J1091" s="1219" t="str">
        <f t="shared" si="258"/>
        <v/>
      </c>
      <c r="K1091" s="1219" t="str">
        <f t="shared" si="259"/>
        <v/>
      </c>
      <c r="L1091" s="832"/>
      <c r="M1091" s="996" t="str">
        <f t="shared" si="251"/>
        <v/>
      </c>
      <c r="N1091" s="832"/>
      <c r="O1091" s="832"/>
      <c r="P1091" s="832"/>
      <c r="Q1091" s="438"/>
      <c r="R1091" s="832" t="str">
        <f t="shared" si="260"/>
        <v/>
      </c>
      <c r="S1091" s="46"/>
      <c r="T1091" s="46"/>
      <c r="U1091" s="1052">
        <v>1091</v>
      </c>
      <c r="V1091" s="46"/>
    </row>
    <row r="1092" spans="1:22" ht="15.75" customHeight="1">
      <c r="A1092" s="1235" t="str">
        <f t="shared" si="250"/>
        <v/>
      </c>
      <c r="B1092" s="1209">
        <v>21</v>
      </c>
      <c r="C1092" s="1112" t="str">
        <f t="shared" si="252"/>
        <v/>
      </c>
      <c r="D1092" s="1112" t="str">
        <f t="shared" si="253"/>
        <v/>
      </c>
      <c r="E1092" s="1112" t="str">
        <f t="shared" si="254"/>
        <v/>
      </c>
      <c r="F1092" s="1112" t="str">
        <f t="shared" si="255"/>
        <v/>
      </c>
      <c r="G1092" s="832"/>
      <c r="H1092" s="1219" t="str">
        <f t="shared" si="256"/>
        <v/>
      </c>
      <c r="I1092" s="1219" t="str">
        <f t="shared" si="257"/>
        <v/>
      </c>
      <c r="J1092" s="1219" t="str">
        <f t="shared" si="258"/>
        <v/>
      </c>
      <c r="K1092" s="1219" t="str">
        <f t="shared" si="259"/>
        <v/>
      </c>
      <c r="L1092" s="832"/>
      <c r="M1092" s="996" t="str">
        <f t="shared" si="251"/>
        <v/>
      </c>
      <c r="N1092" s="832"/>
      <c r="O1092" s="832"/>
      <c r="P1092" s="832"/>
      <c r="Q1092" s="438"/>
      <c r="R1092" s="832" t="str">
        <f t="shared" si="260"/>
        <v/>
      </c>
      <c r="S1092" s="46"/>
      <c r="T1092" s="46"/>
      <c r="U1092" s="1052">
        <v>1092</v>
      </c>
      <c r="V1092" s="46"/>
    </row>
    <row r="1093" spans="1:22" ht="15.75" customHeight="1">
      <c r="A1093" s="1235" t="str">
        <f t="shared" si="250"/>
        <v/>
      </c>
      <c r="B1093" s="1209">
        <v>22</v>
      </c>
      <c r="C1093" s="1112" t="str">
        <f t="shared" si="252"/>
        <v/>
      </c>
      <c r="D1093" s="1112" t="str">
        <f t="shared" si="253"/>
        <v/>
      </c>
      <c r="E1093" s="1112" t="str">
        <f t="shared" si="254"/>
        <v/>
      </c>
      <c r="F1093" s="1112" t="str">
        <f t="shared" si="255"/>
        <v/>
      </c>
      <c r="G1093" s="832"/>
      <c r="H1093" s="1219" t="str">
        <f t="shared" si="256"/>
        <v/>
      </c>
      <c r="I1093" s="1219" t="str">
        <f t="shared" si="257"/>
        <v/>
      </c>
      <c r="J1093" s="1219" t="str">
        <f t="shared" si="258"/>
        <v/>
      </c>
      <c r="K1093" s="1219" t="str">
        <f t="shared" si="259"/>
        <v/>
      </c>
      <c r="L1093" s="832"/>
      <c r="M1093" s="996" t="str">
        <f t="shared" si="251"/>
        <v/>
      </c>
      <c r="N1093" s="832"/>
      <c r="O1093" s="832"/>
      <c r="P1093" s="832"/>
      <c r="Q1093" s="438"/>
      <c r="R1093" s="832" t="str">
        <f t="shared" si="260"/>
        <v/>
      </c>
      <c r="S1093" s="46"/>
      <c r="T1093" s="46"/>
      <c r="U1093" s="1052">
        <v>1093</v>
      </c>
      <c r="V1093" s="46"/>
    </row>
    <row r="1094" spans="1:22" ht="15.75" customHeight="1">
      <c r="A1094" s="1235"/>
      <c r="B1094" s="1209">
        <v>23</v>
      </c>
      <c r="C1094" s="1112" t="str">
        <f t="shared" si="252"/>
        <v/>
      </c>
      <c r="D1094" s="1112" t="str">
        <f t="shared" ref="D1094:D1095" si="261">IF($A1094="","",LOOKUP($B1094,$T$904:$T$983,M$904:M$983))</f>
        <v/>
      </c>
      <c r="E1094" s="1112" t="str">
        <f t="shared" ref="E1094:E1095" si="262">IF($A1094="","",LOOKUP($B1094,$T$904:$T$983,D$904:D$983))</f>
        <v/>
      </c>
      <c r="F1094" s="1112" t="str">
        <f t="shared" ref="F1094:F1095" si="263">IF($A1094="","",LOOKUP($B1094,$T$904:$T$983,N$904:N$983))</f>
        <v/>
      </c>
      <c r="G1094" s="832"/>
      <c r="H1094" s="1219" t="str">
        <f t="shared" ref="H1094:H1095" si="264">IF($A1094="","",LOOKUP($B1094,$T$904:$T$983,E$904:E$983))</f>
        <v/>
      </c>
      <c r="I1094" s="1219" t="str">
        <f t="shared" ref="I1094:I1095" si="265">IF($A1094="","",LOOKUP($B1094,$T$904:$T$983,O$904:O$983))</f>
        <v/>
      </c>
      <c r="J1094" s="1219" t="str">
        <f t="shared" ref="J1094:J1095" si="266">IF($A1094="","",LOOKUP($B1094,$T$904:$T$983,F$904:F$983))</f>
        <v/>
      </c>
      <c r="K1094" s="1219" t="str">
        <f t="shared" ref="K1094:K1095" si="267">IF($A1094="","",LOOKUP($B1094,$T$904:$T$983,P$904:P$983))</f>
        <v/>
      </c>
      <c r="L1094" s="832"/>
      <c r="M1094" s="996" t="str">
        <f t="shared" si="251"/>
        <v/>
      </c>
      <c r="N1094" s="832"/>
      <c r="O1094" s="832"/>
      <c r="P1094" s="832"/>
      <c r="Q1094" s="438"/>
      <c r="R1094" s="832" t="str">
        <f t="shared" si="260"/>
        <v/>
      </c>
      <c r="S1094" s="46"/>
      <c r="T1094" s="46"/>
      <c r="U1094" s="1052">
        <v>1094</v>
      </c>
      <c r="V1094" s="46"/>
    </row>
    <row r="1095" spans="1:22" ht="15.75" customHeight="1">
      <c r="A1095" s="1235"/>
      <c r="B1095" s="1209">
        <v>24</v>
      </c>
      <c r="C1095" s="1112" t="str">
        <f t="shared" si="252"/>
        <v/>
      </c>
      <c r="D1095" s="1112" t="str">
        <f t="shared" si="261"/>
        <v/>
      </c>
      <c r="E1095" s="1112" t="str">
        <f t="shared" si="262"/>
        <v/>
      </c>
      <c r="F1095" s="1112" t="str">
        <f t="shared" si="263"/>
        <v/>
      </c>
      <c r="G1095" s="832"/>
      <c r="H1095" s="1219" t="str">
        <f t="shared" si="264"/>
        <v/>
      </c>
      <c r="I1095" s="1219" t="str">
        <f t="shared" si="265"/>
        <v/>
      </c>
      <c r="J1095" s="1219" t="str">
        <f t="shared" si="266"/>
        <v/>
      </c>
      <c r="K1095" s="1219" t="str">
        <f t="shared" si="267"/>
        <v/>
      </c>
      <c r="L1095" s="832"/>
      <c r="M1095" s="996" t="str">
        <f t="shared" si="251"/>
        <v/>
      </c>
      <c r="N1095" s="832"/>
      <c r="O1095" s="832"/>
      <c r="P1095" s="832"/>
      <c r="Q1095" s="438"/>
      <c r="R1095" s="832" t="str">
        <f t="shared" si="260"/>
        <v/>
      </c>
      <c r="S1095" s="46"/>
      <c r="T1095" s="46"/>
      <c r="U1095" s="1052">
        <v>1095</v>
      </c>
      <c r="V1095" s="46"/>
    </row>
    <row r="1096" spans="1:22" ht="15.75" customHeight="1">
      <c r="A1096" s="1235" t="str">
        <f>IF(OR(A1093="",LOOKUP(B1096,$T$904:$T$983,A$904:A$983)=A1093),"",LOOKUP(B1096,$T$904:$T$983,A$904:A$983))</f>
        <v/>
      </c>
      <c r="B1096" s="1209">
        <v>25</v>
      </c>
      <c r="C1096" s="1112" t="str">
        <f t="shared" si="252"/>
        <v/>
      </c>
      <c r="D1096" s="1112" t="str">
        <f t="shared" si="253"/>
        <v/>
      </c>
      <c r="E1096" s="1112" t="str">
        <f t="shared" si="254"/>
        <v/>
      </c>
      <c r="F1096" s="1112" t="str">
        <f t="shared" si="255"/>
        <v/>
      </c>
      <c r="G1096" s="832"/>
      <c r="H1096" s="1219" t="str">
        <f t="shared" si="256"/>
        <v/>
      </c>
      <c r="I1096" s="1219" t="str">
        <f t="shared" si="257"/>
        <v/>
      </c>
      <c r="J1096" s="1219" t="str">
        <f t="shared" si="258"/>
        <v/>
      </c>
      <c r="K1096" s="1219" t="str">
        <f t="shared" si="259"/>
        <v/>
      </c>
      <c r="L1096" s="832"/>
      <c r="M1096" s="996" t="str">
        <f t="shared" si="251"/>
        <v/>
      </c>
      <c r="N1096" s="832"/>
      <c r="O1096" s="832"/>
      <c r="P1096" s="832"/>
      <c r="Q1096" s="438"/>
      <c r="R1096" s="832" t="str">
        <f t="shared" si="260"/>
        <v/>
      </c>
      <c r="S1096" s="46"/>
      <c r="T1096" s="46"/>
      <c r="U1096" s="1052">
        <v>1096</v>
      </c>
      <c r="V1096" s="46"/>
    </row>
    <row r="1097" spans="1:22" ht="15.75" customHeight="1">
      <c r="A1097" s="1239" t="s">
        <v>74</v>
      </c>
      <c r="B1097" s="1209"/>
      <c r="C1097" s="1112">
        <f>SUM(C1072:C1096)</f>
        <v>39950</v>
      </c>
      <c r="D1097" s="1112">
        <f>SUM(D1072:D1096)</f>
        <v>-1250</v>
      </c>
      <c r="E1097" s="1112">
        <f>SUM(E1072:E1096)</f>
        <v>44021</v>
      </c>
      <c r="F1097" s="1112">
        <f>SUM(F1072:F1096)</f>
        <v>-4475</v>
      </c>
      <c r="G1097" s="832"/>
      <c r="H1097" s="1219">
        <f>SUM(H1072:H1096)</f>
        <v>77485</v>
      </c>
      <c r="I1097" s="1219">
        <f>SUM(I1072:I1096)</f>
        <v>-6220</v>
      </c>
      <c r="J1097" s="1219">
        <f>SUM(J1072:J1096)</f>
        <v>137557</v>
      </c>
      <c r="K1097" s="1219">
        <f>SUM(K1072:K1096)</f>
        <v>-10150</v>
      </c>
      <c r="L1097" s="832"/>
      <c r="M1097" s="832"/>
      <c r="N1097" s="832"/>
      <c r="O1097" s="832"/>
      <c r="P1097" s="832"/>
      <c r="Q1097" s="438"/>
      <c r="R1097" s="438"/>
      <c r="S1097" s="46"/>
      <c r="T1097" s="46"/>
      <c r="U1097" s="1052">
        <v>1097</v>
      </c>
      <c r="V1097" s="46"/>
    </row>
    <row r="1098" spans="1:22" ht="15.75" customHeight="1">
      <c r="A1098" s="44"/>
      <c r="B1098" s="1209"/>
      <c r="C1098" s="832"/>
      <c r="D1098" s="832"/>
      <c r="E1098" s="832"/>
      <c r="F1098" s="832"/>
      <c r="G1098" s="832"/>
      <c r="H1098" s="831"/>
      <c r="I1098" s="831"/>
      <c r="J1098" s="831"/>
      <c r="K1098" s="831"/>
      <c r="L1098" s="832"/>
      <c r="M1098" s="831"/>
      <c r="N1098" s="831"/>
      <c r="O1098" s="831"/>
      <c r="P1098" s="831"/>
      <c r="Q1098" s="15"/>
      <c r="R1098" s="438"/>
      <c r="S1098" s="46"/>
      <c r="T1098" s="46"/>
      <c r="U1098" s="1052">
        <v>1098</v>
      </c>
      <c r="V1098" s="46"/>
    </row>
    <row r="1099" spans="1:22" ht="15.75" customHeight="1">
      <c r="A1099" s="1145" t="s">
        <v>418</v>
      </c>
      <c r="B1099" s="1209"/>
      <c r="C1099" s="832"/>
      <c r="D1099" s="832"/>
      <c r="E1099" s="832"/>
      <c r="F1099" s="832"/>
      <c r="G1099" s="832"/>
      <c r="H1099" s="831"/>
      <c r="I1099" s="831"/>
      <c r="J1099" s="831"/>
      <c r="K1099" s="831"/>
      <c r="L1099" s="832"/>
      <c r="M1099" s="832"/>
      <c r="N1099" s="832"/>
      <c r="O1099" s="832"/>
      <c r="P1099" s="832"/>
      <c r="Q1099" s="15"/>
      <c r="R1099" s="438"/>
      <c r="S1099" s="46"/>
      <c r="T1099" s="46"/>
      <c r="U1099" s="1052">
        <v>1099</v>
      </c>
      <c r="V1099" s="46"/>
    </row>
    <row r="1100" spans="1:22" ht="15.75" customHeight="1">
      <c r="A1100" s="44" t="s">
        <v>538</v>
      </c>
      <c r="B1100" s="1209"/>
      <c r="C1100" s="1243">
        <f>C900</f>
        <v>1.2480448350563695</v>
      </c>
      <c r="D1100" s="1243">
        <f>M900</f>
        <v>0.19174828803297125</v>
      </c>
      <c r="E1100" s="1243">
        <f>D900</f>
        <v>1.3263900177047712</v>
      </c>
      <c r="F1100" s="1243">
        <f>N900</f>
        <v>0.24027786323706687</v>
      </c>
      <c r="G1100" s="832"/>
      <c r="H1100" s="1244">
        <f>E900</f>
        <v>1.4559870672412318</v>
      </c>
      <c r="I1100" s="1244">
        <f>O900</f>
        <v>0.42847792522682748</v>
      </c>
      <c r="J1100" s="1244">
        <f>F900</f>
        <v>1.6112009748100711</v>
      </c>
      <c r="K1100" s="1244">
        <f>P900</f>
        <v>0.48463515367569976</v>
      </c>
      <c r="L1100" s="832"/>
      <c r="M1100" s="832"/>
      <c r="N1100" s="832"/>
      <c r="O1100" s="832"/>
      <c r="P1100" s="832"/>
      <c r="Q1100" s="15"/>
      <c r="R1100" s="438"/>
      <c r="S1100" s="46"/>
      <c r="T1100" s="46"/>
      <c r="U1100" s="1052">
        <v>1100</v>
      </c>
      <c r="V1100" s="46"/>
    </row>
    <row r="1101" spans="1:22" ht="15.75" customHeight="1">
      <c r="A1101" s="44" t="s">
        <v>539</v>
      </c>
      <c r="B1101" s="1209"/>
      <c r="C1101" s="1241" t="str">
        <f>IF(SUM(C1043:C1068)=C1100,"OK",SUM(C1043:C1068))</f>
        <v>OK</v>
      </c>
      <c r="D1101" s="1241" t="str">
        <f>IF(SUM(D1043:D1068)=D1100,"OK",SUM(D1043:D1068))</f>
        <v>OK</v>
      </c>
      <c r="E1101" s="1241" t="str">
        <f>IF(SUM(E1043:E1068)=E1100,"OK",SUM(E1043:E1068))</f>
        <v>OK</v>
      </c>
      <c r="F1101" s="1241" t="str">
        <f>IF(SUM(F1043:F1068)=F1100,"OK",SUM(F1043:F1068))</f>
        <v>OK</v>
      </c>
      <c r="G1101" s="832"/>
      <c r="H1101" s="1241" t="str">
        <f>IF(SUM(H1043:H1068)=H1100,"OK",SUM(H1043:H1068))</f>
        <v>OK</v>
      </c>
      <c r="I1101" s="1241">
        <f>IF(SUM(I1043:I1068)=I1100,"OK",SUM(I1043:I1068))</f>
        <v>0.42847792522682759</v>
      </c>
      <c r="J1101" s="1241" t="str">
        <f>IF(SUM(J1043:J1068)=J1100,"OK",SUM(J1043:J1068))</f>
        <v>OK</v>
      </c>
      <c r="K1101" s="1241" t="str">
        <f>IF(SUM(K1043:K1068)=K1100,"OK",SUM(K1043:K1068))</f>
        <v>OK</v>
      </c>
      <c r="L1101" s="832"/>
      <c r="M1101" s="832"/>
      <c r="N1101" s="832"/>
      <c r="O1101" s="832"/>
      <c r="P1101" s="832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44" t="s">
        <v>540</v>
      </c>
      <c r="B1102" s="1209"/>
      <c r="C1102" s="1210">
        <f>C985</f>
        <v>39950</v>
      </c>
      <c r="D1102" s="1210">
        <f>M985</f>
        <v>-1250</v>
      </c>
      <c r="E1102" s="1210">
        <f>D985</f>
        <v>44021</v>
      </c>
      <c r="F1102" s="1210">
        <f>N985</f>
        <v>-4475</v>
      </c>
      <c r="G1102" s="832"/>
      <c r="H1102" s="1245">
        <f>E985</f>
        <v>77485</v>
      </c>
      <c r="I1102" s="1245">
        <f>O985</f>
        <v>-6220</v>
      </c>
      <c r="J1102" s="1245">
        <f>F985</f>
        <v>137557</v>
      </c>
      <c r="K1102" s="1245">
        <f>P985</f>
        <v>-10150</v>
      </c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539</v>
      </c>
      <c r="B1103" s="1209"/>
      <c r="C1103" s="1210" t="str">
        <f>IF(SUM(C1071:C1096)=C1102,"OK",SUM(C1071:C1096))</f>
        <v>OK</v>
      </c>
      <c r="D1103" s="1210" t="str">
        <f>IF(SUM(D1071:D1096)=D1102,"OK",SUM(D1071:D1096))</f>
        <v>OK</v>
      </c>
      <c r="E1103" s="1210" t="str">
        <f>IF(SUM(E1071:E1096)=E1102,"OK",SUM(E1071:E1096))</f>
        <v>OK</v>
      </c>
      <c r="F1103" s="1210" t="str">
        <f>IF(SUM(F1071:F1096)=F1102,"OK",SUM(F1071:F1096))</f>
        <v>OK</v>
      </c>
      <c r="G1103" s="832"/>
      <c r="H1103" s="1210" t="str">
        <f>IF(SUM(H1071:H1096)=H1102,"OK",SUM(H1071:H1096))</f>
        <v>OK</v>
      </c>
      <c r="I1103" s="1210" t="str">
        <f>IF(SUM(I1071:I1096)=I1102,"OK",SUM(I1071:I1096))</f>
        <v>OK</v>
      </c>
      <c r="J1103" s="1210" t="str">
        <f>IF(SUM(J1071:J1096)=J1102,"OK",SUM(J1071:J1096))</f>
        <v>OK</v>
      </c>
      <c r="K1103" s="1210" t="str">
        <f>IF(SUM(K1071:K1096)=K1102,"OK",SUM(K1071:K1096))</f>
        <v>OK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/>
      <c r="B1104" s="1209"/>
      <c r="C1104" s="832"/>
      <c r="D1104" s="832"/>
      <c r="E1104" s="832"/>
      <c r="F1104" s="832"/>
      <c r="G1104" s="832"/>
      <c r="H1104" s="831"/>
      <c r="I1104" s="831"/>
      <c r="J1104" s="831"/>
      <c r="K1104" s="831"/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1145" t="s">
        <v>541</v>
      </c>
      <c r="B1105" s="1209"/>
      <c r="C1105" s="832"/>
      <c r="D1105" s="832"/>
      <c r="E1105" s="832"/>
      <c r="F1105" s="832"/>
      <c r="G1105" s="832"/>
      <c r="H1105" s="831"/>
      <c r="I1105" s="831"/>
      <c r="J1105" s="831"/>
      <c r="K1105" s="831"/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1145" t="s">
        <v>542</v>
      </c>
      <c r="B1106" s="1209"/>
      <c r="C1106" s="682">
        <v>0.05</v>
      </c>
      <c r="D1106" s="832"/>
      <c r="E1106" s="832"/>
      <c r="F1106" s="832"/>
      <c r="G1106" s="832"/>
      <c r="H1106" s="831"/>
      <c r="I1106" s="831"/>
      <c r="J1106" s="831"/>
      <c r="K1106" s="831"/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9"/>
      <c r="C1107" s="1217" t="str">
        <f>WB!B9</f>
        <v>VP</v>
      </c>
      <c r="D1107" s="1217" t="str">
        <f>WB!B10</f>
        <v>P</v>
      </c>
      <c r="E1107" s="1217" t="str">
        <f>WB!B11</f>
        <v>M</v>
      </c>
      <c r="F1107" s="1217" t="str">
        <f>WB!B12</f>
        <v>BO</v>
      </c>
      <c r="G1107" s="832"/>
      <c r="H1107" s="1218" t="str">
        <f>C1107</f>
        <v>VP</v>
      </c>
      <c r="I1107" s="1218" t="str">
        <f>D1107</f>
        <v>P</v>
      </c>
      <c r="J1107" s="1218" t="str">
        <f>E1107</f>
        <v>M</v>
      </c>
      <c r="K1107" s="1218" t="str">
        <f>F1107</f>
        <v>BO</v>
      </c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44" t="s">
        <v>430</v>
      </c>
      <c r="B1108" s="1209"/>
      <c r="C1108" s="1210">
        <f>C1038*365*C1039*C1040</f>
        <v>14495.755404911095</v>
      </c>
      <c r="D1108" s="1210">
        <f>E1038*365*E1039*E1040</f>
        <v>14495.755404911095</v>
      </c>
      <c r="E1108" s="1210">
        <f>H1038*365*H1039*H1040</f>
        <v>14495.755404911095</v>
      </c>
      <c r="F1108" s="1210">
        <f>J1038*365*J1039*J1040</f>
        <v>14495.755404911095</v>
      </c>
      <c r="G1108" s="832"/>
      <c r="H1108" s="46"/>
      <c r="I1108" s="46"/>
      <c r="J1108" s="46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44"/>
      <c r="B1109" s="1209"/>
      <c r="C1109" s="1210"/>
      <c r="D1109" s="1210"/>
      <c r="E1109" s="1210"/>
      <c r="F1109" s="1210"/>
      <c r="G1109" s="832"/>
      <c r="H1109" s="46"/>
      <c r="I1109" s="46"/>
      <c r="J1109" s="46"/>
      <c r="K1109" s="831"/>
      <c r="L1109" s="832"/>
      <c r="M1109" s="1246" t="s">
        <v>543</v>
      </c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1145" t="s">
        <v>544</v>
      </c>
      <c r="B1110" s="1209"/>
      <c r="C1110" s="832"/>
      <c r="D1110" s="1210"/>
      <c r="E1110" s="1210"/>
      <c r="F1110" s="1210"/>
      <c r="G1110" s="832"/>
      <c r="H1110" s="831"/>
      <c r="I1110" s="46"/>
      <c r="J1110" s="46"/>
      <c r="K1110" s="831"/>
      <c r="L1110" s="832"/>
      <c r="M1110" s="1247" t="s">
        <v>545</v>
      </c>
      <c r="N1110" s="1248" t="s">
        <v>357</v>
      </c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1243" t="str">
        <f t="shared" ref="A1111:A1130" si="268">A830</f>
        <v>Green cons - Season 1: no of months</v>
      </c>
      <c r="B1111" s="832"/>
      <c r="C1111" s="1241">
        <f t="shared" ref="C1111:F1112" si="269">MAX(SUM(C830,M830),SUM(C830))</f>
        <v>2.8333333333333335E-2</v>
      </c>
      <c r="D1111" s="1241">
        <f t="shared" si="269"/>
        <v>1.1666666666666667E-2</v>
      </c>
      <c r="E1111" s="1241">
        <f t="shared" si="269"/>
        <v>1.1666666666666667E-2</v>
      </c>
      <c r="F1111" s="1241">
        <f t="shared" si="269"/>
        <v>1.1666666666666667E-2</v>
      </c>
      <c r="G1111" s="832"/>
      <c r="H1111" s="46"/>
      <c r="I1111" s="46"/>
      <c r="J1111" s="46"/>
      <c r="K1111" s="46"/>
      <c r="L1111" s="44"/>
      <c r="M1111" s="1232" t="str">
        <f t="shared" ref="M1111:M1144" si="270">IF(OR(SUM((C1111&gt;C$1106),(D1111&gt;C$1106),(E1111&gt;C$1106),(F1111&gt;C$1106))&gt;1,C1111&gt;C$1106*2,D1111&gt;C$1106*2,E1111&gt;C$1106*2,F1111&gt;C$1106*2),"yes","")</f>
        <v/>
      </c>
      <c r="N1111" s="1249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1243" t="str">
        <f t="shared" si="268"/>
        <v xml:space="preserve">Green beans </v>
      </c>
      <c r="B1112" s="832"/>
      <c r="C1112" s="1241">
        <f t="shared" si="269"/>
        <v>6.25E-2</v>
      </c>
      <c r="D1112" s="1241">
        <f t="shared" si="269"/>
        <v>2.8333333333333335E-2</v>
      </c>
      <c r="E1112" s="1241">
        <f t="shared" si="269"/>
        <v>2.8333333333333335E-2</v>
      </c>
      <c r="F1112" s="1241">
        <f t="shared" si="269"/>
        <v>2.8333333333333335E-2</v>
      </c>
      <c r="G1112" s="832"/>
      <c r="H1112" s="46"/>
      <c r="I1112" s="46"/>
      <c r="J1112" s="46"/>
      <c r="K1112" s="46"/>
      <c r="L1112" s="44"/>
      <c r="M1112" s="1232" t="str">
        <f t="shared" si="270"/>
        <v/>
      </c>
      <c r="N1112" s="1249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250" t="str">
        <f t="shared" si="268"/>
        <v>Maize: kg produced</v>
      </c>
      <c r="B1113" s="832"/>
      <c r="C1113" s="1241">
        <f t="shared" ref="C1113:C1130" si="271">IF(C$1108=0,0,MAX((SUM(C832,M832)+SUM(C932,M932)/C$1108),(SUM(C832)+SUM(C932)/C$1108)))</f>
        <v>0.15772191780821915</v>
      </c>
      <c r="D1113" s="1241">
        <f t="shared" ref="D1113:D1130" si="272">IF(D$1108=0,0,MAX((SUM(D832,N832)+SUM(D932,N932)/D$1108),(SUM(D832)+SUM(D932)/D$1108)))</f>
        <v>0.21029589041095886</v>
      </c>
      <c r="E1113" s="1241">
        <f t="shared" ref="E1113:E1130" si="273">IF(E$1108=0,0,MAX((SUM(E832,O832)+SUM(E932,O932)/E$1108),(SUM(E832)+SUM(E932)/E$1108)))</f>
        <v>0.52573972602739716</v>
      </c>
      <c r="F1113" s="1241">
        <f t="shared" ref="F1113:F1130" si="274">IF(F$1108=0,0,MAX((SUM(F832,P832)+SUM(F932,P932)/F$1108),(SUM(F832)+SUM(F932)/F$1108)))</f>
        <v>0.63088767123287659</v>
      </c>
      <c r="G1113" s="832"/>
      <c r="H1113" s="1242">
        <f t="shared" ref="H1113:H1130" si="275">IF(C$1108=0,0,MAX(SUM(C932,M932)/C$1108,SUM(C932)/C$1108))</f>
        <v>0</v>
      </c>
      <c r="I1113" s="1242">
        <f t="shared" ref="I1113:I1130" si="276">IF(D$1108=0,0,MAX(SUM(D932,N932)/D$1108,SUM(D932)/D$1108))</f>
        <v>3.4492855738349606E-2</v>
      </c>
      <c r="J1113" s="1242">
        <f t="shared" ref="J1113:J1130" si="277">IF(E$1108=0,0,MAX(SUM(E932,O932)/E$1108,SUM(E932)/E$1108))</f>
        <v>0.27594284590679685</v>
      </c>
      <c r="K1113" s="1242">
        <f t="shared" ref="K1113:K1130" si="278">IF(F$1108=0,0,MAX(SUM(F932,P932)/F$1108,SUM(F932)/F$1108))</f>
        <v>0.33113141508815624</v>
      </c>
      <c r="L1113" s="44"/>
      <c r="M1113" s="1232" t="str">
        <f t="shared" si="270"/>
        <v>yes</v>
      </c>
      <c r="N1113" s="1246" t="str">
        <f t="shared" ref="N1113:N1132" si="279">IF(OR(SUM((H1113&gt;C$1106),(I1113&gt;C$1106),(J1113&gt;C$1106),(K1113&gt;C$1106))&gt;1,H1113&gt;C$1106*2,I1113&gt;C$1106*2,J1113&gt;C$1106*2,K1113&gt;C$1106*2),"yes","")</f>
        <v>yes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50" t="str">
        <f t="shared" si="268"/>
        <v>Sorghum: kg produced</v>
      </c>
      <c r="B1114" s="832"/>
      <c r="C1114" s="1241">
        <f t="shared" si="271"/>
        <v>0</v>
      </c>
      <c r="D1114" s="1241">
        <f t="shared" si="272"/>
        <v>0</v>
      </c>
      <c r="E1114" s="1241">
        <f t="shared" si="273"/>
        <v>0</v>
      </c>
      <c r="F1114" s="1241">
        <f t="shared" si="274"/>
        <v>0</v>
      </c>
      <c r="G1114" s="832"/>
      <c r="H1114" s="1242">
        <f t="shared" si="275"/>
        <v>0</v>
      </c>
      <c r="I1114" s="1242">
        <f t="shared" si="276"/>
        <v>0</v>
      </c>
      <c r="J1114" s="1242">
        <f t="shared" si="277"/>
        <v>0</v>
      </c>
      <c r="K1114" s="1242">
        <f t="shared" si="278"/>
        <v>0</v>
      </c>
      <c r="L1114" s="44"/>
      <c r="M1114" s="1232" t="str">
        <f t="shared" si="270"/>
        <v/>
      </c>
      <c r="N1114" s="1246" t="str">
        <f t="shared" si="279"/>
        <v/>
      </c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50" t="str">
        <f t="shared" si="268"/>
        <v>High value cereal: kg produced</v>
      </c>
      <c r="B1115" s="832"/>
      <c r="C1115" s="1241">
        <f t="shared" si="271"/>
        <v>0</v>
      </c>
      <c r="D1115" s="1241">
        <f t="shared" si="272"/>
        <v>0</v>
      </c>
      <c r="E1115" s="1241">
        <f t="shared" si="273"/>
        <v>0</v>
      </c>
      <c r="F1115" s="1241">
        <f t="shared" si="274"/>
        <v>0</v>
      </c>
      <c r="G1115" s="832"/>
      <c r="H1115" s="1242">
        <f t="shared" si="275"/>
        <v>0</v>
      </c>
      <c r="I1115" s="1242">
        <f t="shared" si="276"/>
        <v>0</v>
      </c>
      <c r="J1115" s="1242">
        <f t="shared" si="277"/>
        <v>0</v>
      </c>
      <c r="K1115" s="1242">
        <f t="shared" si="278"/>
        <v>0</v>
      </c>
      <c r="L1115" s="44"/>
      <c r="M1115" s="1232" t="str">
        <f t="shared" si="270"/>
        <v/>
      </c>
      <c r="N1115" s="1246" t="str">
        <f t="shared" si="279"/>
        <v/>
      </c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50" t="str">
        <f t="shared" si="268"/>
        <v>High value cereal: kg produced</v>
      </c>
      <c r="B1116" s="832"/>
      <c r="C1116" s="1241">
        <f t="shared" si="271"/>
        <v>0</v>
      </c>
      <c r="D1116" s="1241">
        <f t="shared" si="272"/>
        <v>0</v>
      </c>
      <c r="E1116" s="1241">
        <f t="shared" si="273"/>
        <v>0</v>
      </c>
      <c r="F1116" s="1241">
        <f t="shared" si="274"/>
        <v>0</v>
      </c>
      <c r="G1116" s="832"/>
      <c r="H1116" s="1242">
        <f t="shared" si="275"/>
        <v>0</v>
      </c>
      <c r="I1116" s="1242">
        <f t="shared" si="276"/>
        <v>0</v>
      </c>
      <c r="J1116" s="1242">
        <f t="shared" si="277"/>
        <v>0</v>
      </c>
      <c r="K1116" s="1242">
        <f t="shared" si="278"/>
        <v>0</v>
      </c>
      <c r="L1116" s="44"/>
      <c r="M1116" s="1232" t="str">
        <f t="shared" si="270"/>
        <v/>
      </c>
      <c r="N1116" s="1246" t="str">
        <f t="shared" si="279"/>
        <v/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50" t="str">
        <f t="shared" si="268"/>
        <v>Cowpeas: kg produced</v>
      </c>
      <c r="B1117" s="832"/>
      <c r="C1117" s="1241">
        <f t="shared" si="271"/>
        <v>0</v>
      </c>
      <c r="D1117" s="1241">
        <f t="shared" si="272"/>
        <v>0</v>
      </c>
      <c r="E1117" s="1241">
        <f t="shared" si="273"/>
        <v>0</v>
      </c>
      <c r="F1117" s="1241">
        <f t="shared" si="274"/>
        <v>0</v>
      </c>
      <c r="G1117" s="832"/>
      <c r="H1117" s="1242">
        <f t="shared" si="275"/>
        <v>0</v>
      </c>
      <c r="I1117" s="1242">
        <f t="shared" si="276"/>
        <v>0</v>
      </c>
      <c r="J1117" s="1242">
        <f t="shared" si="277"/>
        <v>0</v>
      </c>
      <c r="K1117" s="1242">
        <f t="shared" si="278"/>
        <v>0</v>
      </c>
      <c r="L1117" s="44"/>
      <c r="M1117" s="1232" t="str">
        <f t="shared" si="270"/>
        <v/>
      </c>
      <c r="N1117" s="1246" t="str">
        <f t="shared" si="279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50" t="str">
        <f t="shared" si="268"/>
        <v>Beans: kg produced</v>
      </c>
      <c r="B1118" s="832"/>
      <c r="C1118" s="1241">
        <f t="shared" si="271"/>
        <v>2.4549003735990036E-2</v>
      </c>
      <c r="D1118" s="1241">
        <f t="shared" si="272"/>
        <v>4.9098007471980072E-2</v>
      </c>
      <c r="E1118" s="1241">
        <f t="shared" si="273"/>
        <v>4.9098007471980072E-2</v>
      </c>
      <c r="F1118" s="1241">
        <f t="shared" si="274"/>
        <v>0.20086657272071834</v>
      </c>
      <c r="G1118" s="832"/>
      <c r="H1118" s="1242">
        <f t="shared" si="275"/>
        <v>0</v>
      </c>
      <c r="I1118" s="1242">
        <f t="shared" si="276"/>
        <v>0</v>
      </c>
      <c r="J1118" s="1242">
        <f t="shared" si="277"/>
        <v>0</v>
      </c>
      <c r="K1118" s="1242">
        <f t="shared" si="278"/>
        <v>0.15176856524873827</v>
      </c>
      <c r="L1118" s="44"/>
      <c r="M1118" s="1232" t="str">
        <f t="shared" si="270"/>
        <v>yes</v>
      </c>
      <c r="N1118" s="1246" t="str">
        <f t="shared" si="279"/>
        <v>yes</v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50" t="str">
        <f t="shared" si="268"/>
        <v>Millet: kg produced</v>
      </c>
      <c r="B1119" s="832"/>
      <c r="C1119" s="1241">
        <f t="shared" si="271"/>
        <v>0</v>
      </c>
      <c r="D1119" s="1241">
        <f t="shared" si="272"/>
        <v>0</v>
      </c>
      <c r="E1119" s="1241">
        <f t="shared" si="273"/>
        <v>0</v>
      </c>
      <c r="F1119" s="1241">
        <f t="shared" si="274"/>
        <v>0</v>
      </c>
      <c r="G1119" s="832"/>
      <c r="H1119" s="1242">
        <f t="shared" si="275"/>
        <v>0</v>
      </c>
      <c r="I1119" s="1242">
        <f t="shared" si="276"/>
        <v>0</v>
      </c>
      <c r="J1119" s="1242">
        <f t="shared" si="277"/>
        <v>0</v>
      </c>
      <c r="K1119" s="1242">
        <f t="shared" si="278"/>
        <v>0</v>
      </c>
      <c r="L1119" s="44"/>
      <c r="M1119" s="1232" t="str">
        <f t="shared" si="270"/>
        <v/>
      </c>
      <c r="N1119" s="1246" t="str">
        <f t="shared" si="279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50" t="str">
        <f t="shared" si="268"/>
        <v>Potato: kg produced</v>
      </c>
      <c r="B1120" s="832"/>
      <c r="C1120" s="1241">
        <f t="shared" si="271"/>
        <v>5.4310225543102251E-3</v>
      </c>
      <c r="D1120" s="1241">
        <f t="shared" si="272"/>
        <v>5.4310225543102251E-3</v>
      </c>
      <c r="E1120" s="1241">
        <f t="shared" si="273"/>
        <v>5.4014530306671617E-2</v>
      </c>
      <c r="F1120" s="1241">
        <f t="shared" si="274"/>
        <v>0.25921060642473764</v>
      </c>
      <c r="G1120" s="832"/>
      <c r="H1120" s="1242">
        <f t="shared" si="275"/>
        <v>0</v>
      </c>
      <c r="I1120" s="1242">
        <f t="shared" si="276"/>
        <v>0</v>
      </c>
      <c r="J1120" s="1242">
        <f t="shared" si="277"/>
        <v>4.9669712263223434E-2</v>
      </c>
      <c r="K1120" s="1242">
        <f t="shared" si="278"/>
        <v>0.24834856131611718</v>
      </c>
      <c r="L1120" s="44"/>
      <c r="M1120" s="1232" t="str">
        <f t="shared" si="270"/>
        <v>yes</v>
      </c>
      <c r="N1120" s="1246" t="str">
        <f t="shared" si="279"/>
        <v>yes</v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50" t="str">
        <f t="shared" si="268"/>
        <v>Wheat: kg produced</v>
      </c>
      <c r="B1121" s="832"/>
      <c r="C1121" s="1241">
        <f t="shared" si="271"/>
        <v>0</v>
      </c>
      <c r="D1121" s="1241">
        <f t="shared" si="272"/>
        <v>0</v>
      </c>
      <c r="E1121" s="1241">
        <f t="shared" si="273"/>
        <v>0</v>
      </c>
      <c r="F1121" s="1241">
        <f t="shared" si="274"/>
        <v>0</v>
      </c>
      <c r="G1121" s="832"/>
      <c r="H1121" s="1242">
        <f t="shared" si="275"/>
        <v>0</v>
      </c>
      <c r="I1121" s="1242">
        <f t="shared" si="276"/>
        <v>0</v>
      </c>
      <c r="J1121" s="1242">
        <f t="shared" si="277"/>
        <v>0</v>
      </c>
      <c r="K1121" s="1242">
        <f t="shared" si="278"/>
        <v>0</v>
      </c>
      <c r="L1121" s="44"/>
      <c r="M1121" s="1232" t="str">
        <f t="shared" si="270"/>
        <v/>
      </c>
      <c r="N1121" s="1246" t="str">
        <f t="shared" si="279"/>
        <v/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50" t="str">
        <f t="shared" si="268"/>
        <v>Cassava: no. local meas.</v>
      </c>
      <c r="B1122" s="832"/>
      <c r="C1122" s="1241">
        <f t="shared" si="271"/>
        <v>0</v>
      </c>
      <c r="D1122" s="1241">
        <f t="shared" si="272"/>
        <v>0</v>
      </c>
      <c r="E1122" s="1241">
        <f t="shared" si="273"/>
        <v>0</v>
      </c>
      <c r="F1122" s="1241">
        <f t="shared" si="274"/>
        <v>0</v>
      </c>
      <c r="G1122" s="832"/>
      <c r="H1122" s="1242">
        <f t="shared" si="275"/>
        <v>0</v>
      </c>
      <c r="I1122" s="1242">
        <f t="shared" si="276"/>
        <v>0</v>
      </c>
      <c r="J1122" s="1242">
        <f t="shared" si="277"/>
        <v>0</v>
      </c>
      <c r="K1122" s="1242">
        <f t="shared" si="278"/>
        <v>0</v>
      </c>
      <c r="L1122" s="44"/>
      <c r="M1122" s="1232" t="str">
        <f t="shared" si="270"/>
        <v/>
      </c>
      <c r="N1122" s="1246" t="str">
        <f t="shared" si="279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50" t="str">
        <f t="shared" si="268"/>
        <v>Water melon: no. local meas</v>
      </c>
      <c r="B1123" s="832"/>
      <c r="C1123" s="1241">
        <f t="shared" si="271"/>
        <v>0</v>
      </c>
      <c r="D1123" s="1241">
        <f t="shared" si="272"/>
        <v>0</v>
      </c>
      <c r="E1123" s="1241">
        <f t="shared" si="273"/>
        <v>0</v>
      </c>
      <c r="F1123" s="1241">
        <f t="shared" si="274"/>
        <v>0</v>
      </c>
      <c r="G1123" s="832"/>
      <c r="H1123" s="1242">
        <f t="shared" si="275"/>
        <v>0</v>
      </c>
      <c r="I1123" s="1242">
        <f t="shared" si="276"/>
        <v>0</v>
      </c>
      <c r="J1123" s="1242">
        <f t="shared" si="277"/>
        <v>0</v>
      </c>
      <c r="K1123" s="1242">
        <f t="shared" si="278"/>
        <v>0</v>
      </c>
      <c r="L1123" s="44"/>
      <c r="M1123" s="1232" t="str">
        <f t="shared" si="270"/>
        <v/>
      </c>
      <c r="N1123" s="1246" t="str">
        <f t="shared" si="279"/>
        <v/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50" t="str">
        <f t="shared" si="268"/>
        <v>Other melons: no. local meas</v>
      </c>
      <c r="B1124" s="832"/>
      <c r="C1124" s="1241">
        <f t="shared" si="271"/>
        <v>0</v>
      </c>
      <c r="D1124" s="1241">
        <f t="shared" si="272"/>
        <v>0</v>
      </c>
      <c r="E1124" s="1241">
        <f t="shared" si="273"/>
        <v>0</v>
      </c>
      <c r="F1124" s="1241">
        <f t="shared" si="274"/>
        <v>0</v>
      </c>
      <c r="G1124" s="832"/>
      <c r="H1124" s="1242">
        <f t="shared" si="275"/>
        <v>0</v>
      </c>
      <c r="I1124" s="1242">
        <f t="shared" si="276"/>
        <v>0</v>
      </c>
      <c r="J1124" s="1242">
        <f t="shared" si="277"/>
        <v>0</v>
      </c>
      <c r="K1124" s="1242">
        <f t="shared" si="278"/>
        <v>0</v>
      </c>
      <c r="L1124" s="44"/>
      <c r="M1124" s="1232" t="str">
        <f t="shared" si="270"/>
        <v/>
      </c>
      <c r="N1124" s="1246" t="str">
        <f t="shared" si="279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50" t="str">
        <f t="shared" si="268"/>
        <v>Other root crops: no. local meas( Sweet potato)</v>
      </c>
      <c r="B1125" s="832"/>
      <c r="C1125" s="1241">
        <f t="shared" si="271"/>
        <v>9.4482450678377142E-2</v>
      </c>
      <c r="D1125" s="1241">
        <f t="shared" si="272"/>
        <v>0.10198695680671166</v>
      </c>
      <c r="E1125" s="1241">
        <f t="shared" si="273"/>
        <v>0.10198695680671166</v>
      </c>
      <c r="F1125" s="1241">
        <f t="shared" si="274"/>
        <v>0.21371583535426361</v>
      </c>
      <c r="G1125" s="832"/>
      <c r="H1125" s="1242">
        <f t="shared" si="275"/>
        <v>8.6232139345874023E-2</v>
      </c>
      <c r="I1125" s="1242">
        <f t="shared" si="276"/>
        <v>6.8985711476699213E-2</v>
      </c>
      <c r="J1125" s="1242">
        <f t="shared" si="277"/>
        <v>6.8985711476699213E-2</v>
      </c>
      <c r="K1125" s="1242">
        <f t="shared" si="278"/>
        <v>0.17246427869174805</v>
      </c>
      <c r="L1125" s="44"/>
      <c r="M1125" s="1232" t="str">
        <f t="shared" si="270"/>
        <v>yes</v>
      </c>
      <c r="N1125" s="1246" t="str">
        <f t="shared" si="279"/>
        <v>yes</v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50" t="str">
        <f t="shared" si="268"/>
        <v>Groundnuts (dry): no. local meas</v>
      </c>
      <c r="B1126" s="832"/>
      <c r="C1126" s="1241">
        <f t="shared" si="271"/>
        <v>0</v>
      </c>
      <c r="D1126" s="1241">
        <f t="shared" si="272"/>
        <v>0</v>
      </c>
      <c r="E1126" s="1241">
        <f t="shared" si="273"/>
        <v>0</v>
      </c>
      <c r="F1126" s="1241">
        <f t="shared" si="274"/>
        <v>0</v>
      </c>
      <c r="G1126" s="832"/>
      <c r="H1126" s="1242">
        <f t="shared" si="275"/>
        <v>0</v>
      </c>
      <c r="I1126" s="1242">
        <f t="shared" si="276"/>
        <v>0</v>
      </c>
      <c r="J1126" s="1242">
        <f t="shared" si="277"/>
        <v>0</v>
      </c>
      <c r="K1126" s="1242">
        <f t="shared" si="278"/>
        <v>0</v>
      </c>
      <c r="L1126" s="44"/>
      <c r="M1126" s="1232" t="str">
        <f t="shared" si="270"/>
        <v/>
      </c>
      <c r="N1126" s="1246" t="str">
        <f t="shared" si="279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50" t="str">
        <f t="shared" si="268"/>
        <v>Roundnuts (bambara): no. local meas</v>
      </c>
      <c r="B1127" s="832"/>
      <c r="C1127" s="1241">
        <f t="shared" si="271"/>
        <v>0</v>
      </c>
      <c r="D1127" s="1241">
        <f t="shared" si="272"/>
        <v>0</v>
      </c>
      <c r="E1127" s="1241">
        <f t="shared" si="273"/>
        <v>0</v>
      </c>
      <c r="F1127" s="1241">
        <f t="shared" si="274"/>
        <v>0</v>
      </c>
      <c r="G1127" s="832"/>
      <c r="H1127" s="1242">
        <f t="shared" si="275"/>
        <v>0</v>
      </c>
      <c r="I1127" s="1242">
        <f t="shared" si="276"/>
        <v>0</v>
      </c>
      <c r="J1127" s="1242">
        <f t="shared" si="277"/>
        <v>0</v>
      </c>
      <c r="K1127" s="1242">
        <f t="shared" si="278"/>
        <v>0</v>
      </c>
      <c r="L1127" s="44"/>
      <c r="M1127" s="1232" t="str">
        <f t="shared" si="270"/>
        <v/>
      </c>
      <c r="N1127" s="1246" t="str">
        <f t="shared" si="279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50" t="str">
        <f t="shared" si="268"/>
        <v>Other crop: Amadumbe</v>
      </c>
      <c r="B1128" s="832"/>
      <c r="C1128" s="1241">
        <f t="shared" si="271"/>
        <v>1.4390480143904802E-3</v>
      </c>
      <c r="D1128" s="1241">
        <f t="shared" si="272"/>
        <v>3.8090475774325804E-2</v>
      </c>
      <c r="E1128" s="1241">
        <f t="shared" si="273"/>
        <v>3.8090475774325804E-2</v>
      </c>
      <c r="F1128" s="1241">
        <f t="shared" si="274"/>
        <v>9.1628569399838322E-2</v>
      </c>
      <c r="G1128" s="832"/>
      <c r="H1128" s="1242">
        <f t="shared" si="275"/>
        <v>0</v>
      </c>
      <c r="I1128" s="1242">
        <f t="shared" si="276"/>
        <v>3.4492855738349606E-2</v>
      </c>
      <c r="J1128" s="1242">
        <f t="shared" si="277"/>
        <v>3.4492855738349606E-2</v>
      </c>
      <c r="K1128" s="1242">
        <f t="shared" si="278"/>
        <v>8.6232139345874023E-2</v>
      </c>
      <c r="L1128" s="44"/>
      <c r="M1128" s="1232" t="str">
        <f t="shared" si="270"/>
        <v/>
      </c>
      <c r="N1128" s="1246" t="str">
        <f t="shared" si="279"/>
        <v/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50" t="str">
        <f t="shared" si="268"/>
        <v>Other crop: pumpkin</v>
      </c>
      <c r="B1129" s="832"/>
      <c r="C1129" s="1241">
        <f t="shared" si="271"/>
        <v>0</v>
      </c>
      <c r="D1129" s="1241">
        <f t="shared" si="272"/>
        <v>0</v>
      </c>
      <c r="E1129" s="1241">
        <f t="shared" si="273"/>
        <v>0</v>
      </c>
      <c r="F1129" s="1241">
        <f t="shared" si="274"/>
        <v>0</v>
      </c>
      <c r="G1129" s="832"/>
      <c r="H1129" s="1242">
        <f t="shared" si="275"/>
        <v>0</v>
      </c>
      <c r="I1129" s="1242">
        <f t="shared" si="276"/>
        <v>0</v>
      </c>
      <c r="J1129" s="1242">
        <f t="shared" si="277"/>
        <v>0</v>
      </c>
      <c r="K1129" s="1242">
        <f t="shared" si="278"/>
        <v>0</v>
      </c>
      <c r="L1129" s="44"/>
      <c r="M1129" s="1232" t="str">
        <f t="shared" si="270"/>
        <v/>
      </c>
      <c r="N1129" s="1246" t="str">
        <f t="shared" si="279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50" t="str">
        <f t="shared" si="268"/>
        <v>Other crop:</v>
      </c>
      <c r="B1130" s="832"/>
      <c r="C1130" s="1241">
        <f t="shared" si="271"/>
        <v>0</v>
      </c>
      <c r="D1130" s="1241">
        <f t="shared" si="272"/>
        <v>0</v>
      </c>
      <c r="E1130" s="1241">
        <f t="shared" si="273"/>
        <v>0</v>
      </c>
      <c r="F1130" s="1241">
        <f t="shared" si="274"/>
        <v>0</v>
      </c>
      <c r="G1130" s="832"/>
      <c r="H1130" s="1242">
        <f t="shared" si="275"/>
        <v>0</v>
      </c>
      <c r="I1130" s="1242">
        <f t="shared" si="276"/>
        <v>0</v>
      </c>
      <c r="J1130" s="1242">
        <f t="shared" si="277"/>
        <v>0</v>
      </c>
      <c r="K1130" s="1242">
        <f t="shared" si="278"/>
        <v>0</v>
      </c>
      <c r="L1130" s="44"/>
      <c r="M1130" s="1232" t="str">
        <f t="shared" si="270"/>
        <v/>
      </c>
      <c r="N1130" s="1246" t="str">
        <f t="shared" si="279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50" t="str">
        <f>A851</f>
        <v>FISHING -- see worksheet Data 3</v>
      </c>
      <c r="B1131" s="832"/>
      <c r="C1131" s="1241">
        <f t="shared" ref="C1131:F1132" si="280">IF(C$1108=0,0,MAX((SUM(C851,M851)+SUM(C962,M962)/C$1108),(SUM(C851)+SUM(C962)/C$1108)))</f>
        <v>0</v>
      </c>
      <c r="D1131" s="1241">
        <f t="shared" si="280"/>
        <v>0</v>
      </c>
      <c r="E1131" s="1241">
        <f t="shared" si="280"/>
        <v>0</v>
      </c>
      <c r="F1131" s="1241">
        <f t="shared" si="280"/>
        <v>0</v>
      </c>
      <c r="G1131" s="832"/>
      <c r="H1131" s="1242">
        <f t="shared" ref="H1131:K1132" si="281">IF(C$1108=0,0,MAX(SUM(C962,M962)/C$1108,SUM(C962)/C$1108))</f>
        <v>0</v>
      </c>
      <c r="I1131" s="1242">
        <f t="shared" si="281"/>
        <v>0</v>
      </c>
      <c r="J1131" s="1242">
        <f t="shared" si="281"/>
        <v>0</v>
      </c>
      <c r="K1131" s="1242">
        <f t="shared" si="281"/>
        <v>0</v>
      </c>
      <c r="L1131" s="44"/>
      <c r="M1131" s="1232" t="str">
        <f t="shared" si="270"/>
        <v/>
      </c>
      <c r="N1131" s="1246" t="str">
        <f t="shared" si="279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50" t="str">
        <f>A852</f>
        <v>WILD FOODS -- see worksheet Data 3</v>
      </c>
      <c r="B1132" s="832"/>
      <c r="C1132" s="1241">
        <f t="shared" si="280"/>
        <v>0</v>
      </c>
      <c r="D1132" s="1241">
        <f t="shared" si="280"/>
        <v>0</v>
      </c>
      <c r="E1132" s="1241">
        <f t="shared" si="280"/>
        <v>0</v>
      </c>
      <c r="F1132" s="1241">
        <f t="shared" si="280"/>
        <v>0</v>
      </c>
      <c r="G1132" s="832"/>
      <c r="H1132" s="1242">
        <f t="shared" si="281"/>
        <v>0</v>
      </c>
      <c r="I1132" s="1242">
        <f t="shared" si="281"/>
        <v>0</v>
      </c>
      <c r="J1132" s="1242">
        <f t="shared" si="281"/>
        <v>0</v>
      </c>
      <c r="K1132" s="1242">
        <f t="shared" si="281"/>
        <v>0</v>
      </c>
      <c r="L1132" s="44"/>
      <c r="M1132" s="1232" t="str">
        <f t="shared" si="270"/>
        <v/>
      </c>
      <c r="N1132" s="1246" t="str">
        <f t="shared" si="279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44" t="str">
        <f>A931</f>
        <v>Green maize sold: quantity</v>
      </c>
      <c r="B1133" s="832"/>
      <c r="C1133" s="1241">
        <f>IF(C$1108=0,0,MAX(SUM(C931,M931)/C$1108,SUM(C931)/C$1108))</f>
        <v>0</v>
      </c>
      <c r="D1133" s="1241">
        <f>IF(D$1108=0,0,MAX(SUM(D931,N931)/D$1108,SUM(D931)/D$1108))</f>
        <v>0</v>
      </c>
      <c r="E1133" s="1241">
        <f>IF(E$1108=0,0,MAX(SUM(E931,O931)/E$1108,SUM(E931)/E$1108))</f>
        <v>1.7712081421642523</v>
      </c>
      <c r="F1133" s="1241">
        <f>IF(F$1108=0,0,MAX(SUM(F931,P931)/F$1108,SUM(F931)/F$1108))</f>
        <v>2.0695713443009764</v>
      </c>
      <c r="G1133" s="832"/>
      <c r="H1133" s="46"/>
      <c r="I1133" s="46"/>
      <c r="J1133" s="46"/>
      <c r="K1133" s="831"/>
      <c r="L1133" s="832"/>
      <c r="M1133" s="1232" t="str">
        <f t="shared" si="270"/>
        <v>yes</v>
      </c>
      <c r="N1133" s="1232" t="str">
        <f t="shared" ref="N1133:N1144" si="282">M1133</f>
        <v>yes</v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44" t="str">
        <f t="shared" ref="A1134:A1144" si="283">A950</f>
        <v>Main cashcrop kg sold (Sugarcane)</v>
      </c>
      <c r="B1134" s="832"/>
      <c r="C1134" s="1241">
        <f t="shared" ref="C1134:C1144" si="284">IF(C$1108=0,0,MAX(SUM(C950,M950)/C$1108,SUM(C950)/C$1108))</f>
        <v>0</v>
      </c>
      <c r="D1134" s="1241">
        <f t="shared" ref="D1134:D1144" si="285">IF(D$1108=0,0,MAX(SUM(D950,N950)/D$1108,SUM(D950)/D$1108))</f>
        <v>0</v>
      </c>
      <c r="E1134" s="1241">
        <f t="shared" ref="E1134:E1144" si="286">IF(E$1108=0,0,MAX(SUM(E950,O950)/E$1108,SUM(E950)/E$1108))</f>
        <v>0</v>
      </c>
      <c r="F1134" s="1241">
        <f t="shared" ref="F1134:F1144" si="287">IF(F$1108=0,0,MAX(SUM(F950,P950)/F$1108,SUM(F950)/F$1108))</f>
        <v>0</v>
      </c>
      <c r="G1134" s="832"/>
      <c r="H1134" s="46"/>
      <c r="I1134" s="46"/>
      <c r="J1134" s="46"/>
      <c r="K1134" s="831"/>
      <c r="L1134" s="832"/>
      <c r="M1134" s="1232" t="str">
        <f t="shared" si="270"/>
        <v/>
      </c>
      <c r="N1134" s="1232" t="str">
        <f t="shared" si="282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44" t="str">
        <f t="shared" si="283"/>
        <v>Other cashcrop: kg produced</v>
      </c>
      <c r="B1135" s="832"/>
      <c r="C1135" s="1241">
        <f t="shared" si="284"/>
        <v>0</v>
      </c>
      <c r="D1135" s="1241">
        <f t="shared" si="285"/>
        <v>0</v>
      </c>
      <c r="E1135" s="1241">
        <f t="shared" si="286"/>
        <v>0</v>
      </c>
      <c r="F1135" s="1241">
        <f t="shared" si="287"/>
        <v>0</v>
      </c>
      <c r="G1135" s="832"/>
      <c r="H1135" s="46"/>
      <c r="I1135" s="46"/>
      <c r="J1135" s="46"/>
      <c r="K1135" s="831"/>
      <c r="L1135" s="832"/>
      <c r="M1135" s="1232" t="str">
        <f t="shared" si="270"/>
        <v/>
      </c>
      <c r="N1135" s="1232" t="str">
        <f t="shared" si="282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 t="shared" si="283"/>
        <v>Other cashcrop: kg produced</v>
      </c>
      <c r="B1136" s="832"/>
      <c r="C1136" s="1241">
        <f t="shared" si="284"/>
        <v>0</v>
      </c>
      <c r="D1136" s="1241">
        <f t="shared" si="285"/>
        <v>0</v>
      </c>
      <c r="E1136" s="1241">
        <f t="shared" si="286"/>
        <v>0</v>
      </c>
      <c r="F1136" s="1241">
        <f t="shared" si="287"/>
        <v>0</v>
      </c>
      <c r="G1136" s="832"/>
      <c r="H1136" s="46"/>
      <c r="I1136" s="46"/>
      <c r="J1136" s="46"/>
      <c r="K1136" s="831"/>
      <c r="L1136" s="832"/>
      <c r="M1136" s="1232" t="str">
        <f t="shared" si="270"/>
        <v/>
      </c>
      <c r="N1136" s="1232" t="str">
        <f t="shared" si="282"/>
        <v/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si="283"/>
        <v>Other cashcrop: kg produced</v>
      </c>
      <c r="B1137" s="832"/>
      <c r="C1137" s="1241">
        <f t="shared" si="284"/>
        <v>0</v>
      </c>
      <c r="D1137" s="1241">
        <f t="shared" si="285"/>
        <v>0</v>
      </c>
      <c r="E1137" s="1241">
        <f t="shared" si="286"/>
        <v>0</v>
      </c>
      <c r="F1137" s="1241">
        <f t="shared" si="287"/>
        <v>0</v>
      </c>
      <c r="G1137" s="832"/>
      <c r="H1137" s="46"/>
      <c r="I1137" s="46"/>
      <c r="J1137" s="46"/>
      <c r="K1137" s="831"/>
      <c r="L1137" s="832"/>
      <c r="M1137" s="1232" t="str">
        <f t="shared" si="270"/>
        <v/>
      </c>
      <c r="N1137" s="1232" t="str">
        <f t="shared" si="282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283"/>
        <v>Other cashcrop: kg produced</v>
      </c>
      <c r="B1138" s="832"/>
      <c r="C1138" s="1241">
        <f t="shared" si="284"/>
        <v>0</v>
      </c>
      <c r="D1138" s="1241">
        <f t="shared" si="285"/>
        <v>0</v>
      </c>
      <c r="E1138" s="1241">
        <f t="shared" si="286"/>
        <v>0</v>
      </c>
      <c r="F1138" s="1241">
        <f t="shared" si="287"/>
        <v>0</v>
      </c>
      <c r="G1138" s="832"/>
      <c r="H1138" s="46"/>
      <c r="I1138" s="46"/>
      <c r="J1138" s="46"/>
      <c r="K1138" s="831"/>
      <c r="L1138" s="832"/>
      <c r="M1138" s="1232" t="str">
        <f t="shared" si="270"/>
        <v/>
      </c>
      <c r="N1138" s="1232" t="str">
        <f t="shared" si="282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283"/>
        <v>Other cashcrop: kg produced</v>
      </c>
      <c r="B1139" s="832"/>
      <c r="C1139" s="1241">
        <f t="shared" si="284"/>
        <v>0</v>
      </c>
      <c r="D1139" s="1241">
        <f t="shared" si="285"/>
        <v>0</v>
      </c>
      <c r="E1139" s="1241">
        <f t="shared" si="286"/>
        <v>0</v>
      </c>
      <c r="F1139" s="1241">
        <f t="shared" si="287"/>
        <v>0</v>
      </c>
      <c r="G1139" s="832"/>
      <c r="H1139" s="46"/>
      <c r="I1139" s="46"/>
      <c r="J1139" s="46"/>
      <c r="K1139" s="831"/>
      <c r="L1139" s="832"/>
      <c r="M1139" s="1232" t="str">
        <f t="shared" si="270"/>
        <v/>
      </c>
      <c r="N1139" s="1232" t="str">
        <f t="shared" si="282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283"/>
        <v>Other cashcrop: kg produced</v>
      </c>
      <c r="B1140" s="832"/>
      <c r="C1140" s="1241">
        <f t="shared" si="284"/>
        <v>0</v>
      </c>
      <c r="D1140" s="1241">
        <f t="shared" si="285"/>
        <v>0</v>
      </c>
      <c r="E1140" s="1241">
        <f t="shared" si="286"/>
        <v>0</v>
      </c>
      <c r="F1140" s="1241">
        <f t="shared" si="287"/>
        <v>0</v>
      </c>
      <c r="G1140" s="832"/>
      <c r="H1140" s="46"/>
      <c r="I1140" s="46"/>
      <c r="J1140" s="46"/>
      <c r="K1140" s="831"/>
      <c r="L1140" s="832"/>
      <c r="M1140" s="1232" t="str">
        <f t="shared" si="270"/>
        <v/>
      </c>
      <c r="N1140" s="1232" t="str">
        <f t="shared" si="282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283"/>
        <v>Straw: quantity sold</v>
      </c>
      <c r="B1141" s="832"/>
      <c r="C1141" s="1241">
        <f t="shared" si="284"/>
        <v>0</v>
      </c>
      <c r="D1141" s="1241">
        <f t="shared" si="285"/>
        <v>0</v>
      </c>
      <c r="E1141" s="1241">
        <f t="shared" si="286"/>
        <v>0</v>
      </c>
      <c r="F1141" s="1241">
        <f t="shared" si="287"/>
        <v>0</v>
      </c>
      <c r="G1141" s="832"/>
      <c r="H1141" s="46"/>
      <c r="I1141" s="46"/>
      <c r="J1141" s="46"/>
      <c r="K1141" s="831"/>
      <c r="L1141" s="832"/>
      <c r="M1141" s="1232" t="str">
        <f t="shared" si="270"/>
        <v/>
      </c>
      <c r="N1141" s="1232" t="str">
        <f t="shared" si="282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283"/>
        <v>Trees: quantity sold</v>
      </c>
      <c r="B1142" s="832"/>
      <c r="C1142" s="1241">
        <f t="shared" si="284"/>
        <v>0</v>
      </c>
      <c r="D1142" s="1241">
        <f t="shared" si="285"/>
        <v>0</v>
      </c>
      <c r="E1142" s="1241">
        <f t="shared" si="286"/>
        <v>0</v>
      </c>
      <c r="F1142" s="1241">
        <f t="shared" si="287"/>
        <v>0</v>
      </c>
      <c r="G1142" s="832"/>
      <c r="H1142" s="46"/>
      <c r="I1142" s="46"/>
      <c r="J1142" s="46"/>
      <c r="K1142" s="831"/>
      <c r="L1142" s="832"/>
      <c r="M1142" s="1232" t="str">
        <f t="shared" si="270"/>
        <v/>
      </c>
      <c r="N1142" s="1232" t="str">
        <f t="shared" si="282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283"/>
        <v>Other cash crop: type</v>
      </c>
      <c r="B1143" s="832"/>
      <c r="C1143" s="1241">
        <f t="shared" si="284"/>
        <v>0</v>
      </c>
      <c r="D1143" s="1241">
        <f t="shared" si="285"/>
        <v>0</v>
      </c>
      <c r="E1143" s="1241">
        <f t="shared" si="286"/>
        <v>0</v>
      </c>
      <c r="F1143" s="1241">
        <f t="shared" si="287"/>
        <v>0</v>
      </c>
      <c r="G1143" s="832"/>
      <c r="H1143" s="46"/>
      <c r="I1143" s="46"/>
      <c r="J1143" s="46"/>
      <c r="K1143" s="831"/>
      <c r="L1143" s="832"/>
      <c r="M1143" s="1232" t="str">
        <f t="shared" si="270"/>
        <v/>
      </c>
      <c r="N1143" s="1232" t="str">
        <f t="shared" si="282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283"/>
        <v>Other cash crop: type</v>
      </c>
      <c r="B1144" s="832"/>
      <c r="C1144" s="1241">
        <f t="shared" si="284"/>
        <v>0</v>
      </c>
      <c r="D1144" s="1241">
        <f t="shared" si="285"/>
        <v>0</v>
      </c>
      <c r="E1144" s="1241">
        <f t="shared" si="286"/>
        <v>0</v>
      </c>
      <c r="F1144" s="1241">
        <f t="shared" si="287"/>
        <v>0</v>
      </c>
      <c r="G1144" s="832"/>
      <c r="H1144" s="46"/>
      <c r="I1144" s="46"/>
      <c r="J1144" s="46"/>
      <c r="K1144" s="831"/>
      <c r="L1144" s="832"/>
      <c r="M1144" s="1232" t="str">
        <f t="shared" si="270"/>
        <v/>
      </c>
      <c r="N1144" s="1232" t="str">
        <f t="shared" si="282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1145" t="s">
        <v>546</v>
      </c>
      <c r="B1145" s="1209"/>
      <c r="C1145" s="1241"/>
      <c r="D1145" s="1241"/>
      <c r="E1145" s="1241"/>
      <c r="F1145" s="1241"/>
      <c r="G1145" s="832"/>
      <c r="H1145" s="831"/>
      <c r="I1145" s="46"/>
      <c r="J1145" s="46"/>
      <c r="K1145" s="831"/>
      <c r="L1145" s="832"/>
      <c r="M1145" s="1251" t="s">
        <v>547</v>
      </c>
      <c r="N1145" s="1248" t="s">
        <v>357</v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>A820</f>
        <v>Camels' milk - season 1</v>
      </c>
      <c r="B1146" s="1209"/>
      <c r="C1146" s="1241">
        <f>IF(C$1108=0,0,MAX((SUM(C820,M820)+SUM(C904,M904,C906,M906)/C$1108),(SUM(C820)+SUM(C904,C906)/C$1108)))</f>
        <v>0</v>
      </c>
      <c r="D1146" s="1241">
        <f>IF(D$1108=0,0,MAX((SUM(D820,N820)+SUM(D904,N904,D906,N906)/D$1108),(SUM(D820)+SUM(D904,D906)/D$1108)))</f>
        <v>0</v>
      </c>
      <c r="E1146" s="1241">
        <f>IF(E$1108=0,0,MAX((SUM(E820,O820)+SUM(E904,O904,E906,O906)/E$1108),(SUM(E820)+SUM(E904,E906)/E$1108)))</f>
        <v>0</v>
      </c>
      <c r="F1146" s="1241">
        <f>IF(F$1108=0,0,MAX((SUM(F820,P820)+SUM(F904,P904,F906,P906)/F$1108),(SUM(F820)+SUM(F904,F906)/F$1108)))</f>
        <v>0</v>
      </c>
      <c r="G1146" s="832"/>
      <c r="H1146" s="1242"/>
      <c r="I1146" s="1242"/>
      <c r="J1146" s="1242"/>
      <c r="K1146" s="1242"/>
      <c r="L1146" s="44"/>
      <c r="M1146" s="1232" t="str">
        <f>IF(OR(SUM((C1146&gt;C$1106),(E1146&gt;C$1106),(D1146&gt;C$1106),(F1146&gt;C$1106))&gt;1,C1146&gt;C$1106*2,E1146&gt;C$1106*2,D1146&gt;C$1106*2,F1146&gt;C$1106*2),"yes","")</f>
        <v/>
      </c>
      <c r="N1146" s="1246"/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1252" t="str">
        <f>A904</f>
        <v>Camels' milk sales - season 1</v>
      </c>
      <c r="B1147" s="1209"/>
      <c r="C1147" s="1241"/>
      <c r="D1147" s="1241"/>
      <c r="E1147" s="1241"/>
      <c r="F1147" s="1241"/>
      <c r="G1147" s="832"/>
      <c r="H1147" s="1242">
        <f>IF(C$1108=0,0,MAX(SUM(C904,M904)/C$1108,SUM(C904)/C$1108))</f>
        <v>0</v>
      </c>
      <c r="I1147" s="1242">
        <f>IF(D$1108=0,0,MAX(SUM(D904,N904)/D$1108,SUM(D904)/D$1108))</f>
        <v>0</v>
      </c>
      <c r="J1147" s="1242">
        <f>IF(E$1108=0,0,MAX(SUM(E904,O904)/E$1108,SUM(E904)/E$1108))</f>
        <v>0</v>
      </c>
      <c r="K1147" s="1242">
        <f>IF(F$1108=0,0,MAX(SUM(F904,P904)/F$1108,SUM(F904)/F$1108))</f>
        <v>0</v>
      </c>
      <c r="L1147" s="44"/>
      <c r="M1147" s="44"/>
      <c r="N1147" s="1246" t="str">
        <f>IF(OR(SUM((H1147&gt;C$1106),(J1147&gt;C$1106),(I1147&gt;C$1106),(K1147&gt;C$1106))&gt;1,H1147&gt;C$1106*2,J1147&gt;C$1106*2,I1147&gt;C$1106*2,K1147&gt;C$1106*2),"yes","")</f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252" t="str">
        <f>A906</f>
        <v>Camels' ghee/butter sales</v>
      </c>
      <c r="B1148" s="1209"/>
      <c r="C1148" s="1241"/>
      <c r="D1148" s="1241"/>
      <c r="E1148" s="1241"/>
      <c r="F1148" s="1241"/>
      <c r="G1148" s="832"/>
      <c r="H1148" s="1242">
        <f>IF(C$1108=0,0,MAX(SUM(C906,M906)/C$1108,SUM(C906)/C$1108))</f>
        <v>0</v>
      </c>
      <c r="I1148" s="1242">
        <f>IF(D$1108=0,0,MAX(SUM(D906,N906)/D$1108,SUM(D906)/D$1108))</f>
        <v>0</v>
      </c>
      <c r="J1148" s="1242">
        <f>IF(E$1108=0,0,MAX(SUM(E906,O906)/E$1108,SUM(E906)/E$1108))</f>
        <v>0</v>
      </c>
      <c r="K1148" s="1242">
        <f>IF(F$1108=0,0,MAX(SUM(F906,P906)/F$1108,SUM(F906)/F$1108))</f>
        <v>0</v>
      </c>
      <c r="L1148" s="44"/>
      <c r="M1148" s="1232"/>
      <c r="N1148" s="1246" t="str">
        <f>IF(OR(SUM((H1148&gt;C$1106),(J1148&gt;C$1106),(I1148&gt;C$1106),(K1148&gt;C$1106))&gt;1,H1148&gt;C$1106*2,J1148&gt;C$1106*2,I1148&gt;C$1106*2,K1148&gt;C$1106*2),"yes","")</f>
        <v/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A821</f>
        <v>Camels' milk - season 2</v>
      </c>
      <c r="B1149" s="1209"/>
      <c r="C1149" s="1241">
        <f>IF(C$1108=0,0,MAX((SUM(C821,M821)+SUM(C905,M905)/C$1108),(SUM(C821)+SUM(C905)/C$1108)))</f>
        <v>0</v>
      </c>
      <c r="D1149" s="1241">
        <f>IF(D$1108=0,0,MAX((SUM(D821,N821)+SUM(D905,N905)/D$1108),(SUM(D821)+SUM(D905)/D$1108)))</f>
        <v>0</v>
      </c>
      <c r="E1149" s="1241">
        <f>IF(E$1108=0,0,MAX((SUM(E821,O821)+SUM(E905,O905)/E$1108),(SUM(E821)+SUM(E905)/E$1108)))</f>
        <v>0</v>
      </c>
      <c r="F1149" s="1241">
        <f>IF(F$1108=0,0,MAX((SUM(F821,P821)+SUM(F905,P905)/F$1108),(SUM(F821)+SUM(F905)/F$1108)))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IF(OR(SUM((C1149&gt;C$1106),(E1149&gt;C$1106),(D1149&gt;C$1106),(F1149&gt;C$1106))&gt;1,C1149&gt;C$1106*2,E1149&gt;C$1106*2,D1149&gt;C$1106*2,F1149&gt;C$1106*2),"yes","")</f>
        <v/>
      </c>
      <c r="N1149" s="1246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52" t="str">
        <f>A905</f>
        <v>Camels' milk sales - season 2</v>
      </c>
      <c r="B1150" s="1209"/>
      <c r="C1150" s="1241"/>
      <c r="D1150" s="1241"/>
      <c r="E1150" s="1241"/>
      <c r="F1150" s="1241"/>
      <c r="G1150" s="832"/>
      <c r="H1150" s="1242">
        <f>IF(C$1108=0,0,MAX(SUM(C905,M905)/C$1108,SUM(C905)/C$1108))</f>
        <v>0</v>
      </c>
      <c r="I1150" s="1242">
        <f>IF(D$1108=0,0,MAX(SUM(D905,N905)/D$1108,SUM(D905)/D$1108))</f>
        <v>0</v>
      </c>
      <c r="J1150" s="1242">
        <f>IF(E$1108=0,0,MAX(SUM(E905,O905)/E$1108,SUM(E905)/E$1108))</f>
        <v>0</v>
      </c>
      <c r="K1150" s="1242">
        <f>IF(F$1108=0,0,MAX(SUM(F905,P905)/F$1108,SUM(F905)/F$1108))</f>
        <v>0</v>
      </c>
      <c r="L1150" s="44"/>
      <c r="M1150" s="44"/>
      <c r="N1150" s="1246" t="str">
        <f>IF(OR(SUM((H1150&gt;C$1106),(J1150&gt;C$1106),(I1150&gt;C$1106),(K1150&gt;C$1106))&gt;1,H1150&gt;C$1106*2,J1150&gt;C$1106*2,I1150&gt;C$1106*2,K1150&gt;C$1106*2),"yes","")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44" t="str">
        <f>A822</f>
        <v>Cows' milk - season 1</v>
      </c>
      <c r="B1151" s="1209"/>
      <c r="C1151" s="1241">
        <f>IF(C$1108=0,0,MAX((SUM(C822,M822)+SUM(C907,M907,C909,M909)/C$1108),(SUM(C822)+SUM(C907,C909)/C$1108)))</f>
        <v>6.2577833125778332E-2</v>
      </c>
      <c r="D1151" s="1241">
        <f>IF(D$1108=0,0,MAX((SUM(D822,N822)+SUM(D907,N907,D909,N909)/D$1108),(SUM(D822)+SUM(D907,D909)/D$1108)))</f>
        <v>0.12515566625155666</v>
      </c>
      <c r="E1151" s="1241">
        <f>IF(E$1108=0,0,MAX((SUM(E822,O822)+SUM(E907,O907,E909,O909)/E$1108),(SUM(E822)+SUM(E907,E909)/E$1108)))</f>
        <v>0.12515566625155666</v>
      </c>
      <c r="F1151" s="1241">
        <f>IF(F$1108=0,0,MAX((SUM(F822,P822)+SUM(F907,P907,F909,P909)/F$1108),(SUM(F822)+SUM(F907,F909)/F$1108)))</f>
        <v>0.12515566625155666</v>
      </c>
      <c r="G1151" s="832"/>
      <c r="H1151" s="1242"/>
      <c r="I1151" s="1242"/>
      <c r="J1151" s="1242"/>
      <c r="K1151" s="1242"/>
      <c r="L1151" s="44"/>
      <c r="M1151" s="1232" t="str">
        <f>IF(OR(SUM((C1151&gt;C$1106),(E1151&gt;C$1106),(D1151&gt;C$1106),(F1151&gt;C$1106))&gt;1,C1151&gt;C$1106*2,E1151&gt;C$1106*2,D1151&gt;C$1106*2,F1151&gt;C$1106*2),"yes","")</f>
        <v>yes</v>
      </c>
      <c r="N1151" s="1246"/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832" t="str">
        <f>A907</f>
        <v>Cows' milk sales - season 1</v>
      </c>
      <c r="B1152" s="1209"/>
      <c r="C1152" s="1241"/>
      <c r="D1152" s="1241"/>
      <c r="E1152" s="1241"/>
      <c r="F1152" s="1241"/>
      <c r="G1152" s="832"/>
      <c r="H1152" s="1242">
        <f>IF(C$1108=0,0,MAX(SUM(C907,M907)/C$1108,SUM(C907)/C$1108))</f>
        <v>0</v>
      </c>
      <c r="I1152" s="1242">
        <f>IF(D$1108=0,0,MAX(SUM(D907,N907)/D$1108,SUM(D907)/D$1108))</f>
        <v>0</v>
      </c>
      <c r="J1152" s="1242">
        <f>IF(E$1108=0,0,MAX(SUM(E907,O907)/E$1108,SUM(E907)/E$1108))</f>
        <v>0</v>
      </c>
      <c r="K1152" s="1242">
        <f>IF(F$1108=0,0,MAX(SUM(F907,P907)/F$1108,SUM(F907)/F$1108))</f>
        <v>0</v>
      </c>
      <c r="L1152" s="44"/>
      <c r="M1152" s="44"/>
      <c r="N1152" s="1246" t="str">
        <f>IF(OR(SUM((H1152&gt;C$1106),(J1152&gt;C$1106),(I1152&gt;C$1106),(K1152&gt;C$1106))&gt;1,H1152&gt;C$1106*2,J1152&gt;C$1106*2,I1152&gt;C$1106*2,K1152&gt;C$1106*2),"yes","")</f>
        <v/>
      </c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832" t="str">
        <f>A909</f>
        <v>Cows' ghee/butter sales</v>
      </c>
      <c r="B1153" s="1209"/>
      <c r="C1153" s="1241"/>
      <c r="D1153" s="1241"/>
      <c r="E1153" s="1241"/>
      <c r="F1153" s="1241"/>
      <c r="G1153" s="832"/>
      <c r="H1153" s="1242">
        <f>IF(C$1108=0,0,MAX(SUM(C909,M909)/C$1108,SUM(C909)/C$1108))</f>
        <v>0</v>
      </c>
      <c r="I1153" s="1242">
        <f>IF(D$1108=0,0,MAX(SUM(D909,N909)/D$1108,SUM(D909)/D$1108))</f>
        <v>0</v>
      </c>
      <c r="J1153" s="1242">
        <f>IF(E$1108=0,0,MAX(SUM(E909,O909)/E$1108,SUM(E909)/E$1108))</f>
        <v>0</v>
      </c>
      <c r="K1153" s="1242">
        <f>IF(F$1108=0,0,MAX(SUM(F909,P909)/F$1108,SUM(F909)/F$1108))</f>
        <v>0</v>
      </c>
      <c r="L1153" s="44"/>
      <c r="M1153" s="1232"/>
      <c r="N1153" s="1246" t="str">
        <f>IF(OR(SUM((H1153&gt;C$1106),(J1153&gt;C$1106),(I1153&gt;C$1106),(K1153&gt;C$1106))&gt;1,H1153&gt;C$1106*2,J1153&gt;C$1106*2,I1153&gt;C$1106*2,K1153&gt;C$1106*2),"yes","")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A823</f>
        <v>Cows' milk - season 2</v>
      </c>
      <c r="B1154" s="1209"/>
      <c r="C1154" s="1241">
        <f>IF(C$1108=0,0,MAX((SUM(C823,M823)+SUM(C908,M908)/C$1108),(SUM(C823)+SUM(C908)/C$1108)))</f>
        <v>0</v>
      </c>
      <c r="D1154" s="1241">
        <f>IF(D$1108=0,0,MAX((SUM(D823,N823)+SUM(D908,N908)/D$1108),(SUM(D823)+SUM(D908)/D$1108)))</f>
        <v>0</v>
      </c>
      <c r="E1154" s="1241">
        <f>IF(E$1108=0,0,MAX((SUM(E823,O823)+SUM(E908,O908)/E$1108),(SUM(E823)+SUM(E908)/E$1108)))</f>
        <v>0</v>
      </c>
      <c r="F1154" s="1241">
        <f>IF(F$1108=0,0,MAX((SUM(F823,P823)+SUM(F908,P908)/F$1108),(SUM(F823)+SUM(F908)/F$1108)))</f>
        <v>0</v>
      </c>
      <c r="G1154" s="832"/>
      <c r="H1154" s="1242"/>
      <c r="I1154" s="1242"/>
      <c r="J1154" s="1242"/>
      <c r="K1154" s="1242"/>
      <c r="L1154" s="44"/>
      <c r="M1154" s="1232" t="str">
        <f>IF(OR(SUM((C1154&gt;C$1106),(E1154&gt;C$1106),(D1154&gt;C$1106),(F1154&gt;C$1106))&gt;1,C1154&gt;C$1106*2,E1154&gt;C$1106*2,D1154&gt;C$1106*2,F1154&gt;C$1106*2),"yes","")</f>
        <v/>
      </c>
      <c r="N1154" s="1246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A908</f>
        <v>Cows' milk sales - season 2</v>
      </c>
      <c r="B1155" s="1209"/>
      <c r="C1155" s="1241"/>
      <c r="D1155" s="1241"/>
      <c r="E1155" s="1241"/>
      <c r="F1155" s="1241"/>
      <c r="G1155" s="832"/>
      <c r="H1155" s="1242">
        <f>IF(C$1108=0,0,MAX(SUM(C908,M908)/C$1108,SUM(C908)/C$1108))</f>
        <v>0</v>
      </c>
      <c r="I1155" s="1242">
        <f>IF(D$1108=0,0,MAX(SUM(D908,N908)/D$1108,SUM(D908)/D$1108))</f>
        <v>0</v>
      </c>
      <c r="J1155" s="1242">
        <f>IF(E$1108=0,0,MAX(SUM(E908,O908)/E$1108,SUM(E908)/E$1108))</f>
        <v>0</v>
      </c>
      <c r="K1155" s="1242">
        <f>IF(F$1108=0,0,MAX(SUM(F908,P908)/F$1108,SUM(F908)/F$1108))</f>
        <v>0</v>
      </c>
      <c r="L1155" s="44"/>
      <c r="M1155" s="44"/>
      <c r="N1155" s="1246" t="str">
        <f>IF(OR(SUM((H1155&gt;C$1106),(J1155&gt;C$1106),(I1155&gt;C$1106),(K1155&gt;C$1106))&gt;1,H1155&gt;C$1106*2,J1155&gt;C$1106*2,I1155&gt;C$1106*2,K1155&gt;C$1106*2),"yes","")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44" t="str">
        <f>A824</f>
        <v>Sheep's milk - season 1</v>
      </c>
      <c r="B1156" s="1209"/>
      <c r="C1156" s="1241">
        <f>IF(C$1108=0,0,MAX((SUM(C824,M824)+SUM(C910,M910,C912,M912)/C$1108),(SUM(C824)+SUM(C910,C912)/C$1108)))</f>
        <v>0</v>
      </c>
      <c r="D1156" s="1241">
        <f>IF(D$1108=0,0,MAX((SUM(D824,N824)+SUM(D910,N910,D912,N912)/D$1108),(SUM(D824)+SUM(D910,D912)/D$1108)))</f>
        <v>0</v>
      </c>
      <c r="E1156" s="1241">
        <f>IF(E$1108=0,0,MAX((SUM(E824,O824)+SUM(E910,O910,E912,O912)/E$1108),(SUM(E824)+SUM(E910,E912)/E$1108)))</f>
        <v>0</v>
      </c>
      <c r="F1156" s="1241">
        <f>IF(F$1108=0,0,MAX((SUM(F824,P824)+SUM(F910,P910,F912,P912)/F$1108),(SUM(F824)+SUM(F910,F912)/F$1108)))</f>
        <v>0</v>
      </c>
      <c r="G1156" s="832"/>
      <c r="H1156" s="1242"/>
      <c r="I1156" s="1242"/>
      <c r="J1156" s="1242"/>
      <c r="K1156" s="1242"/>
      <c r="L1156" s="44"/>
      <c r="M1156" s="1232" t="str">
        <f>IF(OR(SUM((C1156&gt;C$1106),(E1156&gt;C$1106),(D1156&gt;C$1106),(F1156&gt;C$1106))&gt;1,C1156&gt;C$1106*2,E1156&gt;C$1106*2,D1156&gt;C$1106*2,F1156&gt;C$1106*2),"yes","")</f>
        <v/>
      </c>
      <c r="N1156" s="1246"/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832" t="str">
        <f>A910</f>
        <v>Sheep's milk sales - season 1</v>
      </c>
      <c r="B1157" s="1209"/>
      <c r="C1157" s="1241"/>
      <c r="D1157" s="1241"/>
      <c r="E1157" s="1241"/>
      <c r="F1157" s="1241"/>
      <c r="G1157" s="832"/>
      <c r="H1157" s="1242">
        <f>IF(C$1108=0,0,MAX(SUM(C910,M910)/C$1108,SUM(C910)/C$1108))</f>
        <v>0</v>
      </c>
      <c r="I1157" s="1242">
        <f>IF(D$1108=0,0,MAX(SUM(D910,N910)/D$1108,SUM(D910)/D$1108))</f>
        <v>0</v>
      </c>
      <c r="J1157" s="1242">
        <f>IF(E$1108=0,0,MAX(SUM(E910,O910)/E$1108,SUM(E910)/E$1108))</f>
        <v>0</v>
      </c>
      <c r="K1157" s="1242">
        <f>IF(F$1108=0,0,MAX(SUM(F910,P910)/F$1108,SUM(F910)/F$1108))</f>
        <v>0</v>
      </c>
      <c r="L1157" s="44"/>
      <c r="M1157" s="44"/>
      <c r="N1157" s="1246" t="str">
        <f>IF(OR(SUM((H1157&gt;C$1106),(J1157&gt;C$1106),(I1157&gt;C$1106),(K1157&gt;C$1106))&gt;1,H1157&gt;C$1106*2,J1157&gt;C$1106*2,I1157&gt;C$1106*2,K1157&gt;C$1106*2),"yes","")</f>
        <v/>
      </c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A912</f>
        <v>Sheep's ghee/butter sales</v>
      </c>
      <c r="B1158" s="1209"/>
      <c r="C1158" s="1241"/>
      <c r="D1158" s="1241"/>
      <c r="E1158" s="1241"/>
      <c r="F1158" s="1241"/>
      <c r="G1158" s="832"/>
      <c r="H1158" s="1242">
        <f>IF(C$1108=0,0,MAX(SUM(C912,M912)/C$1108,SUM(C912)/C$1108))</f>
        <v>0</v>
      </c>
      <c r="I1158" s="1242">
        <f>IF(D$1108=0,0,MAX(SUM(D912,N912)/D$1108,SUM(D912)/D$1108))</f>
        <v>0</v>
      </c>
      <c r="J1158" s="1242">
        <f>IF(E$1108=0,0,MAX(SUM(E912,O912)/E$1108,SUM(E912)/E$1108))</f>
        <v>0</v>
      </c>
      <c r="K1158" s="1242">
        <f>IF(F$1108=0,0,MAX(SUM(F912,P912)/F$1108,SUM(F912)/F$1108))</f>
        <v>0</v>
      </c>
      <c r="L1158" s="44"/>
      <c r="M1158" s="1232"/>
      <c r="N1158" s="1246" t="str">
        <f>IF(OR(SUM((H1158&gt;C$1106),(J1158&gt;C$1106),(I1158&gt;C$1106),(K1158&gt;C$1106))&gt;1,H1158&gt;C$1106*2,J1158&gt;C$1106*2,I1158&gt;C$1106*2,K1158&gt;C$1106*2),"yes","")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A825</f>
        <v>Sheep's milk - season 2</v>
      </c>
      <c r="B1159" s="1209"/>
      <c r="C1159" s="1241">
        <f>IF(C$1108=0,0,MAX((SUM(C825,M825)+SUM(C911,M911)/C$1108),(SUM(C825)+SUM(C911)/C$1108)))</f>
        <v>0</v>
      </c>
      <c r="D1159" s="1241">
        <f>IF(D$1108=0,0,MAX((SUM(D825,N825)+SUM(D911,N911)/D$1108),(SUM(D825)+SUM(D911)/D$1108)))</f>
        <v>0</v>
      </c>
      <c r="E1159" s="1241">
        <f>IF(E$1108=0,0,MAX((SUM(E825,O825)+SUM(E911,O911)/E$1108),(SUM(E825)+SUM(E911)/E$1108)))</f>
        <v>0</v>
      </c>
      <c r="F1159" s="1241">
        <f>IF(F$1108=0,0,MAX((SUM(F825,P825)+SUM(F911,P911)/F$1108),(SUM(F825)+SUM(F911)/F$1108)))</f>
        <v>0</v>
      </c>
      <c r="G1159" s="832"/>
      <c r="H1159" s="1242"/>
      <c r="I1159" s="1242"/>
      <c r="J1159" s="1242"/>
      <c r="K1159" s="1242"/>
      <c r="L1159" s="44"/>
      <c r="M1159" s="1232" t="str">
        <f>IF(OR(SUM((C1159&gt;C$1106),(E1159&gt;C$1106),(D1159&gt;C$1106),(F1159&gt;C$1106))&gt;1,C1159&gt;C$1106*2,E1159&gt;C$1106*2,D1159&gt;C$1106*2,F1159&gt;C$1106*2),"yes","")</f>
        <v/>
      </c>
      <c r="N1159" s="1246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A911</f>
        <v>Sheep's milk sales - season 2</v>
      </c>
      <c r="B1160" s="1209"/>
      <c r="C1160" s="1241"/>
      <c r="D1160" s="1241"/>
      <c r="E1160" s="1241"/>
      <c r="F1160" s="1241"/>
      <c r="G1160" s="832"/>
      <c r="H1160" s="1242">
        <f>IF(C$1108=0,0,MAX(SUM(C911,M911)/C$1108,SUM(C911)/C$1108))</f>
        <v>0</v>
      </c>
      <c r="I1160" s="1242">
        <f>IF(D$1108=0,0,MAX(SUM(D911,N911)/D$1108,SUM(D911)/D$1108))</f>
        <v>0</v>
      </c>
      <c r="J1160" s="1242">
        <f>IF(E$1108=0,0,MAX(SUM(E911,O911)/E$1108,SUM(E911)/E$1108))</f>
        <v>0</v>
      </c>
      <c r="K1160" s="1242">
        <f>IF(F$1108=0,0,MAX(SUM(F911,P911)/F$1108,SUM(F911)/F$1108))</f>
        <v>0</v>
      </c>
      <c r="L1160" s="44"/>
      <c r="M1160" s="44"/>
      <c r="N1160" s="1246" t="str">
        <f>IF(OR(SUM((H1160&gt;C$1106),(J1160&gt;C$1106),(I1160&gt;C$1106),(K1160&gt;C$1106))&gt;1,H1160&gt;C$1106*2,J1160&gt;C$1106*2,I1160&gt;C$1106*2,K1160&gt;C$1106*2),"yes","")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44" t="str">
        <f>A826</f>
        <v>Goats' milk - season 1</v>
      </c>
      <c r="B1161" s="1209"/>
      <c r="C1161" s="1241">
        <f>IF(C$1108=0,0,MAX((SUM(C826,M826)+SUM(C913,M913,C915,M915)/C$1108),(SUM(C826)+SUM(C913,C915)/C$1108)))</f>
        <v>0</v>
      </c>
      <c r="D1161" s="1241">
        <f>IF(D$1108=0,0,MAX((SUM(D826,N826)+SUM(D913,N913,D915,N915)/D$1108),(SUM(D826)+SUM(D913,D915)/D$1108)))</f>
        <v>0</v>
      </c>
      <c r="E1161" s="1241">
        <f>IF(E$1108=0,0,MAX((SUM(E826,O826)+SUM(E913,O913,E915,O915)/E$1108),(SUM(E826)+SUM(E913,E915)/E$1108)))</f>
        <v>0</v>
      </c>
      <c r="F1161" s="1241">
        <f>IF(F$1108=0,0,MAX((SUM(F826,P826)+SUM(F913,P913,F915,P915)/F$1108),(SUM(F826)+SUM(F913,F915)/F$1108)))</f>
        <v>0</v>
      </c>
      <c r="G1161" s="832"/>
      <c r="H1161" s="1242"/>
      <c r="I1161" s="1242"/>
      <c r="J1161" s="1242"/>
      <c r="K1161" s="1242"/>
      <c r="L1161" s="44"/>
      <c r="M1161" s="1232" t="str">
        <f>IF(OR(SUM((C1161&gt;C$1106),(E1161&gt;C$1106),(D1161&gt;C$1106),(F1161&gt;C$1106))&gt;1,C1161&gt;C$1106*2,E1161&gt;C$1106*2,D1161&gt;C$1106*2,F1161&gt;C$1106*2),"yes","")</f>
        <v/>
      </c>
      <c r="N1161" s="1246"/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832" t="str">
        <f>A913</f>
        <v>Goats' milk sales - season 1</v>
      </c>
      <c r="B1162" s="1209"/>
      <c r="C1162" s="1241"/>
      <c r="D1162" s="1241"/>
      <c r="E1162" s="1241"/>
      <c r="F1162" s="1241"/>
      <c r="G1162" s="832"/>
      <c r="H1162" s="1242">
        <f>IF(C$1108=0,0,MAX(SUM(C913,M913)/C$1108,SUM(C913)/C$1108))</f>
        <v>0</v>
      </c>
      <c r="I1162" s="1242">
        <f>IF(D$1108=0,0,MAX(SUM(D913,N913)/D$1108,SUM(D913)/D$1108))</f>
        <v>0</v>
      </c>
      <c r="J1162" s="1242">
        <f>IF(E$1108=0,0,MAX(SUM(E913,O913)/E$1108,SUM(E913)/E$1108))</f>
        <v>0</v>
      </c>
      <c r="K1162" s="1242">
        <f>IF(F$1108=0,0,MAX(SUM(F913,P913)/F$1108,SUM(F913)/F$1108))</f>
        <v>0</v>
      </c>
      <c r="L1162" s="44"/>
      <c r="M1162" s="44"/>
      <c r="N1162" s="1246" t="str">
        <f>IF(OR(SUM((H1162&gt;C$1106),(J1162&gt;C$1106),(I1162&gt;C$1106),(K1162&gt;C$1106))&gt;1,H1162&gt;C$1106*2,J1162&gt;C$1106*2,I1162&gt;C$1106*2,K1162&gt;C$1106*2),"yes","")</f>
        <v/>
      </c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A915</f>
        <v>Goats' ghee/butter sales</v>
      </c>
      <c r="B1163" s="1209"/>
      <c r="C1163" s="1241"/>
      <c r="D1163" s="1241"/>
      <c r="E1163" s="1241"/>
      <c r="F1163" s="1241"/>
      <c r="G1163" s="832"/>
      <c r="H1163" s="1242">
        <f>IF(C$1108=0,0,MAX(SUM(C915,M915)/C$1108,SUM(C915)/C$1108))</f>
        <v>0</v>
      </c>
      <c r="I1163" s="1242">
        <f>IF(D$1108=0,0,MAX(SUM(D915,N915)/D$1108,SUM(D915)/D$1108))</f>
        <v>0</v>
      </c>
      <c r="J1163" s="1242">
        <f>IF(E$1108=0,0,MAX(SUM(E915,O915)/E$1108,SUM(E915)/E$1108))</f>
        <v>0</v>
      </c>
      <c r="K1163" s="1242">
        <f>IF(F$1108=0,0,MAX(SUM(F915,P915)/F$1108,SUM(F915)/F$1108))</f>
        <v>0</v>
      </c>
      <c r="L1163" s="44"/>
      <c r="M1163" s="1232"/>
      <c r="N1163" s="1246" t="str">
        <f>IF(OR(SUM((H1163&gt;C$1106),(J1163&gt;C$1106),(I1163&gt;C$1106),(K1163&gt;C$1106))&gt;1,H1163&gt;C$1106*2,J1163&gt;C$1106*2,I1163&gt;C$1106*2,K1163&gt;C$1106*2),"yes","")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A827</f>
        <v>Goats' milk - season 2</v>
      </c>
      <c r="B1164" s="1209"/>
      <c r="C1164" s="1241">
        <f>IF(C$1108=0,0,MAX((SUM(C827,M827)+SUM(C914,M914)/C$1108),(SUM(C827)+SUM(C914)/C$1108)))</f>
        <v>0</v>
      </c>
      <c r="D1164" s="1241">
        <f>IF(D$1108=0,0,MAX((SUM(D827,N827)+SUM(D914,N914)/D$1108),(SUM(D827)+SUM(D914)/D$1108)))</f>
        <v>0</v>
      </c>
      <c r="E1164" s="1241">
        <f>IF(E$1108=0,0,MAX((SUM(E827,O827)+SUM(E914,O914)/E$1108),(SUM(E827)+SUM(E914)/E$1108)))</f>
        <v>0</v>
      </c>
      <c r="F1164" s="1241">
        <f>IF(F$1108=0,0,MAX((SUM(F827,P827)+SUM(F914,P914)/F$1108),(SUM(F827)+SUM(F914)/F$1108)))</f>
        <v>0</v>
      </c>
      <c r="G1164" s="832"/>
      <c r="H1164" s="1242"/>
      <c r="I1164" s="1242"/>
      <c r="J1164" s="1242"/>
      <c r="K1164" s="1242"/>
      <c r="L1164" s="44"/>
      <c r="M1164" s="1232" t="str">
        <f>IF(OR(SUM((C1164&gt;C$1106),(E1164&gt;C$1106),(D1164&gt;C$1106),(F1164&gt;C$1106))&gt;1,C1164&gt;C$1106*2,E1164&gt;C$1106*2,D1164&gt;C$1106*2,F1164&gt;C$1106*2),"yes","")</f>
        <v/>
      </c>
      <c r="N1164" s="1246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A914</f>
        <v>Goats' milk sales - season 2</v>
      </c>
      <c r="B1165" s="1209"/>
      <c r="C1165" s="1241"/>
      <c r="D1165" s="1241"/>
      <c r="E1165" s="1241"/>
      <c r="F1165" s="1241"/>
      <c r="G1165" s="832"/>
      <c r="H1165" s="1242">
        <f>IF(C$1108=0,0,MAX(SUM(C914,M914)/C$1108,SUM(C914)/C$1108))</f>
        <v>0</v>
      </c>
      <c r="I1165" s="1242">
        <f>IF(D$1108=0,0,MAX(SUM(D914,N914)/D$1108,SUM(D914)/D$1108))</f>
        <v>0</v>
      </c>
      <c r="J1165" s="1242">
        <f>IF(E$1108=0,0,MAX(SUM(E914,O914)/E$1108,SUM(E914)/E$1108))</f>
        <v>0</v>
      </c>
      <c r="K1165" s="1242">
        <f>IF(F$1108=0,0,MAX(SUM(F914,P914)/F$1108,SUM(F914)/F$1108))</f>
        <v>0</v>
      </c>
      <c r="L1165" s="44"/>
      <c r="M1165" s="44"/>
      <c r="N1165" s="1246" t="str">
        <f>IF(OR(SUM((H1165&gt;C$1106),(J1165&gt;C$1106),(I1165&gt;C$1106),(K1165&gt;C$1106))&gt;1,H1165&gt;C$1106*2,J1165&gt;C$1106*2,I1165&gt;C$1106*2,K1165&gt;C$1106*2),"yes","")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1243" t="str">
        <f>A828</f>
        <v>Own meat</v>
      </c>
      <c r="B1166" s="832"/>
      <c r="C1166" s="1241">
        <f>MAX(SUM(C828,M828),SUM(C828))</f>
        <v>5.1053237858032383E-2</v>
      </c>
      <c r="D1166" s="1241">
        <f>MAX(SUM(D828,N828),SUM(D828))</f>
        <v>6.680370485678705E-2</v>
      </c>
      <c r="E1166" s="1241">
        <f>MAX(SUM(E828,O828),SUM(E828))</f>
        <v>6.1553549190535496E-2</v>
      </c>
      <c r="F1166" s="1241">
        <f>MAX(SUM(F828,P828),SUM(F828))</f>
        <v>6.1553549190535496E-2</v>
      </c>
      <c r="G1166" s="832"/>
      <c r="H1166" s="46"/>
      <c r="I1166" s="46"/>
      <c r="J1166" s="46"/>
      <c r="K1166" s="46"/>
      <c r="L1166" s="44"/>
      <c r="M1166" s="1232" t="str">
        <f t="shared" ref="M1166:M1172" si="288">IF(OR(SUM((C1166&gt;C$1106),(D1166&gt;C$1106),(E1166&gt;C$1106),(F1166&gt;C$1106))&gt;1,C1166&gt;C$1106*2,D1166&gt;C$1106*2,E1166&gt;C$1106*2,F1166&gt;C$1106*2),"yes","")</f>
        <v>yes</v>
      </c>
      <c r="N1166" s="1249"/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1243" t="str">
        <f>A854</f>
        <v>Labour: Land clearing, construction, herding, slaughtering</v>
      </c>
      <c r="B1167" s="832"/>
      <c r="C1167" s="1241">
        <f t="shared" ref="C1167:F1169" si="289">MAX(SUM(C854,M854),SUM(C854))</f>
        <v>0</v>
      </c>
      <c r="D1167" s="1241">
        <f t="shared" si="289"/>
        <v>0</v>
      </c>
      <c r="E1167" s="1241">
        <f t="shared" si="289"/>
        <v>0</v>
      </c>
      <c r="F1167" s="1241">
        <f t="shared" si="289"/>
        <v>0</v>
      </c>
      <c r="G1167" s="832"/>
      <c r="H1167" s="46"/>
      <c r="I1167" s="46"/>
      <c r="J1167" s="46"/>
      <c r="K1167" s="46"/>
      <c r="L1167" s="44"/>
      <c r="M1167" s="1232" t="str">
        <f t="shared" si="288"/>
        <v/>
      </c>
      <c r="N1167" s="1249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1243" t="str">
        <f>A855</f>
        <v>Labour: Weeding</v>
      </c>
      <c r="B1168" s="832"/>
      <c r="C1168" s="1241">
        <f t="shared" si="289"/>
        <v>0</v>
      </c>
      <c r="D1168" s="1241">
        <f t="shared" si="289"/>
        <v>0</v>
      </c>
      <c r="E1168" s="1241">
        <f t="shared" si="289"/>
        <v>0</v>
      </c>
      <c r="F1168" s="1241">
        <f t="shared" si="289"/>
        <v>0</v>
      </c>
      <c r="G1168" s="832"/>
      <c r="H1168" s="46"/>
      <c r="I1168" s="46"/>
      <c r="J1168" s="46"/>
      <c r="K1168" s="46"/>
      <c r="L1168" s="44"/>
      <c r="M1168" s="1232" t="str">
        <f t="shared" si="288"/>
        <v/>
      </c>
      <c r="N1168" s="1249"/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43" t="str">
        <f>A856</f>
        <v>Labour: Harvesting</v>
      </c>
      <c r="B1169" s="832"/>
      <c r="C1169" s="1241">
        <f t="shared" si="289"/>
        <v>0</v>
      </c>
      <c r="D1169" s="1241">
        <f t="shared" si="289"/>
        <v>0</v>
      </c>
      <c r="E1169" s="1241">
        <f t="shared" si="289"/>
        <v>0</v>
      </c>
      <c r="F1169" s="1241">
        <f t="shared" si="289"/>
        <v>0</v>
      </c>
      <c r="G1169" s="832"/>
      <c r="H1169" s="46"/>
      <c r="I1169" s="46"/>
      <c r="J1169" s="46"/>
      <c r="K1169" s="46"/>
      <c r="L1169" s="44"/>
      <c r="M1169" s="1232" t="str">
        <f t="shared" si="288"/>
        <v/>
      </c>
      <c r="N1169" s="1249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43" t="str">
        <f>A896</f>
        <v>Gifts/remittances: cereal</v>
      </c>
      <c r="B1170" s="832"/>
      <c r="C1170" s="1241">
        <f t="shared" ref="C1170:F1172" si="290">MAX(SUM(C896,M896),SUM(C896))</f>
        <v>0</v>
      </c>
      <c r="D1170" s="1241">
        <f t="shared" si="290"/>
        <v>0</v>
      </c>
      <c r="E1170" s="1241">
        <f t="shared" si="290"/>
        <v>0</v>
      </c>
      <c r="F1170" s="1241">
        <f t="shared" si="290"/>
        <v>0</v>
      </c>
      <c r="G1170" s="832"/>
      <c r="H1170" s="46"/>
      <c r="I1170" s="46"/>
      <c r="J1170" s="46"/>
      <c r="K1170" s="46"/>
      <c r="L1170" s="44"/>
      <c r="M1170" s="1232" t="str">
        <f t="shared" si="288"/>
        <v/>
      </c>
      <c r="N1170" s="1249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43" t="str">
        <f>A897</f>
        <v>Gifts/remittances: sugar</v>
      </c>
      <c r="B1171" s="832"/>
      <c r="C1171" s="1241">
        <f t="shared" si="290"/>
        <v>0</v>
      </c>
      <c r="D1171" s="1241">
        <f t="shared" si="290"/>
        <v>0</v>
      </c>
      <c r="E1171" s="1241">
        <f t="shared" si="290"/>
        <v>0</v>
      </c>
      <c r="F1171" s="1241">
        <f t="shared" si="290"/>
        <v>0</v>
      </c>
      <c r="G1171" s="832"/>
      <c r="H1171" s="46"/>
      <c r="I1171" s="46"/>
      <c r="J1171" s="46"/>
      <c r="K1171" s="46"/>
      <c r="L1171" s="44"/>
      <c r="M1171" s="1232" t="str">
        <f t="shared" si="288"/>
        <v/>
      </c>
      <c r="N1171" s="1249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43" t="str">
        <f>A898</f>
        <v>Gifts/remittances: Other</v>
      </c>
      <c r="B1172" s="832"/>
      <c r="C1172" s="1241">
        <f t="shared" si="290"/>
        <v>0</v>
      </c>
      <c r="D1172" s="1241">
        <f t="shared" si="290"/>
        <v>0</v>
      </c>
      <c r="E1172" s="1241">
        <f t="shared" si="290"/>
        <v>0</v>
      </c>
      <c r="F1172" s="1241">
        <f t="shared" si="290"/>
        <v>0</v>
      </c>
      <c r="G1172" s="832"/>
      <c r="H1172" s="46"/>
      <c r="I1172" s="46"/>
      <c r="J1172" s="46"/>
      <c r="K1172" s="46"/>
      <c r="L1172" s="44"/>
      <c r="M1172" s="1232" t="str">
        <f t="shared" si="288"/>
        <v/>
      </c>
      <c r="N1172" s="1249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145" t="s">
        <v>318</v>
      </c>
      <c r="B1173" s="832"/>
      <c r="C1173" s="1241"/>
      <c r="D1173" s="1241"/>
      <c r="E1173" s="1241"/>
      <c r="F1173" s="1241"/>
      <c r="G1173" s="832"/>
      <c r="H1173" s="831"/>
      <c r="I1173" s="46"/>
      <c r="J1173" s="46"/>
      <c r="K1173" s="831"/>
      <c r="L1173" s="832"/>
      <c r="M1173" s="1251" t="s">
        <v>547</v>
      </c>
      <c r="N1173" s="1248" t="s">
        <v>357</v>
      </c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44" t="str">
        <f>A916</f>
        <v>Egg sales: no. sold</v>
      </c>
      <c r="B1174" s="832"/>
      <c r="C1174" s="1241">
        <f t="shared" ref="C1174:F1176" si="291">IF(C$1108=0,0,MAX(SUM(C916,M916)/C$1108,SUM(C916)/C$1108))</f>
        <v>0</v>
      </c>
      <c r="D1174" s="1241">
        <f t="shared" si="291"/>
        <v>0</v>
      </c>
      <c r="E1174" s="1241">
        <f t="shared" si="291"/>
        <v>0</v>
      </c>
      <c r="F1174" s="1241">
        <f t="shared" si="291"/>
        <v>0</v>
      </c>
      <c r="G1174" s="832"/>
      <c r="H1174" s="46"/>
      <c r="I1174" s="46"/>
      <c r="J1174" s="46"/>
      <c r="K1174" s="831"/>
      <c r="L1174" s="832"/>
      <c r="M1174" s="1232" t="str">
        <f t="shared" ref="M1174:M1198" si="292">IF(OR(SUM((C1174&gt;C$1106),(D1174&gt;C$1106),(E1174&gt;C$1106),(F1174&gt;C$1106))&gt;1,C1174&gt;C$1106*2,D1174&gt;C$1106*2,E1174&gt;C$1106*2,F1174&gt;C$1106*2),"yes","")</f>
        <v/>
      </c>
      <c r="N1174" s="1232" t="str">
        <f t="shared" ref="N1174:N1198" si="293">M1174</f>
        <v/>
      </c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44" t="str">
        <f>A917</f>
        <v>Pig sales: no sold</v>
      </c>
      <c r="B1175" s="832"/>
      <c r="C1175" s="1241">
        <f t="shared" si="291"/>
        <v>0</v>
      </c>
      <c r="D1175" s="1241">
        <f t="shared" si="291"/>
        <v>0</v>
      </c>
      <c r="E1175" s="1241">
        <f t="shared" si="291"/>
        <v>0</v>
      </c>
      <c r="F1175" s="1241">
        <f t="shared" si="291"/>
        <v>0</v>
      </c>
      <c r="G1175" s="832"/>
      <c r="H1175" s="46"/>
      <c r="I1175" s="46"/>
      <c r="J1175" s="46"/>
      <c r="K1175" s="831"/>
      <c r="L1175" s="832"/>
      <c r="M1175" s="1232" t="str">
        <f t="shared" si="292"/>
        <v/>
      </c>
      <c r="N1175" s="1232" t="str">
        <f t="shared" si="293"/>
        <v/>
      </c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44" t="str">
        <f>A918</f>
        <v>Other: quantity</v>
      </c>
      <c r="B1176" s="832"/>
      <c r="C1176" s="1241">
        <f t="shared" si="291"/>
        <v>0</v>
      </c>
      <c r="D1176" s="1241">
        <f t="shared" si="291"/>
        <v>0</v>
      </c>
      <c r="E1176" s="1241">
        <f t="shared" si="291"/>
        <v>0</v>
      </c>
      <c r="F1176" s="1241">
        <f t="shared" si="291"/>
        <v>0</v>
      </c>
      <c r="G1176" s="832"/>
      <c r="H1176" s="46"/>
      <c r="I1176" s="46"/>
      <c r="J1176" s="46"/>
      <c r="K1176" s="831"/>
      <c r="L1176" s="832"/>
      <c r="M1176" s="1232" t="str">
        <f t="shared" si="292"/>
        <v/>
      </c>
      <c r="N1176" s="1232" t="str">
        <f t="shared" si="293"/>
        <v/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 t="shared" ref="A1177:A1186" si="294">A920</f>
        <v>Camel sales - export: no. sold</v>
      </c>
      <c r="B1177" s="832"/>
      <c r="C1177" s="1241">
        <f t="shared" ref="C1177:C1186" si="295">IF(C$1108=0,0,MAX(SUM(C920,M920)/C$1108,SUM(C920)/C$1108))</f>
        <v>0</v>
      </c>
      <c r="D1177" s="1241">
        <f t="shared" ref="D1177:D1186" si="296">IF(D$1108=0,0,MAX(SUM(D920,N920)/D$1108,SUM(D920)/D$1108))</f>
        <v>0</v>
      </c>
      <c r="E1177" s="1241">
        <f t="shared" ref="E1177:E1186" si="297">IF(E$1108=0,0,MAX(SUM(E920,O920)/E$1108,SUM(E920)/E$1108))</f>
        <v>0</v>
      </c>
      <c r="F1177" s="1241">
        <f t="shared" ref="F1177:F1186" si="298">IF(F$1108=0,0,MAX(SUM(F920,P920)/F$1108,SUM(F920)/F$1108))</f>
        <v>0</v>
      </c>
      <c r="G1177" s="832"/>
      <c r="H1177" s="46"/>
      <c r="I1177" s="46"/>
      <c r="J1177" s="46"/>
      <c r="K1177" s="831"/>
      <c r="L1177" s="832"/>
      <c r="M1177" s="1232" t="str">
        <f t="shared" si="292"/>
        <v/>
      </c>
      <c r="N1177" s="1232" t="str">
        <f t="shared" si="293"/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 t="shared" si="294"/>
        <v>Camel sales - local: no. sold</v>
      </c>
      <c r="B1178" s="832"/>
      <c r="C1178" s="1241">
        <f t="shared" si="295"/>
        <v>0</v>
      </c>
      <c r="D1178" s="1241">
        <f t="shared" si="296"/>
        <v>0</v>
      </c>
      <c r="E1178" s="1241">
        <f t="shared" si="297"/>
        <v>0</v>
      </c>
      <c r="F1178" s="1241">
        <f t="shared" si="298"/>
        <v>0</v>
      </c>
      <c r="G1178" s="832"/>
      <c r="H1178" s="46"/>
      <c r="I1178" s="46"/>
      <c r="J1178" s="46"/>
      <c r="K1178" s="831"/>
      <c r="L1178" s="832"/>
      <c r="M1178" s="1232" t="str">
        <f t="shared" si="292"/>
        <v/>
      </c>
      <c r="N1178" s="1232" t="str">
        <f t="shared" si="293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 t="shared" si="294"/>
        <v>Fattened Ox sales: no. sold</v>
      </c>
      <c r="B1179" s="832"/>
      <c r="C1179" s="1241">
        <f t="shared" si="295"/>
        <v>0</v>
      </c>
      <c r="D1179" s="1241">
        <f t="shared" si="296"/>
        <v>0</v>
      </c>
      <c r="E1179" s="1241">
        <f t="shared" si="297"/>
        <v>0</v>
      </c>
      <c r="F1179" s="1241">
        <f t="shared" si="298"/>
        <v>0</v>
      </c>
      <c r="G1179" s="832"/>
      <c r="H1179" s="46"/>
      <c r="I1179" s="46"/>
      <c r="J1179" s="46"/>
      <c r="K1179" s="831"/>
      <c r="L1179" s="832"/>
      <c r="M1179" s="1232" t="str">
        <f t="shared" si="292"/>
        <v/>
      </c>
      <c r="N1179" s="1232" t="str">
        <f t="shared" si="293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si="294"/>
        <v>Cattle sales - export: no. sold</v>
      </c>
      <c r="B1180" s="832"/>
      <c r="C1180" s="1241">
        <f t="shared" si="295"/>
        <v>0</v>
      </c>
      <c r="D1180" s="1241">
        <f t="shared" si="296"/>
        <v>0</v>
      </c>
      <c r="E1180" s="1241">
        <f t="shared" si="297"/>
        <v>0</v>
      </c>
      <c r="F1180" s="1241">
        <f t="shared" si="298"/>
        <v>0</v>
      </c>
      <c r="G1180" s="832"/>
      <c r="H1180" s="46"/>
      <c r="I1180" s="46"/>
      <c r="J1180" s="46"/>
      <c r="K1180" s="831"/>
      <c r="L1180" s="832"/>
      <c r="M1180" s="1232" t="str">
        <f t="shared" si="292"/>
        <v/>
      </c>
      <c r="N1180" s="1232" t="str">
        <f t="shared" si="293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294"/>
        <v>Cattle sales - local: no. sold</v>
      </c>
      <c r="B1181" s="832"/>
      <c r="C1181" s="1241">
        <f t="shared" si="295"/>
        <v>0</v>
      </c>
      <c r="D1181" s="1241">
        <f t="shared" si="296"/>
        <v>0.18971070656092284</v>
      </c>
      <c r="E1181" s="1241">
        <f t="shared" si="297"/>
        <v>0.62087140329029289</v>
      </c>
      <c r="F1181" s="1241">
        <f t="shared" si="298"/>
        <v>1.0347856721504882</v>
      </c>
      <c r="G1181" s="832"/>
      <c r="H1181" s="46"/>
      <c r="I1181" s="46"/>
      <c r="J1181" s="46"/>
      <c r="K1181" s="831"/>
      <c r="L1181" s="832"/>
      <c r="M1181" s="1232" t="str">
        <f t="shared" si="292"/>
        <v>yes</v>
      </c>
      <c r="N1181" s="1232" t="str">
        <f t="shared" si="293"/>
        <v>yes</v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294"/>
        <v>Goat sales - export: no. sold</v>
      </c>
      <c r="B1182" s="832"/>
      <c r="C1182" s="1241">
        <f t="shared" si="295"/>
        <v>0</v>
      </c>
      <c r="D1182" s="1241">
        <f t="shared" si="296"/>
        <v>0</v>
      </c>
      <c r="E1182" s="1241">
        <f t="shared" si="297"/>
        <v>0</v>
      </c>
      <c r="F1182" s="1241">
        <f t="shared" si="298"/>
        <v>0</v>
      </c>
      <c r="G1182" s="832"/>
      <c r="H1182" s="46"/>
      <c r="I1182" s="46"/>
      <c r="J1182" s="46"/>
      <c r="K1182" s="831"/>
      <c r="L1182" s="832"/>
      <c r="M1182" s="1232" t="str">
        <f t="shared" si="292"/>
        <v/>
      </c>
      <c r="N1182" s="1232" t="str">
        <f t="shared" si="293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294"/>
        <v>Goat sales - local: no. sold</v>
      </c>
      <c r="B1183" s="832"/>
      <c r="C1183" s="1241">
        <f t="shared" si="295"/>
        <v>0</v>
      </c>
      <c r="D1183" s="1241">
        <f t="shared" si="296"/>
        <v>0.22765284787310741</v>
      </c>
      <c r="E1183" s="1241">
        <f t="shared" si="297"/>
        <v>0.29801827357934063</v>
      </c>
      <c r="F1183" s="1241">
        <f t="shared" si="298"/>
        <v>0.41391426886019528</v>
      </c>
      <c r="G1183" s="832"/>
      <c r="H1183" s="46"/>
      <c r="I1183" s="46"/>
      <c r="J1183" s="46"/>
      <c r="K1183" s="831"/>
      <c r="L1183" s="832"/>
      <c r="M1183" s="1232" t="str">
        <f t="shared" si="292"/>
        <v>yes</v>
      </c>
      <c r="N1183" s="1232" t="str">
        <f t="shared" si="293"/>
        <v>yes</v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294"/>
        <v>Sheep sales - export: no. sold</v>
      </c>
      <c r="B1184" s="832"/>
      <c r="C1184" s="1241">
        <f t="shared" si="295"/>
        <v>0</v>
      </c>
      <c r="D1184" s="1241">
        <f t="shared" si="296"/>
        <v>0</v>
      </c>
      <c r="E1184" s="1241">
        <f t="shared" si="297"/>
        <v>0</v>
      </c>
      <c r="F1184" s="1241">
        <f t="shared" si="298"/>
        <v>0</v>
      </c>
      <c r="G1184" s="832"/>
      <c r="H1184" s="46"/>
      <c r="I1184" s="46"/>
      <c r="J1184" s="46"/>
      <c r="K1184" s="831"/>
      <c r="L1184" s="832"/>
      <c r="M1184" s="1232" t="str">
        <f t="shared" si="292"/>
        <v/>
      </c>
      <c r="N1184" s="1232" t="str">
        <f t="shared" si="293"/>
        <v/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294"/>
        <v>Sheep sales - local: no. sold</v>
      </c>
      <c r="B1185" s="832"/>
      <c r="C1185" s="1241">
        <f t="shared" si="295"/>
        <v>0</v>
      </c>
      <c r="D1185" s="1241">
        <f t="shared" si="296"/>
        <v>0</v>
      </c>
      <c r="E1185" s="1241">
        <f t="shared" si="297"/>
        <v>0</v>
      </c>
      <c r="F1185" s="1241">
        <f t="shared" si="298"/>
        <v>0</v>
      </c>
      <c r="G1185" s="832"/>
      <c r="H1185" s="46"/>
      <c r="I1185" s="46"/>
      <c r="J1185" s="46"/>
      <c r="K1185" s="831"/>
      <c r="L1185" s="832"/>
      <c r="M1185" s="1232" t="str">
        <f t="shared" si="292"/>
        <v/>
      </c>
      <c r="N1185" s="1232" t="str">
        <f t="shared" si="293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294"/>
        <v>Chicken sales: no. sold</v>
      </c>
      <c r="B1186" s="832"/>
      <c r="C1186" s="1241">
        <f t="shared" si="295"/>
        <v>0</v>
      </c>
      <c r="D1186" s="1241">
        <f t="shared" si="296"/>
        <v>7.5884282624369133E-4</v>
      </c>
      <c r="E1186" s="1241">
        <f t="shared" si="297"/>
        <v>7.2434997050534175E-2</v>
      </c>
      <c r="F1186" s="1241">
        <f t="shared" si="298"/>
        <v>0.17073963590483054</v>
      </c>
      <c r="G1186" s="832"/>
      <c r="H1186" s="46"/>
      <c r="I1186" s="46"/>
      <c r="J1186" s="46"/>
      <c r="K1186" s="831"/>
      <c r="L1186" s="832"/>
      <c r="M1186" s="1232" t="str">
        <f t="shared" si="292"/>
        <v>yes</v>
      </c>
      <c r="N1186" s="1232" t="str">
        <f t="shared" si="293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>A965</f>
        <v>Agricultural cash income -- see Data2</v>
      </c>
      <c r="B1187" s="832"/>
      <c r="C1187" s="1241">
        <f t="shared" ref="C1187:F1189" si="299">IF(C$1108=0,0,MAX(SUM(C965,M965)/C$1108,SUM(C965)/C$1108))</f>
        <v>0</v>
      </c>
      <c r="D1187" s="1241">
        <f t="shared" si="299"/>
        <v>0</v>
      </c>
      <c r="E1187" s="1241">
        <f t="shared" si="299"/>
        <v>0</v>
      </c>
      <c r="F1187" s="1241">
        <f t="shared" si="299"/>
        <v>0</v>
      </c>
      <c r="G1187" s="832"/>
      <c r="H1187" s="46"/>
      <c r="I1187" s="46"/>
      <c r="J1187" s="46"/>
      <c r="K1187" s="831"/>
      <c r="L1187" s="832"/>
      <c r="M1187" s="1232" t="str">
        <f t="shared" si="292"/>
        <v/>
      </c>
      <c r="N1187" s="1232" t="str">
        <f t="shared" si="293"/>
        <v/>
      </c>
      <c r="O1187" s="832"/>
      <c r="P1187" s="832"/>
      <c r="Q1187" s="1253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>A966</f>
        <v>Construction cash income -- see Data2</v>
      </c>
      <c r="B1188" s="832"/>
      <c r="C1188" s="1241">
        <f t="shared" si="299"/>
        <v>0</v>
      </c>
      <c r="D1188" s="1241">
        <f t="shared" si="299"/>
        <v>0</v>
      </c>
      <c r="E1188" s="1241">
        <f t="shared" si="299"/>
        <v>0</v>
      </c>
      <c r="F1188" s="1241">
        <f t="shared" si="299"/>
        <v>0</v>
      </c>
      <c r="G1188" s="832"/>
      <c r="H1188" s="46"/>
      <c r="I1188" s="46"/>
      <c r="J1188" s="46"/>
      <c r="K1188" s="831"/>
      <c r="L1188" s="832"/>
      <c r="M1188" s="1232" t="str">
        <f t="shared" si="292"/>
        <v/>
      </c>
      <c r="N1188" s="1232" t="str">
        <f t="shared" si="293"/>
        <v/>
      </c>
      <c r="O1188" s="832"/>
      <c r="P1188" s="832"/>
      <c r="Q1188" s="1253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>A967</f>
        <v>Domestic work cash income -- see Data2</v>
      </c>
      <c r="B1189" s="832"/>
      <c r="C1189" s="1241">
        <f t="shared" si="299"/>
        <v>0</v>
      </c>
      <c r="D1189" s="1241">
        <f t="shared" si="299"/>
        <v>0</v>
      </c>
      <c r="E1189" s="1241">
        <f t="shared" si="299"/>
        <v>0</v>
      </c>
      <c r="F1189" s="1241">
        <f t="shared" si="299"/>
        <v>0</v>
      </c>
      <c r="G1189" s="832"/>
      <c r="H1189" s="46"/>
      <c r="I1189" s="46"/>
      <c r="J1189" s="46"/>
      <c r="K1189" s="831"/>
      <c r="L1189" s="832"/>
      <c r="M1189" s="1232" t="str">
        <f t="shared" si="292"/>
        <v/>
      </c>
      <c r="N1189" s="1232" t="str">
        <f t="shared" si="293"/>
        <v/>
      </c>
      <c r="O1189" s="832"/>
      <c r="P1189" s="832"/>
      <c r="Q1189" s="1253"/>
      <c r="R1189" s="438"/>
      <c r="S1189" s="46"/>
      <c r="T1189" s="46"/>
      <c r="U1189" s="1052">
        <v>1189</v>
      </c>
      <c r="V1189" s="46"/>
    </row>
    <row r="1190" spans="1:22" ht="15.75" customHeight="1">
      <c r="A1190" s="1250" t="str">
        <f>A857</f>
        <v>Labour migration: no. people per HH</v>
      </c>
      <c r="B1190" s="832"/>
      <c r="C1190" s="1241">
        <f>IF(C$1108=0,0,MAX((SUM(C857,M857)+SUM(C969,M969)/C$1108),(SUM(C857)+SUM(C969)/C$1108)))</f>
        <v>0</v>
      </c>
      <c r="D1190" s="1241">
        <f>IF(D$1108=0,0,MAX((SUM(D857,N857)+SUM(D969,N969)/D$1108),(SUM(D857)+SUM(D969)/D$1108)))</f>
        <v>0</v>
      </c>
      <c r="E1190" s="1241">
        <f>IF(E$1108=0,0,MAX((SUM(E857,O857)+SUM(E969,O969)/E$1108),(SUM(E857)+SUM(E969)/E$1108)))</f>
        <v>0.10347856721504882</v>
      </c>
      <c r="F1190" s="1241">
        <f>IF(F$1108=0,0,MAX((SUM(F857,P857)+SUM(F969,P969)/F$1108),(SUM(F857)+SUM(F969)/F$1108)))</f>
        <v>1.6556570754407811</v>
      </c>
      <c r="G1190" s="832"/>
      <c r="H1190" s="1242">
        <f>IF(C$1108=0,0,MAX(SUM(C969,M969)/C$1108,SUM(C969)/C$1108))</f>
        <v>0</v>
      </c>
      <c r="I1190" s="1242">
        <f>IF(D$1108=0,0,MAX(SUM(D969,N969)/D$1108,SUM(D969)/D$1108))</f>
        <v>0</v>
      </c>
      <c r="J1190" s="1242">
        <f>IF(E$1108=0,0,MAX(SUM(E969,O969)/E$1108,SUM(E969)/E$1108))</f>
        <v>0.10347856721504882</v>
      </c>
      <c r="K1190" s="1242">
        <f>IF(F$1108=0,0,MAX(SUM(F969,P969)/F$1108,SUM(F969)/F$1108))</f>
        <v>1.6556570754407811</v>
      </c>
      <c r="L1190" s="44"/>
      <c r="M1190" s="1232" t="str">
        <f t="shared" si="292"/>
        <v>yes</v>
      </c>
      <c r="N1190" s="1232" t="str">
        <f t="shared" si="293"/>
        <v>yes</v>
      </c>
      <c r="O1190" s="832"/>
      <c r="P1190" s="832"/>
      <c r="Q1190" s="15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A970</f>
        <v>Formal Employment (conservancies, etc.)</v>
      </c>
      <c r="B1191" s="832"/>
      <c r="C1191" s="1241">
        <f>IF(C$1108=0,0,MAX(SUM(C970,M970)/C$1108,SUM(C970)/C$1108))</f>
        <v>0</v>
      </c>
      <c r="D1191" s="1241">
        <f>IF(D$1108=0,0,MAX(SUM(D970,N970)/D$1108,SUM(D970)/D$1108))</f>
        <v>0</v>
      </c>
      <c r="E1191" s="1241">
        <f>IF(E$1108=0,0,MAX(SUM(E970,O970)/E$1108,SUM(E970)/E$1108))</f>
        <v>0</v>
      </c>
      <c r="F1191" s="1241">
        <f>IF(F$1108=0,0,MAX(SUM(F970,P970)/F$1108,SUM(F970)/F$1108))</f>
        <v>0</v>
      </c>
      <c r="G1191" s="832"/>
      <c r="H1191" s="46"/>
      <c r="I1191" s="46"/>
      <c r="J1191" s="46"/>
      <c r="K1191" s="831"/>
      <c r="L1191" s="832"/>
      <c r="M1191" s="1232" t="str">
        <f t="shared" si="292"/>
        <v/>
      </c>
      <c r="N1191" s="1232" t="str">
        <f t="shared" si="293"/>
        <v/>
      </c>
      <c r="O1191" s="832"/>
      <c r="P1191" s="832"/>
      <c r="Q1191" s="15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A972</f>
        <v>Firewood: no. people per HH</v>
      </c>
      <c r="B1192" s="832"/>
      <c r="C1192" s="1241">
        <f t="shared" ref="C1192:F1193" si="300">IF(C$1108=0,0,MAX(SUM(C972,M972)/C$1108,SUM(C972)/C$1108))</f>
        <v>0</v>
      </c>
      <c r="D1192" s="1241">
        <f t="shared" si="300"/>
        <v>0</v>
      </c>
      <c r="E1192" s="1241">
        <f t="shared" si="300"/>
        <v>0</v>
      </c>
      <c r="F1192" s="1241">
        <f t="shared" si="300"/>
        <v>0</v>
      </c>
      <c r="G1192" s="832"/>
      <c r="H1192" s="46"/>
      <c r="I1192" s="46"/>
      <c r="J1192" s="46"/>
      <c r="K1192" s="831"/>
      <c r="L1192" s="832"/>
      <c r="M1192" s="1232" t="str">
        <f t="shared" si="292"/>
        <v/>
      </c>
      <c r="N1192" s="1232" t="str">
        <f t="shared" si="293"/>
        <v/>
      </c>
      <c r="O1192" s="832"/>
      <c r="P1192" s="832"/>
      <c r="Q1192" s="15"/>
      <c r="R1192" s="438"/>
      <c r="S1192" s="46"/>
      <c r="T1192" s="46"/>
      <c r="U1192" s="1052">
        <v>1192</v>
      </c>
      <c r="V1192" s="46"/>
    </row>
    <row r="1193" spans="1:22" ht="15.75" customHeight="1">
      <c r="A1193" s="44" t="str">
        <f>A973</f>
        <v>Self-employment -- see Data2</v>
      </c>
      <c r="B1193" s="832"/>
      <c r="C1193" s="1241">
        <f t="shared" si="300"/>
        <v>0</v>
      </c>
      <c r="D1193" s="1241">
        <f t="shared" si="300"/>
        <v>0</v>
      </c>
      <c r="E1193" s="1241">
        <f t="shared" si="300"/>
        <v>0</v>
      </c>
      <c r="F1193" s="1241">
        <f t="shared" si="300"/>
        <v>0</v>
      </c>
      <c r="G1193" s="832"/>
      <c r="H1193" s="46"/>
      <c r="I1193" s="46"/>
      <c r="J1193" s="46"/>
      <c r="K1193" s="831"/>
      <c r="L1193" s="832"/>
      <c r="M1193" s="1232" t="str">
        <f t="shared" si="292"/>
        <v/>
      </c>
      <c r="N1193" s="1232" t="str">
        <f t="shared" si="293"/>
        <v/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A975</f>
        <v>Small business -- see Data2</v>
      </c>
      <c r="B1194" s="832"/>
      <c r="C1194" s="1241">
        <f>IF(C$1108=0,0,MAX(SUM(C975,M975)/C$1108,SUM(C975)/C$1108))</f>
        <v>0</v>
      </c>
      <c r="D1194" s="1241">
        <f>IF(D$1108=0,0,MAX(SUM(D975,N975)/D$1108,SUM(D975)/D$1108))</f>
        <v>0</v>
      </c>
      <c r="E1194" s="1241">
        <f>IF(E$1108=0,0,MAX(SUM(E975,O975)/E$1108,SUM(E975)/E$1108))</f>
        <v>0.30353713049747655</v>
      </c>
      <c r="F1194" s="1241">
        <f>IF(F$1108=0,0,MAX(SUM(F975,P975)/F$1108,SUM(F975)/F$1108))</f>
        <v>1.4991974818116274</v>
      </c>
      <c r="G1194" s="832"/>
      <c r="H1194" s="46"/>
      <c r="I1194" s="46"/>
      <c r="J1194" s="46"/>
      <c r="K1194" s="831"/>
      <c r="L1194" s="832"/>
      <c r="M1194" s="1232" t="str">
        <f t="shared" si="292"/>
        <v>yes</v>
      </c>
      <c r="N1194" s="1232" t="str">
        <f t="shared" si="293"/>
        <v>yes</v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A977</f>
        <v>Social development -- see Data2</v>
      </c>
      <c r="B1195" s="832"/>
      <c r="C1195" s="1241">
        <f>IF(C$1108=0,0,MAX(SUM(C977,M977)/C$1108,SUM(C977)/C$1108))</f>
        <v>1.9536753490201217</v>
      </c>
      <c r="D1195" s="1241">
        <f>IF(D$1108=0,0,MAX(SUM(D977,N977)/D$1108,SUM(D977)/D$1108))</f>
        <v>1.9536753490201217</v>
      </c>
      <c r="E1195" s="1241">
        <f>IF(E$1108=0,0,MAX(SUM(E977,O977)/E$1108,SUM(E977)/E$1108))</f>
        <v>0.58775826178147728</v>
      </c>
      <c r="F1195" s="1241">
        <f>IF(F$1108=0,0,MAX(SUM(F977,P977)/F$1108,SUM(F977)/F$1108))</f>
        <v>0.58775826178147728</v>
      </c>
      <c r="G1195" s="832"/>
      <c r="H1195" s="46"/>
      <c r="I1195" s="46"/>
      <c r="J1195" s="46"/>
      <c r="K1195" s="831"/>
      <c r="L1195" s="832"/>
      <c r="M1195" s="1232" t="str">
        <f t="shared" si="292"/>
        <v>yes</v>
      </c>
      <c r="N1195" s="1232" t="str">
        <f t="shared" si="293"/>
        <v>yes</v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A979</f>
        <v>Public works -- see Data2</v>
      </c>
      <c r="B1196" s="832"/>
      <c r="C1196" s="1241">
        <f>IF(C$1108=0,0,MAX(SUM(C979,M979)/C$1108,SUM(C979)/C$1108))</f>
        <v>0.7160716851281379</v>
      </c>
      <c r="D1196" s="1241">
        <f>IF(D$1108=0,0,MAX(SUM(D979,N979)/D$1108,SUM(D979)/D$1108))</f>
        <v>0.52705083568198197</v>
      </c>
      <c r="E1196" s="1241">
        <f>IF(E$1108=0,0,MAX(SUM(E979,O979)/E$1108,SUM(E979)/E$1108))</f>
        <v>0.27594284590679685</v>
      </c>
      <c r="F1196" s="1241">
        <f>IF(F$1108=0,0,MAX(SUM(F979,P979)/F$1108,SUM(F979)/F$1108))</f>
        <v>0</v>
      </c>
      <c r="G1196" s="832"/>
      <c r="H1196" s="46"/>
      <c r="I1196" s="46"/>
      <c r="J1196" s="46"/>
      <c r="K1196" s="831"/>
      <c r="L1196" s="832"/>
      <c r="M1196" s="1232" t="str">
        <f t="shared" si="292"/>
        <v>yes</v>
      </c>
      <c r="N1196" s="1232" t="str">
        <f t="shared" si="293"/>
        <v>yes</v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A981</f>
        <v>Gifts/social support: type</v>
      </c>
      <c r="B1197" s="832"/>
      <c r="C1197" s="1241">
        <f>IF(C$1108=0,0,MAX(SUM(C981,M981)/C$1108,SUM(C981)/C$1108))</f>
        <v>0</v>
      </c>
      <c r="D1197" s="1241">
        <f>IF(D$1108=0,0,MAX(SUM(D981,N981)/D$1108,SUM(D981)/D$1108))</f>
        <v>0</v>
      </c>
      <c r="E1197" s="1241">
        <f>IF(E$1108=0,0,MAX(SUM(E981,O981)/E$1108,SUM(E981)/E$1108))</f>
        <v>0</v>
      </c>
      <c r="F1197" s="1241">
        <f>IF(F$1108=0,0,MAX(SUM(F981,P981)/F$1108,SUM(F981)/F$1108))</f>
        <v>0</v>
      </c>
      <c r="G1197" s="832"/>
      <c r="H1197" s="46"/>
      <c r="I1197" s="46"/>
      <c r="J1197" s="46"/>
      <c r="K1197" s="831"/>
      <c r="L1197" s="832"/>
      <c r="M1197" s="1232" t="str">
        <f t="shared" si="292"/>
        <v/>
      </c>
      <c r="N1197" s="1232" t="str">
        <f t="shared" si="293"/>
        <v/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A983</f>
        <v>Remittances: no. times per year</v>
      </c>
      <c r="B1198" s="832"/>
      <c r="C1198" s="1241">
        <f>IF(C$1108=0,0,MAX(SUM(C983,M983)/C$1108,SUM(C983)/C$1108))</f>
        <v>0</v>
      </c>
      <c r="D1198" s="1241">
        <f>IF(D$1108=0,0,MAX(SUM(D983,N983)/D$1108,SUM(D983)/D$1108))</f>
        <v>0</v>
      </c>
      <c r="E1198" s="1241">
        <f>IF(E$1108=0,0,MAX(SUM(E983,O983)/E$1108,SUM(E983)/E$1108))</f>
        <v>0.30353713049747655</v>
      </c>
      <c r="F1198" s="1241">
        <f>IF(F$1108=0,0,MAX(SUM(F983,P983)/F$1108,SUM(F983)/F$1108))</f>
        <v>0.82782853772039056</v>
      </c>
      <c r="G1198" s="832"/>
      <c r="H1198" s="46"/>
      <c r="I1198" s="46"/>
      <c r="J1198" s="46"/>
      <c r="K1198" s="831"/>
      <c r="L1198" s="832"/>
      <c r="M1198" s="1232" t="str">
        <f t="shared" si="292"/>
        <v>yes</v>
      </c>
      <c r="N1198" s="1232" t="str">
        <f t="shared" si="293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2.75" customHeight="1">
      <c r="A1199" s="44"/>
      <c r="B1199" s="832"/>
      <c r="C1199" s="832"/>
      <c r="D1199" s="832"/>
      <c r="E1199" s="832"/>
      <c r="F1199" s="832"/>
      <c r="G1199" s="832"/>
      <c r="H1199" s="831"/>
      <c r="I1199" s="831"/>
      <c r="J1199" s="831"/>
      <c r="K1199" s="831"/>
      <c r="L1199" s="832"/>
      <c r="M1199" s="832"/>
      <c r="N1199" s="832"/>
      <c r="O1199" s="832"/>
      <c r="P1199" s="83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2"/>
      <c r="C1200" s="832"/>
      <c r="D1200" s="832"/>
      <c r="E1200" s="832"/>
      <c r="F1200" s="832"/>
      <c r="G1200" s="832"/>
      <c r="H1200" s="831"/>
      <c r="I1200" s="831"/>
      <c r="J1200" s="831"/>
      <c r="K1200" s="831"/>
      <c r="L1200" s="832"/>
      <c r="M1200" s="832"/>
      <c r="N1200" s="832"/>
      <c r="O1200" s="832"/>
      <c r="P1200" s="83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2"/>
      <c r="C1201" s="832"/>
      <c r="D1201" s="832"/>
      <c r="E1201" s="832"/>
      <c r="F1201" s="832"/>
      <c r="G1201" s="832"/>
      <c r="H1201" s="831"/>
      <c r="I1201" s="831"/>
      <c r="J1201" s="831"/>
      <c r="K1201" s="831"/>
      <c r="L1201" s="832"/>
      <c r="M1201" s="832"/>
      <c r="N1201" s="832"/>
      <c r="O1201" s="832"/>
      <c r="P1201" s="83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8"/>
      <c r="J1" s="438"/>
      <c r="K1" s="438"/>
      <c r="L1" s="438"/>
      <c r="M1" s="438"/>
    </row>
    <row r="2" spans="1:13" ht="14" customHeight="1" thickBot="1">
      <c r="A2" s="1259" t="s">
        <v>548</v>
      </c>
      <c r="B2" s="1260"/>
      <c r="C2" s="1261"/>
      <c r="D2" s="1261"/>
      <c r="E2" s="1261"/>
      <c r="F2" s="1261"/>
      <c r="G2" s="1258"/>
      <c r="H2" s="1258"/>
      <c r="I2" s="438"/>
      <c r="J2" s="438"/>
      <c r="K2" s="438"/>
      <c r="L2" s="438"/>
      <c r="M2" s="438"/>
    </row>
    <row r="3" spans="1:13" ht="14" customHeight="1" thickBot="1">
      <c r="A3" s="1262"/>
      <c r="B3" s="1031"/>
      <c r="C3" s="1031" t="s">
        <v>480</v>
      </c>
      <c r="D3" s="1032"/>
      <c r="E3" s="1032"/>
      <c r="F3" s="1032"/>
      <c r="G3" s="1258"/>
      <c r="H3" s="1258"/>
      <c r="I3" s="438"/>
      <c r="J3" s="438"/>
      <c r="K3" s="438"/>
      <c r="L3" s="438"/>
      <c r="M3" s="438"/>
    </row>
    <row r="4" spans="1:13" ht="12.75" customHeight="1">
      <c r="A4" s="1263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8"/>
      <c r="H4" s="1258"/>
      <c r="I4" s="438"/>
      <c r="J4" s="438"/>
      <c r="K4" s="438"/>
      <c r="L4" s="438"/>
      <c r="M4" s="438"/>
    </row>
    <row r="5" spans="1:13" ht="12.75" customHeight="1">
      <c r="A5" s="1264" t="s">
        <v>549</v>
      </c>
      <c r="B5" s="1265"/>
      <c r="C5" s="1146"/>
      <c r="D5" s="1146"/>
      <c r="E5" s="1146"/>
      <c r="F5" s="1146"/>
      <c r="G5" s="1258"/>
      <c r="H5" s="1258"/>
      <c r="I5" s="438"/>
      <c r="J5" s="438"/>
      <c r="K5" s="438"/>
      <c r="L5" s="438"/>
      <c r="M5" s="438"/>
    </row>
    <row r="6" spans="1:13" ht="12.75" customHeight="1">
      <c r="A6" s="1266" t="s">
        <v>550</v>
      </c>
      <c r="B6" s="1260"/>
      <c r="C6" s="1261"/>
      <c r="D6" s="1261"/>
      <c r="E6" s="1261"/>
      <c r="F6" s="1261"/>
      <c r="G6" s="1258"/>
      <c r="H6" s="1258"/>
      <c r="I6" s="438"/>
      <c r="J6" s="438"/>
      <c r="K6" s="438"/>
      <c r="L6" s="438"/>
      <c r="M6" s="438"/>
    </row>
    <row r="7" spans="1:13" ht="12.75" customHeight="1">
      <c r="A7" s="1267" t="s">
        <v>551</v>
      </c>
      <c r="B7" s="1268"/>
      <c r="C7" s="1237"/>
      <c r="D7" s="1237"/>
      <c r="E7" s="1237"/>
      <c r="F7" s="1237"/>
      <c r="G7" s="1258"/>
      <c r="H7" s="1258"/>
      <c r="I7" s="438"/>
      <c r="J7" s="438"/>
      <c r="K7" s="438"/>
      <c r="L7" s="438"/>
      <c r="M7" s="438"/>
    </row>
    <row r="8" spans="1:13" ht="12.75" customHeight="1">
      <c r="A8" s="1264" t="s">
        <v>552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8"/>
      <c r="J8" s="438"/>
      <c r="K8" s="438"/>
      <c r="L8" s="438"/>
      <c r="M8" s="438"/>
    </row>
    <row r="9" spans="1:13" ht="12.75" customHeight="1">
      <c r="A9" s="1266" t="s">
        <v>553</v>
      </c>
      <c r="B9" s="1260"/>
      <c r="C9" s="1261"/>
      <c r="D9" s="1261"/>
      <c r="E9" s="1261"/>
      <c r="F9" s="1261"/>
      <c r="G9" s="1258"/>
      <c r="H9" s="1258"/>
      <c r="I9" s="438"/>
      <c r="J9" s="438"/>
      <c r="K9" s="438"/>
      <c r="L9" s="438"/>
      <c r="M9" s="438"/>
    </row>
    <row r="10" spans="1:13" ht="12.75" customHeight="1">
      <c r="A10" s="1267" t="s">
        <v>554</v>
      </c>
      <c r="B10" s="1268"/>
      <c r="C10" s="1237"/>
      <c r="D10" s="1237"/>
      <c r="E10" s="1237"/>
      <c r="F10" s="1237"/>
      <c r="G10" s="1258"/>
      <c r="H10" s="1258"/>
      <c r="I10" s="438"/>
      <c r="J10" s="438"/>
      <c r="K10" s="438"/>
      <c r="L10" s="438"/>
      <c r="M10" s="438"/>
    </row>
    <row r="11" spans="1:13" ht="12.75" customHeight="1">
      <c r="A11" s="1264" t="s">
        <v>555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8"/>
      <c r="J11" s="438"/>
      <c r="K11" s="438"/>
      <c r="L11" s="438"/>
      <c r="M11" s="438"/>
    </row>
    <row r="12" spans="1:13" ht="12.75" customHeight="1">
      <c r="A12" s="1264" t="s">
        <v>552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8"/>
      <c r="J12" s="438"/>
      <c r="K12" s="438"/>
      <c r="L12" s="438"/>
      <c r="M12" s="438"/>
    </row>
    <row r="13" spans="1:13" ht="12.75" customHeight="1">
      <c r="A13" s="1267" t="s">
        <v>556</v>
      </c>
      <c r="B13" s="1268"/>
      <c r="C13" s="1237"/>
      <c r="D13" s="1237"/>
      <c r="E13" s="1237"/>
      <c r="F13" s="1237"/>
      <c r="G13" s="1258"/>
      <c r="H13" s="1258"/>
      <c r="I13" s="438"/>
      <c r="J13" s="438"/>
      <c r="K13" s="438"/>
      <c r="L13" s="438"/>
      <c r="M13" s="438"/>
    </row>
    <row r="14" spans="1:13" ht="12.75" customHeight="1">
      <c r="A14" s="1264" t="s">
        <v>555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8"/>
      <c r="J14" s="438"/>
      <c r="K14" s="438"/>
      <c r="L14" s="438"/>
      <c r="M14" s="438"/>
    </row>
    <row r="15" spans="1:13" ht="12.75" customHeight="1">
      <c r="A15" s="1264" t="s">
        <v>552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8"/>
      <c r="J15" s="438"/>
      <c r="K15" s="438"/>
      <c r="L15" s="438"/>
      <c r="M15" s="438"/>
    </row>
    <row r="16" spans="1:13" ht="12.75" customHeight="1">
      <c r="A16" s="1267" t="s">
        <v>557</v>
      </c>
      <c r="B16" s="1268"/>
      <c r="C16" s="1237"/>
      <c r="D16" s="1237"/>
      <c r="E16" s="1237"/>
      <c r="F16" s="1237"/>
      <c r="G16" s="1258"/>
      <c r="H16" s="1258"/>
      <c r="I16" s="438"/>
      <c r="J16" s="438"/>
      <c r="K16" s="438"/>
      <c r="L16" s="438"/>
      <c r="M16" s="438"/>
    </row>
    <row r="17" spans="1:13" ht="12.75" customHeight="1">
      <c r="A17" s="1264" t="s">
        <v>555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8"/>
      <c r="J17" s="438"/>
      <c r="K17" s="438"/>
      <c r="L17" s="438"/>
      <c r="M17" s="438"/>
    </row>
    <row r="18" spans="1:13" ht="12.75" customHeight="1">
      <c r="A18" s="1264" t="s">
        <v>552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8"/>
      <c r="J18" s="438"/>
      <c r="K18" s="438"/>
      <c r="L18" s="438"/>
      <c r="M18" s="438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8"/>
      <c r="J19" s="438"/>
      <c r="K19" s="438"/>
      <c r="L19" s="438"/>
      <c r="M19" s="438"/>
    </row>
    <row r="20" spans="1:13" ht="12.75" customHeight="1">
      <c r="A20" s="1267" t="s">
        <v>558</v>
      </c>
      <c r="B20" s="1270"/>
      <c r="C20" s="1235"/>
      <c r="D20" s="1235"/>
      <c r="E20" s="1235"/>
      <c r="F20" s="1235"/>
      <c r="G20" s="1258"/>
      <c r="H20" s="1258"/>
      <c r="I20" s="438"/>
      <c r="J20" s="438"/>
      <c r="K20" s="438"/>
      <c r="L20" s="438"/>
      <c r="M20" s="438"/>
    </row>
    <row r="21" spans="1:13" ht="12.75" customHeight="1">
      <c r="A21" s="1264" t="s">
        <v>559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8"/>
      <c r="J21" s="438"/>
      <c r="K21" s="438"/>
      <c r="L21" s="438"/>
      <c r="M21" s="438"/>
    </row>
    <row r="22" spans="1:13" ht="12.75" customHeight="1">
      <c r="A22" s="1267" t="s">
        <v>560</v>
      </c>
      <c r="B22" s="1270"/>
      <c r="C22" s="1235"/>
      <c r="D22" s="1235"/>
      <c r="E22" s="1235"/>
      <c r="F22" s="1235"/>
      <c r="G22" s="1258"/>
      <c r="H22" s="1258"/>
      <c r="I22" s="438"/>
      <c r="J22" s="438"/>
      <c r="K22" s="438"/>
      <c r="L22" s="438"/>
      <c r="M22" s="438"/>
    </row>
    <row r="23" spans="1:13" ht="12.75" customHeight="1">
      <c r="A23" s="1264" t="s">
        <v>561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8"/>
      <c r="J23" s="438"/>
      <c r="K23" s="438"/>
      <c r="L23" s="438"/>
      <c r="M23" s="438"/>
    </row>
    <row r="24" spans="1:13" ht="12.75" customHeight="1">
      <c r="A24" s="1264" t="s">
        <v>562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8"/>
      <c r="J24" s="438"/>
      <c r="K24" s="438"/>
      <c r="L24" s="438"/>
      <c r="M24" s="438"/>
    </row>
    <row r="25" spans="1:13" ht="12.75" customHeight="1">
      <c r="A25" s="1264" t="s">
        <v>563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8"/>
      <c r="J25" s="438"/>
      <c r="K25" s="438"/>
      <c r="L25" s="438"/>
      <c r="M25" s="438"/>
    </row>
    <row r="26" spans="1:13" ht="12.75" customHeight="1">
      <c r="A26" s="1266" t="s">
        <v>564</v>
      </c>
      <c r="B26" s="1271"/>
      <c r="C26" s="1272"/>
      <c r="D26" s="1272"/>
      <c r="E26" s="1272"/>
      <c r="F26" s="1272"/>
      <c r="G26" s="1258"/>
      <c r="H26" s="1258"/>
      <c r="I26" s="438"/>
      <c r="J26" s="438"/>
      <c r="K26" s="438"/>
      <c r="L26" s="438"/>
      <c r="M26" s="438"/>
    </row>
    <row r="27" spans="1:13" ht="12.75" customHeight="1">
      <c r="A27" s="1267" t="s">
        <v>565</v>
      </c>
      <c r="B27" s="1270"/>
      <c r="C27" s="1235"/>
      <c r="D27" s="1235"/>
      <c r="E27" s="1235"/>
      <c r="F27" s="1235"/>
      <c r="G27" s="1258"/>
      <c r="H27" s="1258"/>
      <c r="I27" s="438"/>
      <c r="J27" s="438"/>
      <c r="K27" s="438"/>
      <c r="L27" s="438"/>
      <c r="M27" s="438"/>
    </row>
    <row r="28" spans="1:13" ht="12.75" customHeight="1">
      <c r="A28" s="1264" t="s">
        <v>566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8"/>
      <c r="J28" s="438"/>
      <c r="K28" s="438"/>
      <c r="L28" s="438"/>
      <c r="M28" s="438"/>
    </row>
    <row r="29" spans="1:13" ht="12.75" customHeight="1">
      <c r="A29" s="1267" t="s">
        <v>567</v>
      </c>
      <c r="B29" s="1268"/>
      <c r="C29" s="1237"/>
      <c r="D29" s="1237"/>
      <c r="E29" s="1237"/>
      <c r="F29" s="1237"/>
      <c r="G29" s="1258"/>
      <c r="H29" s="1258"/>
      <c r="I29" s="438"/>
      <c r="J29" s="438"/>
      <c r="K29" s="438"/>
      <c r="L29" s="438"/>
      <c r="M29" s="438"/>
    </row>
    <row r="30" spans="1:13" ht="12.75" customHeight="1">
      <c r="A30" s="1264" t="s">
        <v>566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8"/>
      <c r="J30" s="438"/>
      <c r="K30" s="438"/>
      <c r="L30" s="438"/>
      <c r="M30" s="438"/>
    </row>
    <row r="31" spans="1:13" ht="12.75" customHeight="1">
      <c r="A31" s="1267" t="s">
        <v>568</v>
      </c>
      <c r="B31" s="1268"/>
      <c r="C31" s="1237"/>
      <c r="D31" s="1237"/>
      <c r="E31" s="1237"/>
      <c r="F31" s="1237"/>
      <c r="G31" s="1258"/>
      <c r="H31" s="1258"/>
      <c r="I31" s="438"/>
      <c r="J31" s="438"/>
      <c r="K31" s="438"/>
      <c r="L31" s="438"/>
      <c r="M31" s="438"/>
    </row>
    <row r="32" spans="1:13" ht="12.75" customHeight="1">
      <c r="A32" s="1264" t="s">
        <v>566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8"/>
      <c r="J32" s="438"/>
      <c r="K32" s="438"/>
      <c r="L32" s="438"/>
      <c r="M32" s="438"/>
    </row>
    <row r="33" spans="1:13" ht="12.75" customHeight="1">
      <c r="A33" s="1267" t="s">
        <v>569</v>
      </c>
      <c r="B33" s="1270"/>
      <c r="C33" s="1235"/>
      <c r="D33" s="1235"/>
      <c r="E33" s="1235"/>
      <c r="F33" s="1235"/>
      <c r="G33" s="1258"/>
      <c r="H33" s="1258"/>
      <c r="I33" s="438"/>
      <c r="J33" s="438"/>
      <c r="K33" s="438"/>
      <c r="L33" s="438"/>
      <c r="M33" s="438"/>
    </row>
    <row r="34" spans="1:13" ht="12.75" customHeight="1">
      <c r="A34" s="1264" t="s">
        <v>566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8"/>
      <c r="J34" s="438"/>
      <c r="K34" s="438"/>
      <c r="L34" s="438"/>
      <c r="M34" s="438"/>
    </row>
    <row r="35" spans="1:13" ht="12.75" customHeight="1">
      <c r="A35" s="1267" t="s">
        <v>570</v>
      </c>
      <c r="B35" s="1270"/>
      <c r="C35" s="1235"/>
      <c r="D35" s="1235"/>
      <c r="E35" s="1235"/>
      <c r="F35" s="1235"/>
      <c r="G35" s="1258"/>
      <c r="H35" s="1258"/>
      <c r="I35" s="438"/>
      <c r="J35" s="438"/>
      <c r="K35" s="438"/>
      <c r="L35" s="438"/>
      <c r="M35" s="438"/>
    </row>
    <row r="36" spans="1:13" ht="12.75" customHeight="1">
      <c r="A36" s="1273" t="s">
        <v>566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8"/>
      <c r="J36" s="438"/>
      <c r="K36" s="438"/>
      <c r="L36" s="438"/>
      <c r="M36" s="438"/>
    </row>
    <row r="37" spans="1:13" ht="12.75" customHeight="1">
      <c r="A37" s="1267" t="s">
        <v>571</v>
      </c>
      <c r="B37" s="1268"/>
      <c r="C37" s="1237"/>
      <c r="D37" s="1237"/>
      <c r="E37" s="1237"/>
      <c r="F37" s="1237"/>
      <c r="G37" s="1258"/>
      <c r="H37" s="1258"/>
      <c r="I37" s="438"/>
      <c r="J37" s="438"/>
      <c r="K37" s="438"/>
      <c r="L37" s="438"/>
      <c r="M37" s="438"/>
    </row>
    <row r="38" spans="1:13" ht="12.75" customHeight="1">
      <c r="A38" s="1264" t="s">
        <v>566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8"/>
      <c r="J38" s="438"/>
      <c r="K38" s="438"/>
      <c r="L38" s="438"/>
      <c r="M38" s="438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8"/>
      <c r="J39" s="438"/>
      <c r="K39" s="438"/>
      <c r="L39" s="438"/>
      <c r="M39" s="438"/>
    </row>
    <row r="40" spans="1:13" ht="12.75" customHeight="1">
      <c r="A40" s="1277" t="s">
        <v>572</v>
      </c>
      <c r="B40" s="1278"/>
      <c r="C40" s="1279"/>
      <c r="D40" s="1279"/>
      <c r="E40" s="1279"/>
      <c r="F40" s="1279"/>
      <c r="G40" s="1258"/>
      <c r="H40" s="1258"/>
      <c r="I40" s="438"/>
      <c r="J40" s="438"/>
      <c r="K40" s="438"/>
      <c r="L40" s="438"/>
      <c r="M40" s="438"/>
    </row>
    <row r="41" spans="1:13" ht="12.75" customHeight="1">
      <c r="A41" s="1264" t="s">
        <v>573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8"/>
      <c r="J41" s="438"/>
      <c r="K41" s="438"/>
      <c r="L41" s="438"/>
      <c r="M41" s="438"/>
    </row>
    <row r="42" spans="1:13" ht="12.75" customHeight="1">
      <c r="A42" s="1277" t="s">
        <v>574</v>
      </c>
      <c r="B42" s="1278"/>
      <c r="C42" s="1570" t="s">
        <v>575</v>
      </c>
      <c r="D42" s="1570"/>
      <c r="E42" s="1570"/>
      <c r="F42" s="1570"/>
      <c r="G42" s="1386" t="s">
        <v>576</v>
      </c>
      <c r="H42" s="1387" t="str">
        <f>[1]ExpFactors!$H$42</f>
        <v>Additional Price (per kg)</v>
      </c>
      <c r="I42" s="849" t="s">
        <v>577</v>
      </c>
      <c r="J42" s="438"/>
      <c r="K42" s="438"/>
      <c r="L42" s="438"/>
      <c r="M42" s="438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8">
        <f>[1]ExpFactors!G65</f>
        <v>0</v>
      </c>
      <c r="H65" s="1388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8">
        <f>[1]ExpFactors!G66</f>
        <v>0</v>
      </c>
      <c r="H66" s="1388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8">
        <f>[1]ExpFactors!G67</f>
        <v>0</v>
      </c>
      <c r="H67" s="1388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8">
        <f>[1]ExpFactors!G68</f>
        <v>0</v>
      </c>
      <c r="H68" s="1388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8">
        <f>[1]ExpFactors!G69</f>
        <v>0</v>
      </c>
      <c r="H69" s="1388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84" t="s">
        <v>377</v>
      </c>
      <c r="B70" s="1285"/>
      <c r="C70" s="1570" t="s">
        <v>575</v>
      </c>
      <c r="D70" s="1570"/>
      <c r="E70" s="1570"/>
      <c r="F70" s="1570"/>
      <c r="G70" s="1386" t="s">
        <v>576</v>
      </c>
      <c r="H70" s="1387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8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8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8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8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8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8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8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8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8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8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8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8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84" t="s">
        <v>709</v>
      </c>
      <c r="B83" s="1285"/>
      <c r="C83" s="1570" t="s">
        <v>575</v>
      </c>
      <c r="D83" s="1570"/>
      <c r="E83" s="1570"/>
      <c r="F83" s="1570"/>
      <c r="G83" s="1386" t="str">
        <f>[1]ExpFactors!$G$83</f>
        <v>Addition</v>
      </c>
      <c r="H83" s="1387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8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8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84" t="s">
        <v>710</v>
      </c>
      <c r="B86" s="1285"/>
      <c r="C86" s="1570" t="s">
        <v>575</v>
      </c>
      <c r="D86" s="1570"/>
      <c r="E86" s="1570"/>
      <c r="F86" s="1570"/>
      <c r="G86" s="1386" t="str">
        <f>[1]ExpFactors!$G$83</f>
        <v>Addition</v>
      </c>
      <c r="H86" s="1387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64" t="s">
        <v>579</v>
      </c>
      <c r="B87" s="1388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8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64" t="s">
        <v>578</v>
      </c>
      <c r="B88" s="1388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8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84" t="s">
        <v>55</v>
      </c>
      <c r="B89" s="1285"/>
      <c r="C89" s="1570" t="s">
        <v>575</v>
      </c>
      <c r="D89" s="1570"/>
      <c r="E89" s="1570"/>
      <c r="F89" s="1570"/>
      <c r="G89" s="1386" t="s">
        <v>576</v>
      </c>
      <c r="H89" s="1387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64" t="s">
        <v>580</v>
      </c>
      <c r="B90" s="1388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8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73" t="s">
        <v>581</v>
      </c>
      <c r="B91" s="1388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8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84" t="s">
        <v>582</v>
      </c>
      <c r="B92" s="1285"/>
      <c r="C92" s="1570" t="s">
        <v>575</v>
      </c>
      <c r="D92" s="1570"/>
      <c r="E92" s="1570"/>
      <c r="F92" s="1570"/>
      <c r="G92" s="1386" t="s">
        <v>576</v>
      </c>
      <c r="H92" s="1387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6" t="s">
        <v>583</v>
      </c>
      <c r="B93" s="1388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8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6" t="s">
        <v>584</v>
      </c>
      <c r="B94" s="1388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8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84" t="s">
        <v>585</v>
      </c>
      <c r="B95" s="1285"/>
      <c r="C95" s="1570" t="s">
        <v>575</v>
      </c>
      <c r="D95" s="1570"/>
      <c r="E95" s="1570"/>
      <c r="F95" s="1570"/>
      <c r="G95" s="1386" t="s">
        <v>576</v>
      </c>
      <c r="H95" s="1387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6" t="s">
        <v>586</v>
      </c>
      <c r="B96" s="1388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8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64" t="s">
        <v>587</v>
      </c>
      <c r="B97" s="1388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8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6" t="s">
        <v>588</v>
      </c>
      <c r="B98" s="1388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8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6" t="s">
        <v>589</v>
      </c>
      <c r="B99" s="1388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8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6" t="s">
        <v>590</v>
      </c>
      <c r="B100" s="1388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8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6" t="s">
        <v>591</v>
      </c>
      <c r="B101" s="1388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8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6" t="s">
        <v>592</v>
      </c>
      <c r="B102" s="1388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8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6" t="s">
        <v>593</v>
      </c>
      <c r="B103" s="1388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8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64" t="s">
        <v>594</v>
      </c>
      <c r="B104" s="1388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8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64" t="s">
        <v>595</v>
      </c>
      <c r="B105" s="1388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8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8"/>
      <c r="H106" s="1258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8"/>
      <c r="H107" s="1258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8"/>
      <c r="H108" s="1258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8"/>
      <c r="H109" s="1258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8"/>
      <c r="H110" s="1258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8"/>
      <c r="H111" s="1258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8"/>
      <c r="H112" s="1258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596</v>
      </c>
      <c r="C2" s="1289"/>
    </row>
    <row r="3" spans="2:3" ht="15" customHeight="1">
      <c r="B3" s="1288" t="s">
        <v>597</v>
      </c>
      <c r="C3" s="1289" t="s">
        <v>604</v>
      </c>
    </row>
    <row r="4" spans="2:3" ht="15" customHeight="1">
      <c r="B4" s="1288" t="s">
        <v>598</v>
      </c>
      <c r="C4" s="1289" t="s">
        <v>603</v>
      </c>
    </row>
    <row r="5" spans="2:3" ht="36" customHeight="1">
      <c r="B5" s="1288" t="s">
        <v>599</v>
      </c>
      <c r="C5" s="1289"/>
    </row>
    <row r="6" spans="2:3" ht="15" customHeight="1">
      <c r="B6" s="1288" t="s">
        <v>600</v>
      </c>
      <c r="C6" s="1289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5" customFormat="1" ht="13" thickBot="1">
      <c r="A1" s="1435" t="s">
        <v>800</v>
      </c>
      <c r="B1" s="1571"/>
      <c r="C1" s="1571"/>
      <c r="D1" s="1571"/>
      <c r="E1" s="1571"/>
      <c r="F1" s="1571"/>
      <c r="G1" s="1571"/>
      <c r="H1" s="1571"/>
      <c r="I1" s="1571"/>
      <c r="J1" s="1571"/>
      <c r="K1" s="1571"/>
      <c r="L1" s="1571"/>
      <c r="M1" s="1571"/>
      <c r="N1" s="1571"/>
      <c r="O1" s="1571"/>
      <c r="P1" s="1571"/>
      <c r="Q1" s="1571"/>
      <c r="R1" s="1571"/>
      <c r="S1" s="1571"/>
      <c r="T1" s="1571"/>
      <c r="U1" s="1571"/>
      <c r="V1" s="1571"/>
      <c r="W1" s="1571"/>
      <c r="X1" s="1571"/>
      <c r="Y1" s="1571"/>
      <c r="Z1" s="1571"/>
      <c r="AA1" s="1571"/>
      <c r="AB1" s="1571"/>
      <c r="AC1" s="1571"/>
      <c r="AD1" s="1571"/>
      <c r="AE1" s="1571"/>
      <c r="AF1" s="1571"/>
      <c r="AG1" s="1571"/>
      <c r="AH1" s="1571"/>
      <c r="AI1" s="1571"/>
      <c r="AJ1" s="1571"/>
      <c r="AK1" s="1571"/>
      <c r="AL1" s="1571"/>
      <c r="AM1" s="1571"/>
      <c r="AN1" s="1571"/>
      <c r="AO1" s="1571"/>
      <c r="AP1" s="1571"/>
      <c r="AQ1" s="1571"/>
      <c r="AR1" s="1571"/>
      <c r="AS1" s="1571"/>
      <c r="AT1" s="1571"/>
      <c r="AU1" s="1571"/>
      <c r="AV1" s="1571"/>
      <c r="AW1" s="1571"/>
      <c r="AX1" s="1571"/>
      <c r="AY1" s="1571"/>
      <c r="AZ1" s="1571"/>
      <c r="BA1" s="1571"/>
      <c r="BB1" s="1571"/>
      <c r="BC1" s="1571"/>
      <c r="BD1" s="1571"/>
      <c r="BE1" s="1571"/>
      <c r="BF1" s="1571"/>
      <c r="BG1" s="1571"/>
      <c r="BH1" s="1571"/>
      <c r="BI1" s="1571"/>
      <c r="BJ1" s="1571"/>
      <c r="BK1" s="1571"/>
      <c r="BL1" s="1571"/>
      <c r="BM1" s="1571"/>
      <c r="BN1" s="1571"/>
      <c r="BO1" s="1571"/>
      <c r="BP1" s="1571"/>
      <c r="BQ1" s="1571"/>
      <c r="BR1" s="1571"/>
      <c r="BS1" s="1571"/>
      <c r="BT1" s="1571"/>
      <c r="BU1" s="1571"/>
      <c r="BV1" s="1571"/>
      <c r="BW1" s="1571"/>
      <c r="BX1" s="1571"/>
      <c r="BY1" s="1571"/>
      <c r="BZ1" s="1571"/>
      <c r="CA1" s="1571"/>
      <c r="CB1" s="1571"/>
      <c r="CC1" s="1571"/>
      <c r="CD1" s="1571"/>
      <c r="CE1" s="1571"/>
      <c r="CF1" s="1571"/>
      <c r="CG1" s="1571"/>
      <c r="CH1" s="1571"/>
      <c r="CI1" s="1571"/>
      <c r="CJ1" s="1571"/>
      <c r="CK1" s="1571"/>
      <c r="CL1" s="1571"/>
      <c r="CM1" s="1571"/>
      <c r="CN1" s="1571"/>
      <c r="CO1" s="1571"/>
      <c r="CP1" s="1571"/>
      <c r="CQ1" s="1571"/>
      <c r="CR1" s="1571"/>
      <c r="CS1" s="1571"/>
      <c r="CT1" s="1571"/>
      <c r="CU1" s="1571"/>
      <c r="CV1" s="1571"/>
      <c r="CW1" s="1571"/>
      <c r="CX1" s="1571"/>
      <c r="CY1" s="1571"/>
      <c r="CZ1" s="1571"/>
      <c r="DA1" s="1571"/>
      <c r="DB1" s="1571"/>
      <c r="DC1" s="1571"/>
      <c r="DD1" s="1571"/>
      <c r="DE1" s="1571"/>
      <c r="DF1" s="1571"/>
      <c r="DG1" s="1571"/>
      <c r="DH1" s="1571"/>
      <c r="DI1" s="1571"/>
      <c r="DJ1" s="1571"/>
      <c r="DK1" s="1571"/>
      <c r="DL1" s="1571"/>
      <c r="DM1" s="1571"/>
      <c r="DN1" s="1571"/>
      <c r="DO1" s="1571"/>
      <c r="DP1" s="1571"/>
      <c r="DQ1" s="1571"/>
    </row>
    <row r="2" spans="1:133" ht="13" thickBot="1">
      <c r="A2" t="s">
        <v>41</v>
      </c>
      <c r="B2" s="1571"/>
      <c r="C2" s="1571"/>
      <c r="D2" s="1571"/>
      <c r="E2" s="1571"/>
      <c r="F2" s="1571"/>
      <c r="G2" s="1571"/>
      <c r="H2" s="1571"/>
      <c r="I2" s="1571"/>
      <c r="J2" s="1571"/>
      <c r="K2" s="1571"/>
      <c r="L2" s="1571"/>
      <c r="M2" s="1571"/>
      <c r="N2" s="1571"/>
      <c r="O2" s="1571"/>
      <c r="P2" s="1571"/>
      <c r="Q2" s="1571"/>
      <c r="R2" s="1571"/>
      <c r="S2" s="1571"/>
      <c r="T2" s="1571"/>
      <c r="U2" s="1571"/>
      <c r="V2" s="1571"/>
      <c r="W2" s="1571"/>
      <c r="X2" s="1571"/>
      <c r="Y2" s="1571"/>
      <c r="Z2" s="1571"/>
      <c r="AA2" s="1571"/>
      <c r="AB2" s="1571"/>
      <c r="AC2" s="1571"/>
      <c r="AD2" s="1571"/>
      <c r="AE2" s="1571"/>
      <c r="AF2" s="1571"/>
      <c r="AG2" s="1571"/>
      <c r="AH2" s="1571"/>
      <c r="AI2" s="1571"/>
      <c r="AJ2" s="1571"/>
      <c r="AK2" s="1571"/>
      <c r="AL2" s="1571"/>
      <c r="AM2" s="1571"/>
      <c r="AN2" s="1571"/>
      <c r="AO2" s="1571"/>
      <c r="AP2" s="1571"/>
      <c r="AQ2" s="1571"/>
      <c r="AR2" s="1571"/>
      <c r="AS2" s="1571"/>
      <c r="AT2" s="1571"/>
      <c r="AU2" s="1571"/>
      <c r="AV2" s="1571"/>
      <c r="AW2" s="1571"/>
      <c r="AX2" s="1571"/>
      <c r="AY2" s="1571"/>
      <c r="AZ2" s="1571"/>
      <c r="BA2" s="1571"/>
      <c r="BB2" s="1571"/>
      <c r="BC2" s="1571"/>
      <c r="BD2" s="1571"/>
      <c r="BE2" s="1571"/>
      <c r="BF2" s="1571"/>
      <c r="BG2" s="1571"/>
      <c r="BH2" s="1571"/>
      <c r="BI2" s="1571"/>
      <c r="BJ2" s="1571"/>
      <c r="BK2" s="1571"/>
      <c r="BL2" s="1571"/>
      <c r="BM2" s="1571"/>
      <c r="BN2" s="1571"/>
      <c r="BO2" s="1571"/>
      <c r="BP2" s="1571"/>
      <c r="BQ2" s="1571"/>
      <c r="BR2" s="1571"/>
      <c r="BS2" s="1571"/>
      <c r="BT2" s="1571"/>
      <c r="BU2" s="1571"/>
      <c r="BV2" s="1571"/>
      <c r="BW2" s="1571"/>
      <c r="BX2" s="1571"/>
      <c r="BY2" s="1571"/>
      <c r="BZ2" s="1571"/>
      <c r="CA2" s="1571"/>
      <c r="CB2" s="1571"/>
      <c r="CC2" s="1571"/>
      <c r="CD2" s="1571"/>
      <c r="CE2" s="1571"/>
      <c r="CF2" s="1571"/>
      <c r="CG2" s="1571"/>
      <c r="CH2" s="1571"/>
      <c r="CI2" s="1571"/>
      <c r="CJ2" s="1571"/>
      <c r="CK2" s="1571"/>
      <c r="CL2" s="1571"/>
      <c r="CM2" s="1571"/>
      <c r="CN2" s="1571"/>
      <c r="CO2" s="1571"/>
      <c r="CP2" s="1571"/>
      <c r="CQ2" s="1571"/>
      <c r="CR2" s="1571"/>
      <c r="CS2" s="1571"/>
      <c r="CT2" s="1571"/>
      <c r="CU2" s="1571"/>
      <c r="CV2" s="1571"/>
      <c r="CW2" s="1571"/>
      <c r="CX2" s="1571"/>
      <c r="CY2" s="1571"/>
      <c r="CZ2" s="1571"/>
      <c r="DA2" s="1571"/>
      <c r="DB2" s="1571"/>
      <c r="DC2" s="1571"/>
      <c r="DD2" s="1571"/>
      <c r="DE2" s="1571"/>
      <c r="DF2" s="1571"/>
      <c r="DG2" s="1571"/>
      <c r="DH2" s="1571"/>
      <c r="DI2" s="1571"/>
      <c r="DJ2" s="1571"/>
      <c r="DK2" s="1571"/>
      <c r="DL2" s="1571"/>
      <c r="DM2" s="1571"/>
      <c r="DN2" s="1571"/>
      <c r="DO2" s="1571"/>
      <c r="DP2" s="1571"/>
      <c r="DQ2" s="1571"/>
    </row>
    <row r="3" spans="1:133" ht="13" thickBot="1">
      <c r="A3" s="1452" t="s">
        <v>747</v>
      </c>
      <c r="B3" s="1571"/>
      <c r="C3" s="1571"/>
      <c r="D3" s="1571"/>
      <c r="E3" s="1571"/>
      <c r="F3" s="1571"/>
      <c r="G3" s="1571"/>
      <c r="H3" s="1571"/>
      <c r="I3" s="1571"/>
      <c r="J3" s="1571"/>
      <c r="K3" s="1571"/>
      <c r="L3" s="1571"/>
      <c r="M3" s="1571"/>
      <c r="N3" s="1571"/>
      <c r="O3" s="1571"/>
      <c r="P3" s="1571"/>
      <c r="Q3" s="1571"/>
      <c r="R3" s="1571"/>
      <c r="S3" s="1571"/>
      <c r="T3" s="1571"/>
      <c r="U3" s="1571"/>
      <c r="V3" s="1571"/>
      <c r="W3" s="1571"/>
      <c r="X3" s="1571"/>
      <c r="Y3" s="1571"/>
      <c r="Z3" s="1571"/>
      <c r="AA3" s="1571"/>
      <c r="AB3" s="1571"/>
      <c r="AC3" s="1571"/>
      <c r="AD3" s="1571"/>
      <c r="AE3" s="1571"/>
      <c r="AF3" s="1571"/>
      <c r="AG3" s="1571"/>
      <c r="AH3" s="1571"/>
      <c r="AI3" s="1571"/>
      <c r="AJ3" s="1571"/>
      <c r="AK3" s="1571"/>
      <c r="AL3" s="1571"/>
      <c r="AM3" s="1571"/>
      <c r="AN3" s="1571"/>
      <c r="AO3" s="1571"/>
      <c r="AP3" s="1571"/>
      <c r="AQ3" s="1571"/>
      <c r="AR3" s="1571"/>
      <c r="AS3" s="1571"/>
      <c r="AT3" s="1571"/>
      <c r="AU3" s="1571"/>
      <c r="AV3" s="1571"/>
      <c r="AW3" s="1571"/>
      <c r="AX3" s="1571"/>
      <c r="AY3" s="1571"/>
      <c r="AZ3" s="1571"/>
      <c r="BA3" s="1571"/>
      <c r="BB3" s="1571"/>
      <c r="BC3" s="1571"/>
      <c r="BD3" s="1571"/>
      <c r="BE3" s="1571"/>
      <c r="BF3" s="1571"/>
      <c r="BG3" s="1571"/>
      <c r="BH3" s="1571"/>
      <c r="BI3" s="1571"/>
      <c r="BJ3" s="1571"/>
      <c r="BK3" s="1571"/>
      <c r="BL3" s="1571"/>
      <c r="BM3" s="1571"/>
      <c r="BN3" s="1571"/>
      <c r="BO3" s="1571"/>
      <c r="BP3" s="1571"/>
      <c r="BQ3" s="1571"/>
      <c r="BR3" s="1571"/>
      <c r="BS3" s="1571"/>
      <c r="BT3" s="1571"/>
      <c r="BU3" s="1571"/>
      <c r="BV3" s="1571"/>
      <c r="BW3" s="1571"/>
      <c r="BX3" s="1571"/>
      <c r="BY3" s="1571"/>
      <c r="BZ3" s="1571"/>
      <c r="CA3" s="1571"/>
      <c r="CB3" s="1571"/>
      <c r="CC3" s="1571"/>
      <c r="CD3" s="1571"/>
      <c r="CE3" s="1571"/>
      <c r="CF3" s="1571"/>
      <c r="CG3" s="1571"/>
      <c r="CH3" s="1571"/>
      <c r="CI3" s="1571"/>
      <c r="CJ3" s="1571"/>
      <c r="CK3" s="1571"/>
      <c r="CL3" s="1571"/>
      <c r="CM3" s="1571"/>
      <c r="CN3" s="1571"/>
      <c r="CO3" s="1571"/>
      <c r="CP3" s="1571"/>
      <c r="CQ3" s="1571"/>
      <c r="CR3" s="1571"/>
      <c r="CS3" s="1571"/>
      <c r="CT3" s="1571"/>
      <c r="CU3" s="1571"/>
      <c r="CV3" s="1571"/>
      <c r="CW3" s="1571"/>
      <c r="CX3" s="1571"/>
      <c r="CY3" s="1571"/>
      <c r="CZ3" s="1571"/>
      <c r="DA3" s="1571"/>
      <c r="DB3" s="1571"/>
      <c r="DC3" s="1571"/>
      <c r="DD3" s="1571"/>
      <c r="DE3" s="1571"/>
      <c r="DF3" s="1571"/>
      <c r="DG3" s="1571"/>
      <c r="DH3" s="1571"/>
      <c r="DI3" s="1571"/>
      <c r="DJ3" s="1571"/>
      <c r="DK3" s="1571"/>
      <c r="DL3" s="1571"/>
      <c r="DM3" s="1571"/>
      <c r="DN3" s="1571"/>
      <c r="DO3" s="1571"/>
      <c r="DP3" s="1571"/>
      <c r="DQ3" s="1571"/>
      <c r="DR3" s="1571" t="s">
        <v>748</v>
      </c>
      <c r="DS3" s="1571"/>
      <c r="DT3" s="1571"/>
      <c r="DU3" s="1571"/>
      <c r="DV3" s="1571"/>
      <c r="DW3" s="1571"/>
      <c r="DX3" s="1571"/>
      <c r="DY3" s="1571"/>
      <c r="DZ3" s="1571"/>
      <c r="EA3" s="1571"/>
      <c r="EB3" s="1571"/>
      <c r="EC3" s="1571"/>
    </row>
    <row r="4" spans="1:133">
      <c r="A4" s="1453" t="s">
        <v>749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750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751</v>
      </c>
      <c r="B6" s="1461"/>
      <c r="C6" s="1462"/>
      <c r="D6" s="1462"/>
      <c r="E6" s="1462"/>
      <c r="F6" s="1462"/>
      <c r="G6" s="1462"/>
      <c r="H6" s="1462"/>
      <c r="I6" s="1462"/>
      <c r="J6" s="1462"/>
      <c r="K6" s="1462"/>
      <c r="L6" s="1462"/>
      <c r="M6" s="1463"/>
      <c r="N6" s="1461"/>
      <c r="O6" s="1462"/>
      <c r="P6" s="1462"/>
      <c r="Q6" s="1462"/>
      <c r="R6" s="1462"/>
      <c r="S6" s="1462"/>
      <c r="T6" s="1462"/>
      <c r="U6" s="1462"/>
      <c r="V6" s="1462"/>
      <c r="W6" s="1462"/>
      <c r="X6" s="1462"/>
      <c r="Y6" s="1463"/>
      <c r="Z6" s="1461"/>
      <c r="AA6" s="1462"/>
      <c r="AB6" s="1462"/>
      <c r="AC6" s="1462"/>
      <c r="AD6" s="1462"/>
      <c r="AE6" s="1462"/>
      <c r="AF6" s="1462"/>
      <c r="AG6" s="1462"/>
      <c r="AH6" s="1462"/>
      <c r="AI6" s="1462"/>
      <c r="AJ6" s="1462"/>
      <c r="AK6" s="1463"/>
      <c r="AL6" s="1461"/>
      <c r="AM6" s="1462"/>
      <c r="AN6" s="1462"/>
      <c r="AO6" s="1462"/>
      <c r="AP6" s="1462"/>
      <c r="AQ6" s="1462"/>
      <c r="AR6" s="1462"/>
      <c r="AS6" s="1462"/>
      <c r="AT6" s="1462"/>
      <c r="AU6" s="1462"/>
      <c r="AV6" s="1462"/>
      <c r="AW6" s="1463"/>
      <c r="AX6" s="1461"/>
      <c r="AY6" s="1462"/>
      <c r="AZ6" s="1462"/>
      <c r="BA6" s="1462"/>
      <c r="BB6" s="1462"/>
      <c r="BC6" s="1462"/>
      <c r="BD6" s="1462"/>
      <c r="BE6" s="1462"/>
      <c r="BF6" s="1462"/>
      <c r="BG6" s="1462"/>
      <c r="BH6" s="1462"/>
      <c r="BI6" s="1463"/>
      <c r="BJ6" s="1461"/>
      <c r="BK6" s="1462"/>
      <c r="BL6" s="1462"/>
      <c r="BM6" s="1462"/>
      <c r="BN6" s="1462"/>
      <c r="BO6" s="1462"/>
      <c r="BP6" s="1462"/>
      <c r="BQ6" s="1462"/>
      <c r="BR6" s="1462"/>
      <c r="BS6" s="1462"/>
      <c r="BT6" s="1462"/>
      <c r="BU6" s="1463"/>
      <c r="BV6" s="1464"/>
      <c r="BW6" s="1465"/>
      <c r="BX6" s="1465"/>
      <c r="BY6" s="1465"/>
      <c r="BZ6" s="1465"/>
      <c r="CA6" s="1465"/>
      <c r="CB6" s="1465"/>
      <c r="CC6" s="1465"/>
      <c r="CD6" s="1465"/>
      <c r="CE6" s="1465"/>
      <c r="CF6" s="1465"/>
      <c r="CG6" s="1466"/>
      <c r="CH6" s="1464"/>
      <c r="CI6" s="1465"/>
      <c r="CJ6" s="1465"/>
      <c r="CK6" s="1465"/>
      <c r="CL6" s="1465"/>
      <c r="CM6" s="1465"/>
      <c r="CN6" s="1465"/>
      <c r="CO6" s="1465"/>
      <c r="CP6" s="1465"/>
      <c r="CQ6" s="1465"/>
      <c r="CR6" s="1465"/>
      <c r="CS6" s="1466"/>
      <c r="CT6" s="1464"/>
      <c r="CU6" s="1465"/>
      <c r="CV6" s="1465"/>
      <c r="CW6" s="1465"/>
      <c r="CX6" s="1465"/>
      <c r="CY6" s="1465"/>
      <c r="CZ6" s="1465"/>
      <c r="DA6" s="1465"/>
      <c r="DB6" s="1465"/>
      <c r="DC6" s="1465"/>
      <c r="DD6" s="1465"/>
      <c r="DE6" s="1466"/>
      <c r="DF6" s="1464"/>
      <c r="DG6" s="1465"/>
      <c r="DH6" s="1465"/>
      <c r="DI6" s="1465"/>
      <c r="DJ6" s="1465"/>
      <c r="DK6" s="1465"/>
      <c r="DL6" s="1465"/>
      <c r="DM6" s="1465"/>
      <c r="DN6" s="1465"/>
      <c r="DO6" s="1465"/>
      <c r="DP6" s="1465"/>
      <c r="DQ6" s="1466"/>
      <c r="DR6" s="1467">
        <f t="shared" ref="DR6:EC8" si="0">SUM(B6,N6,Z6,AL6,AX6,BJ6,BV6,CH6,CT6,DF6)</f>
        <v>0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0</v>
      </c>
      <c r="DW6" s="1465">
        <f t="shared" si="0"/>
        <v>0</v>
      </c>
      <c r="DX6" s="1465">
        <f t="shared" si="0"/>
        <v>0</v>
      </c>
      <c r="DY6" s="1465">
        <f t="shared" si="0"/>
        <v>0</v>
      </c>
      <c r="DZ6" s="1465">
        <f t="shared" si="0"/>
        <v>0</v>
      </c>
      <c r="EA6" s="1465">
        <f t="shared" si="0"/>
        <v>0</v>
      </c>
      <c r="EB6" s="1465">
        <f t="shared" si="0"/>
        <v>0</v>
      </c>
      <c r="EC6" s="1466">
        <f t="shared" si="0"/>
        <v>0</v>
      </c>
    </row>
    <row r="7" spans="1:133">
      <c r="A7" s="1460" t="s">
        <v>752</v>
      </c>
      <c r="B7" s="1461"/>
      <c r="C7" s="1462"/>
      <c r="D7" s="1462"/>
      <c r="E7" s="1462"/>
      <c r="F7" s="1462"/>
      <c r="G7" s="1462"/>
      <c r="H7" s="1462"/>
      <c r="I7" s="1462"/>
      <c r="J7" s="1462"/>
      <c r="K7" s="1462"/>
      <c r="L7" s="1462"/>
      <c r="M7" s="1463"/>
      <c r="N7" s="1461"/>
      <c r="O7" s="1462"/>
      <c r="P7" s="1462"/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/>
      <c r="AB7" s="1462"/>
      <c r="AC7" s="1462"/>
      <c r="AD7" s="1462"/>
      <c r="AE7" s="1462"/>
      <c r="AF7" s="1462"/>
      <c r="AG7" s="1462"/>
      <c r="AH7" s="1462"/>
      <c r="AI7" s="1462"/>
      <c r="AJ7" s="1462"/>
      <c r="AK7" s="1463"/>
      <c r="AL7" s="1461"/>
      <c r="AM7" s="1462"/>
      <c r="AN7" s="1462"/>
      <c r="AO7" s="1462"/>
      <c r="AP7" s="1462"/>
      <c r="AQ7" s="1462"/>
      <c r="AR7" s="1462"/>
      <c r="AS7" s="1462"/>
      <c r="AT7" s="1462"/>
      <c r="AU7" s="1462"/>
      <c r="AV7" s="1462"/>
      <c r="AW7" s="1463"/>
      <c r="AX7" s="1461"/>
      <c r="AY7" s="1462"/>
      <c r="AZ7" s="1462"/>
      <c r="BA7" s="1462"/>
      <c r="BB7" s="1462"/>
      <c r="BC7" s="1462"/>
      <c r="BD7" s="1462"/>
      <c r="BE7" s="1462"/>
      <c r="BF7" s="1462"/>
      <c r="BG7" s="1462"/>
      <c r="BH7" s="1462"/>
      <c r="BI7" s="1463"/>
      <c r="BJ7" s="1461"/>
      <c r="BK7" s="1462"/>
      <c r="BL7" s="1462"/>
      <c r="BM7" s="1462"/>
      <c r="BN7" s="1462"/>
      <c r="BO7" s="1462"/>
      <c r="BP7" s="1462"/>
      <c r="BQ7" s="1462"/>
      <c r="BR7" s="1462"/>
      <c r="BS7" s="1462"/>
      <c r="BT7" s="1462"/>
      <c r="BU7" s="1463"/>
      <c r="BV7" s="1461"/>
      <c r="BW7" s="1462"/>
      <c r="BX7" s="1462"/>
      <c r="BY7" s="1462"/>
      <c r="BZ7" s="1462"/>
      <c r="CA7" s="1462"/>
      <c r="CB7" s="1462"/>
      <c r="CC7" s="1462"/>
      <c r="CD7" s="1462"/>
      <c r="CE7" s="1462"/>
      <c r="CF7" s="1462"/>
      <c r="CG7" s="1463"/>
      <c r="CH7" s="1461"/>
      <c r="CI7" s="1462"/>
      <c r="CJ7" s="1462"/>
      <c r="CK7" s="1462"/>
      <c r="CL7" s="1462"/>
      <c r="CM7" s="1462"/>
      <c r="CN7" s="1462"/>
      <c r="CO7" s="1462"/>
      <c r="CP7" s="1462"/>
      <c r="CQ7" s="1462"/>
      <c r="CR7" s="1462"/>
      <c r="CS7" s="1463"/>
      <c r="CT7" s="1461"/>
      <c r="CU7" s="1462"/>
      <c r="CV7" s="1462"/>
      <c r="CW7" s="1462"/>
      <c r="CX7" s="1462"/>
      <c r="CY7" s="1462"/>
      <c r="CZ7" s="1462"/>
      <c r="DA7" s="1462"/>
      <c r="DB7" s="1462"/>
      <c r="DC7" s="1462"/>
      <c r="DD7" s="1462"/>
      <c r="DE7" s="1463"/>
      <c r="DF7" s="1461"/>
      <c r="DG7" s="1462"/>
      <c r="DH7" s="1462"/>
      <c r="DI7" s="1462"/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0</v>
      </c>
      <c r="DS7" s="1465">
        <f t="shared" si="0"/>
        <v>0</v>
      </c>
      <c r="DT7" s="1465">
        <f t="shared" si="0"/>
        <v>0</v>
      </c>
      <c r="DU7" s="1465">
        <f t="shared" si="0"/>
        <v>0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753</v>
      </c>
      <c r="B8" s="1461"/>
      <c r="C8" s="1462"/>
      <c r="D8" s="1462"/>
      <c r="E8" s="1462"/>
      <c r="F8" s="1462"/>
      <c r="G8" s="1462"/>
      <c r="H8" s="1462"/>
      <c r="I8" s="1462"/>
      <c r="J8" s="1462"/>
      <c r="K8" s="1462"/>
      <c r="L8" s="1462"/>
      <c r="M8" s="1463"/>
      <c r="N8" s="1461"/>
      <c r="O8" s="1462"/>
      <c r="P8" s="1462"/>
      <c r="Q8" s="1462"/>
      <c r="R8" s="1462"/>
      <c r="S8" s="1462"/>
      <c r="T8" s="1462"/>
      <c r="U8" s="1462"/>
      <c r="V8" s="1462"/>
      <c r="W8" s="1462"/>
      <c r="X8" s="1462"/>
      <c r="Y8" s="1463"/>
      <c r="Z8" s="1461"/>
      <c r="AA8" s="1462"/>
      <c r="AB8" s="1462"/>
      <c r="AC8" s="1462"/>
      <c r="AD8" s="1462"/>
      <c r="AE8" s="1462"/>
      <c r="AF8" s="1462"/>
      <c r="AG8" s="1462"/>
      <c r="AH8" s="1462"/>
      <c r="AI8" s="1462"/>
      <c r="AJ8" s="1462"/>
      <c r="AK8" s="1463"/>
      <c r="AL8" s="1461"/>
      <c r="AM8" s="1462"/>
      <c r="AN8" s="1462"/>
      <c r="AO8" s="1462"/>
      <c r="AP8" s="1462"/>
      <c r="AQ8" s="1462"/>
      <c r="AR8" s="1462"/>
      <c r="AS8" s="1462"/>
      <c r="AT8" s="1462"/>
      <c r="AU8" s="1462"/>
      <c r="AV8" s="1462"/>
      <c r="AW8" s="1463"/>
      <c r="AX8" s="1461"/>
      <c r="AY8" s="1462"/>
      <c r="AZ8" s="1462"/>
      <c r="BA8" s="1462"/>
      <c r="BB8" s="1462"/>
      <c r="BC8" s="1462"/>
      <c r="BD8" s="1462"/>
      <c r="BE8" s="1462"/>
      <c r="BF8" s="1462"/>
      <c r="BG8" s="1462"/>
      <c r="BH8" s="1462"/>
      <c r="BI8" s="1463"/>
      <c r="BJ8" s="1461"/>
      <c r="BK8" s="1462"/>
      <c r="BL8" s="1462"/>
      <c r="BM8" s="1462"/>
      <c r="BN8" s="1462"/>
      <c r="BO8" s="1462"/>
      <c r="BP8" s="1462"/>
      <c r="BQ8" s="1462"/>
      <c r="BR8" s="1462"/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/>
      <c r="CD8" s="1462"/>
      <c r="CE8" s="1462"/>
      <c r="CF8" s="1462"/>
      <c r="CG8" s="1463"/>
      <c r="CH8" s="1461"/>
      <c r="CI8" s="1462"/>
      <c r="CJ8" s="1462"/>
      <c r="CK8" s="1462"/>
      <c r="CL8" s="1462"/>
      <c r="CM8" s="1462"/>
      <c r="CN8" s="1462"/>
      <c r="CO8" s="1462"/>
      <c r="CP8" s="1462"/>
      <c r="CQ8" s="1462"/>
      <c r="CR8" s="1462"/>
      <c r="CS8" s="1463"/>
      <c r="CT8" s="1461"/>
      <c r="CU8" s="1462"/>
      <c r="CV8" s="1462"/>
      <c r="CW8" s="1462"/>
      <c r="CX8" s="1462"/>
      <c r="CY8" s="1462"/>
      <c r="CZ8" s="1462"/>
      <c r="DA8" s="1462"/>
      <c r="DB8" s="1462"/>
      <c r="DC8" s="1462"/>
      <c r="DD8" s="1462"/>
      <c r="DE8" s="1463"/>
      <c r="DF8" s="1461"/>
      <c r="DG8" s="1462"/>
      <c r="DH8" s="1462"/>
      <c r="DI8" s="1462"/>
      <c r="DJ8" s="1462"/>
      <c r="DK8" s="1462"/>
      <c r="DL8" s="1462"/>
      <c r="DM8" s="1462"/>
      <c r="DN8" s="1462"/>
      <c r="DO8" s="1462"/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0</v>
      </c>
      <c r="DY8" s="1465">
        <f t="shared" si="0"/>
        <v>0</v>
      </c>
      <c r="DZ8" s="1465">
        <f t="shared" si="0"/>
        <v>0</v>
      </c>
      <c r="EA8" s="1465">
        <f t="shared" si="0"/>
        <v>0</v>
      </c>
      <c r="EB8" s="1465">
        <f t="shared" si="0"/>
        <v>0</v>
      </c>
      <c r="EC8" s="1466">
        <f t="shared" si="0"/>
        <v>0</v>
      </c>
    </row>
    <row r="9" spans="1:133">
      <c r="A9" s="1456" t="s">
        <v>754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755</v>
      </c>
      <c r="B10" s="1461"/>
      <c r="C10" s="1462"/>
      <c r="D10" s="1462"/>
      <c r="E10" s="1462"/>
      <c r="F10" s="1462"/>
      <c r="G10" s="1462"/>
      <c r="H10" s="1462"/>
      <c r="I10" s="1462"/>
      <c r="J10" s="1462"/>
      <c r="K10" s="1462"/>
      <c r="L10" s="1462"/>
      <c r="M10" s="1463"/>
      <c r="N10" s="1461"/>
      <c r="O10" s="1462"/>
      <c r="P10" s="1462"/>
      <c r="Q10" s="1462"/>
      <c r="R10" s="1462"/>
      <c r="S10" s="1462"/>
      <c r="T10" s="1462"/>
      <c r="U10" s="1462"/>
      <c r="V10" s="1462"/>
      <c r="W10" s="1462"/>
      <c r="X10" s="1462"/>
      <c r="Y10" s="1463"/>
      <c r="Z10" s="1461"/>
      <c r="AA10" s="1462"/>
      <c r="AB10" s="1462"/>
      <c r="AC10" s="1462"/>
      <c r="AD10" s="1462"/>
      <c r="AE10" s="1462"/>
      <c r="AF10" s="1462"/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/>
      <c r="AT10" s="1462"/>
      <c r="AU10" s="1462"/>
      <c r="AV10" s="1462"/>
      <c r="AW10" s="1463"/>
      <c r="AX10" s="1461"/>
      <c r="AY10" s="1462"/>
      <c r="AZ10" s="1462"/>
      <c r="BA10" s="1462"/>
      <c r="BB10" s="1462"/>
      <c r="BC10" s="1462"/>
      <c r="BD10" s="1462"/>
      <c r="BE10" s="1462"/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/>
      <c r="BQ10" s="1462"/>
      <c r="BR10" s="1462"/>
      <c r="BS10" s="1462"/>
      <c r="BT10" s="1462"/>
      <c r="BU10" s="1463"/>
      <c r="BV10" s="1461"/>
      <c r="BW10" s="1462"/>
      <c r="BX10" s="1462"/>
      <c r="BY10" s="1462"/>
      <c r="BZ10" s="1462"/>
      <c r="CA10" s="1462"/>
      <c r="CB10" s="1462"/>
      <c r="CC10" s="1462"/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/>
      <c r="CN10" s="1462"/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/>
      <c r="DA10" s="1462"/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/>
      <c r="DM10" s="1462"/>
      <c r="DN10" s="1462"/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0</v>
      </c>
      <c r="DW10" s="1465">
        <f t="shared" si="1"/>
        <v>0</v>
      </c>
      <c r="DX10" s="1465">
        <f t="shared" si="1"/>
        <v>0</v>
      </c>
      <c r="DY10" s="1465">
        <f t="shared" si="1"/>
        <v>0</v>
      </c>
      <c r="DZ10" s="1465">
        <f t="shared" si="1"/>
        <v>0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756</v>
      </c>
      <c r="B11" s="1469"/>
      <c r="C11" s="1470"/>
      <c r="D11" s="1470"/>
      <c r="E11" s="1470"/>
      <c r="F11" s="1470"/>
      <c r="G11" s="1470"/>
      <c r="H11" s="1470"/>
      <c r="I11" s="1470"/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/>
      <c r="U11" s="1470"/>
      <c r="V11" s="1470"/>
      <c r="W11" s="1470"/>
      <c r="X11" s="1470"/>
      <c r="Y11" s="1471"/>
      <c r="Z11" s="1469"/>
      <c r="AA11" s="1470"/>
      <c r="AB11" s="1470"/>
      <c r="AC11" s="1470"/>
      <c r="AD11" s="1470"/>
      <c r="AE11" s="1470"/>
      <c r="AF11" s="1470"/>
      <c r="AG11" s="1470"/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/>
      <c r="AU11" s="1470"/>
      <c r="AV11" s="1470"/>
      <c r="AW11" s="1471"/>
      <c r="AX11" s="1469"/>
      <c r="AY11" s="1470"/>
      <c r="AZ11" s="1470"/>
      <c r="BA11" s="1470"/>
      <c r="BB11" s="1470"/>
      <c r="BC11" s="1470"/>
      <c r="BD11" s="1470"/>
      <c r="BE11" s="1470"/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/>
      <c r="BQ11" s="1470"/>
      <c r="BR11" s="1470"/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/>
      <c r="CC11" s="1470"/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/>
      <c r="CO11" s="1470"/>
      <c r="CP11" s="1470"/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/>
      <c r="DB11" s="1470"/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/>
      <c r="DM11" s="1470"/>
      <c r="DN11" s="1470"/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0</v>
      </c>
      <c r="DX11" s="1465">
        <f t="shared" si="1"/>
        <v>0</v>
      </c>
      <c r="DY11" s="1465">
        <f t="shared" si="1"/>
        <v>0</v>
      </c>
      <c r="DZ11" s="1465">
        <f t="shared" si="1"/>
        <v>0</v>
      </c>
      <c r="EA11" s="1465">
        <f t="shared" si="1"/>
        <v>0</v>
      </c>
      <c r="EB11" s="1465">
        <f t="shared" si="1"/>
        <v>0</v>
      </c>
      <c r="EC11" s="1466">
        <f t="shared" si="1"/>
        <v>0</v>
      </c>
    </row>
    <row r="12" spans="1:133">
      <c r="A12" s="1468" t="s">
        <v>757</v>
      </c>
      <c r="B12" s="1469"/>
      <c r="C12" s="1470"/>
      <c r="D12" s="1470"/>
      <c r="E12" s="1470"/>
      <c r="F12" s="1470"/>
      <c r="G12" s="1470"/>
      <c r="H12" s="1470"/>
      <c r="I12" s="1470"/>
      <c r="J12" s="1470"/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/>
      <c r="V12" s="1470"/>
      <c r="W12" s="1470"/>
      <c r="X12" s="1470"/>
      <c r="Y12" s="1471"/>
      <c r="Z12" s="1469"/>
      <c r="AA12" s="1470"/>
      <c r="AB12" s="1470"/>
      <c r="AC12" s="1470"/>
      <c r="AD12" s="1470"/>
      <c r="AE12" s="1470"/>
      <c r="AF12" s="1470"/>
      <c r="AG12" s="1470"/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/>
      <c r="AV12" s="1470"/>
      <c r="AW12" s="1471"/>
      <c r="AX12" s="1469"/>
      <c r="AY12" s="1470"/>
      <c r="AZ12" s="1470"/>
      <c r="BA12" s="1470"/>
      <c r="BB12" s="1470"/>
      <c r="BC12" s="1470"/>
      <c r="BD12" s="1470"/>
      <c r="BE12" s="1470"/>
      <c r="BF12" s="1470"/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/>
      <c r="BR12" s="1470"/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/>
      <c r="CD12" s="1470"/>
      <c r="CE12" s="1470"/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/>
      <c r="CP12" s="1470"/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/>
      <c r="DC12" s="1470"/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/>
      <c r="DO12" s="1470"/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0</v>
      </c>
      <c r="DX12" s="1465">
        <f t="shared" si="1"/>
        <v>0</v>
      </c>
      <c r="DY12" s="1465">
        <f t="shared" si="1"/>
        <v>0</v>
      </c>
      <c r="DZ12" s="1465">
        <f t="shared" si="1"/>
        <v>0</v>
      </c>
      <c r="EA12" s="1465">
        <f t="shared" si="1"/>
        <v>0</v>
      </c>
      <c r="EB12" s="1465">
        <f t="shared" si="1"/>
        <v>0</v>
      </c>
      <c r="EC12" s="1466">
        <f t="shared" si="1"/>
        <v>0</v>
      </c>
    </row>
    <row r="13" spans="1:133">
      <c r="A13" s="1468" t="s">
        <v>758</v>
      </c>
      <c r="B13" s="1469"/>
      <c r="C13" s="1470"/>
      <c r="D13" s="1470"/>
      <c r="E13" s="1470"/>
      <c r="F13" s="1470"/>
      <c r="G13" s="1470"/>
      <c r="H13" s="1470"/>
      <c r="I13" s="1470"/>
      <c r="J13" s="1470"/>
      <c r="K13" s="1470"/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/>
      <c r="W13" s="1470"/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/>
      <c r="AI13" s="1470"/>
      <c r="AJ13" s="1470"/>
      <c r="AK13" s="1471"/>
      <c r="AL13" s="1469"/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/>
      <c r="AX13" s="1469"/>
      <c r="AY13" s="1470"/>
      <c r="AZ13" s="1470"/>
      <c r="BA13" s="1470"/>
      <c r="BB13" s="1470"/>
      <c r="BC13" s="1470"/>
      <c r="BD13" s="1470"/>
      <c r="BE13" s="1470"/>
      <c r="BF13" s="1470"/>
      <c r="BG13" s="1470"/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/>
      <c r="BT13" s="1470"/>
      <c r="BU13" s="1471"/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/>
      <c r="CF13" s="1470"/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/>
      <c r="CR13" s="1470"/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/>
      <c r="DE13" s="1471"/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/>
      <c r="DP13" s="1470"/>
      <c r="DQ13" s="1471"/>
      <c r="DR13" s="1467">
        <f t="shared" si="1"/>
        <v>0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0</v>
      </c>
      <c r="EA13" s="1465">
        <f t="shared" si="1"/>
        <v>0</v>
      </c>
      <c r="EB13" s="1465">
        <f t="shared" si="1"/>
        <v>0</v>
      </c>
      <c r="EC13" s="1466">
        <f t="shared" si="1"/>
        <v>0</v>
      </c>
    </row>
    <row r="14" spans="1:133">
      <c r="A14" s="1468" t="s">
        <v>759</v>
      </c>
      <c r="B14" s="1469"/>
      <c r="C14" s="1470"/>
      <c r="D14" s="1470"/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/>
      <c r="P14" s="1470"/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/>
      <c r="AB14" s="1470"/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/>
      <c r="AO14" s="1470"/>
      <c r="AP14" s="1470"/>
      <c r="AQ14" s="1470"/>
      <c r="AR14" s="1470"/>
      <c r="AS14" s="1470"/>
      <c r="AT14" s="1470"/>
      <c r="AU14" s="1470"/>
      <c r="AV14" s="1470"/>
      <c r="AW14" s="1471"/>
      <c r="AX14" s="1469"/>
      <c r="AY14" s="1470"/>
      <c r="AZ14" s="1470"/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/>
      <c r="BL14" s="1470"/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/>
      <c r="BX14" s="1470"/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/>
      <c r="CJ14" s="1470"/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/>
      <c r="CW14" s="1470"/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/>
      <c r="DH14" s="1470"/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0</v>
      </c>
      <c r="DT14" s="1465">
        <f t="shared" si="1"/>
        <v>0</v>
      </c>
      <c r="DU14" s="1465">
        <f t="shared" si="1"/>
        <v>0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0</v>
      </c>
    </row>
    <row r="15" spans="1:133">
      <c r="A15" s="1468" t="s">
        <v>760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761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755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/>
      <c r="DP17" s="1462"/>
      <c r="DQ17" s="1463"/>
      <c r="DR17" s="1467">
        <f t="shared" ref="DR17:EC22" si="2">SUM(B17,N17,Z17,AL17,AX17,BJ17,BV17,CH17,CT17,DF17)</f>
        <v>0</v>
      </c>
      <c r="DS17" s="1465">
        <f t="shared" si="2"/>
        <v>0</v>
      </c>
      <c r="DT17" s="1465">
        <f t="shared" si="2"/>
        <v>0</v>
      </c>
      <c r="DU17" s="1465">
        <f t="shared" si="2"/>
        <v>0</v>
      </c>
      <c r="DV17" s="1465">
        <f t="shared" si="2"/>
        <v>0</v>
      </c>
      <c r="DW17" s="1465">
        <f t="shared" si="2"/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0</v>
      </c>
      <c r="EB17" s="1465">
        <f t="shared" si="2"/>
        <v>0</v>
      </c>
      <c r="EC17" s="1466">
        <f t="shared" si="2"/>
        <v>0</v>
      </c>
    </row>
    <row r="18" spans="1:133">
      <c r="A18" s="1468" t="s">
        <v>756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>
        <f t="shared" si="2"/>
        <v>0</v>
      </c>
      <c r="DS18" s="1465">
        <f t="shared" si="2"/>
        <v>0</v>
      </c>
      <c r="DT18" s="1465">
        <f t="shared" si="2"/>
        <v>0</v>
      </c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757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>
        <f t="shared" si="2"/>
        <v>0</v>
      </c>
      <c r="DS19" s="1465">
        <f t="shared" si="2"/>
        <v>0</v>
      </c>
      <c r="DT19" s="1465">
        <f t="shared" si="2"/>
        <v>0</v>
      </c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758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>
        <f t="shared" si="2"/>
        <v>0</v>
      </c>
      <c r="DS20" s="1465">
        <f t="shared" si="2"/>
        <v>0</v>
      </c>
      <c r="DT20" s="1465">
        <f t="shared" si="2"/>
        <v>0</v>
      </c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759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760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762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755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>
        <v>1</v>
      </c>
      <c r="DP24" s="1462"/>
      <c r="DQ24" s="1463"/>
      <c r="DR24" s="1467"/>
      <c r="DS24" s="1465"/>
      <c r="DT24" s="1465"/>
      <c r="DU24" s="1465"/>
      <c r="DV24" s="1465"/>
      <c r="DW24" s="1465">
        <f t="shared" ref="DR24:EC29" si="3">SUM(G24,S24,AE24,AQ24,BC24,BO24,CA24,CM24,CY24,DK24)</f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1</v>
      </c>
      <c r="EB24" s="1465">
        <f t="shared" si="3"/>
        <v>0</v>
      </c>
      <c r="EC24" s="1466">
        <f t="shared" si="3"/>
        <v>0</v>
      </c>
    </row>
    <row r="25" spans="1:133">
      <c r="A25" s="1468" t="s">
        <v>756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/>
      <c r="DS25" s="1465"/>
      <c r="DT25" s="1465"/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757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/>
      <c r="DS26" s="1465"/>
      <c r="DT26" s="1465"/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758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/>
      <c r="DS27" s="1465"/>
      <c r="DT27" s="1465"/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759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760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763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755</v>
      </c>
      <c r="B31" s="1461"/>
      <c r="C31" s="1462"/>
      <c r="D31" s="1462"/>
      <c r="E31" s="1462"/>
      <c r="F31" s="1462"/>
      <c r="G31" s="1462"/>
      <c r="H31" s="1462"/>
      <c r="I31" s="1462"/>
      <c r="J31" s="1462"/>
      <c r="K31" s="1462"/>
      <c r="L31" s="1462"/>
      <c r="M31" s="1463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6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756</v>
      </c>
      <c r="B32" s="1469"/>
      <c r="C32" s="1470"/>
      <c r="D32" s="1470"/>
      <c r="E32" s="1470"/>
      <c r="F32" s="1470"/>
      <c r="G32" s="1470"/>
      <c r="H32" s="1470"/>
      <c r="I32" s="1470"/>
      <c r="J32" s="1470"/>
      <c r="K32" s="1470"/>
      <c r="L32" s="1470"/>
      <c r="M32" s="1471"/>
      <c r="N32" s="1469"/>
      <c r="O32" s="1470"/>
      <c r="P32" s="1470"/>
      <c r="Q32" s="1470"/>
      <c r="R32" s="1470"/>
      <c r="S32" s="1470"/>
      <c r="T32" s="1470"/>
      <c r="U32" s="1470"/>
      <c r="V32" s="1470"/>
      <c r="W32" s="1470"/>
      <c r="X32" s="1470"/>
      <c r="Y32" s="1471"/>
      <c r="Z32" s="1469"/>
      <c r="AA32" s="1470"/>
      <c r="AB32" s="1470"/>
      <c r="AC32" s="1470"/>
      <c r="AD32" s="1470"/>
      <c r="AE32" s="1470"/>
      <c r="AF32" s="1470"/>
      <c r="AG32" s="1470"/>
      <c r="AH32" s="1470"/>
      <c r="AI32" s="1470"/>
      <c r="AJ32" s="1470"/>
      <c r="AK32" s="1471"/>
      <c r="AL32" s="1469"/>
      <c r="AM32" s="1470"/>
      <c r="AN32" s="1470"/>
      <c r="AO32" s="1470"/>
      <c r="AP32" s="1470"/>
      <c r="AQ32" s="1470"/>
      <c r="AR32" s="1470"/>
      <c r="AS32" s="1470"/>
      <c r="AT32" s="1470"/>
      <c r="AU32" s="1470"/>
      <c r="AV32" s="1470"/>
      <c r="AW32" s="1471"/>
      <c r="AX32" s="1469"/>
      <c r="AY32" s="1470"/>
      <c r="AZ32" s="1470"/>
      <c r="BA32" s="1470"/>
      <c r="BB32" s="1470"/>
      <c r="BC32" s="1470"/>
      <c r="BD32" s="1470"/>
      <c r="BE32" s="1470"/>
      <c r="BF32" s="1470"/>
      <c r="BG32" s="1470"/>
      <c r="BH32" s="1470"/>
      <c r="BI32" s="1471"/>
      <c r="BJ32" s="1469"/>
      <c r="BK32" s="1470"/>
      <c r="BL32" s="1470"/>
      <c r="BM32" s="1470"/>
      <c r="BN32" s="1470"/>
      <c r="BO32" s="1470"/>
      <c r="BP32" s="1470"/>
      <c r="BQ32" s="1470"/>
      <c r="BR32" s="1470"/>
      <c r="BS32" s="1470"/>
      <c r="BT32" s="1470"/>
      <c r="BU32" s="1471"/>
      <c r="BV32" s="1469"/>
      <c r="BW32" s="1470"/>
      <c r="BX32" s="1470"/>
      <c r="BY32" s="1470"/>
      <c r="BZ32" s="1470"/>
      <c r="CA32" s="1470"/>
      <c r="CB32" s="1470"/>
      <c r="CC32" s="1470"/>
      <c r="CD32" s="1470"/>
      <c r="CE32" s="1470"/>
      <c r="CF32" s="1470"/>
      <c r="CG32" s="1471"/>
      <c r="CH32" s="1469"/>
      <c r="CI32" s="1470"/>
      <c r="CJ32" s="1470"/>
      <c r="CK32" s="1470"/>
      <c r="CL32" s="1470"/>
      <c r="CM32" s="1470"/>
      <c r="CN32" s="1470"/>
      <c r="CO32" s="1470"/>
      <c r="CP32" s="1470"/>
      <c r="CQ32" s="1470"/>
      <c r="CR32" s="1470"/>
      <c r="CS32" s="1471"/>
      <c r="CT32" s="1469"/>
      <c r="CU32" s="1470"/>
      <c r="CV32" s="1470"/>
      <c r="CW32" s="1470"/>
      <c r="CX32" s="1470"/>
      <c r="CY32" s="1470"/>
      <c r="CZ32" s="1470"/>
      <c r="DA32" s="1470"/>
      <c r="DB32" s="1470"/>
      <c r="DC32" s="1470"/>
      <c r="DD32" s="1470"/>
      <c r="DE32" s="1471"/>
      <c r="DF32" s="1469"/>
      <c r="DG32" s="1470"/>
      <c r="DH32" s="1470"/>
      <c r="DI32" s="1470"/>
      <c r="DJ32" s="1470"/>
      <c r="DK32" s="1470"/>
      <c r="DL32" s="1470"/>
      <c r="DM32" s="1470"/>
      <c r="DN32" s="1470"/>
      <c r="DO32" s="1470"/>
      <c r="DP32" s="1470"/>
      <c r="DQ32" s="1471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757</v>
      </c>
      <c r="B33" s="1469"/>
      <c r="C33" s="1470"/>
      <c r="D33" s="1470"/>
      <c r="E33" s="1470"/>
      <c r="F33" s="1470"/>
      <c r="G33" s="1470"/>
      <c r="H33" s="1470"/>
      <c r="I33" s="1470"/>
      <c r="J33" s="1470"/>
      <c r="K33" s="1470"/>
      <c r="L33" s="1470"/>
      <c r="M33" s="1471"/>
      <c r="N33" s="1469"/>
      <c r="O33" s="1470"/>
      <c r="P33" s="1470"/>
      <c r="Q33" s="1470"/>
      <c r="R33" s="1470"/>
      <c r="S33" s="1470"/>
      <c r="T33" s="1470"/>
      <c r="U33" s="1470"/>
      <c r="V33" s="1470"/>
      <c r="W33" s="1470"/>
      <c r="X33" s="1470"/>
      <c r="Y33" s="1471"/>
      <c r="Z33" s="1469"/>
      <c r="AA33" s="1470"/>
      <c r="AB33" s="1470"/>
      <c r="AC33" s="1470"/>
      <c r="AD33" s="1470"/>
      <c r="AE33" s="1470"/>
      <c r="AF33" s="1470"/>
      <c r="AG33" s="1470"/>
      <c r="AH33" s="1470"/>
      <c r="AI33" s="1470"/>
      <c r="AJ33" s="1470"/>
      <c r="AK33" s="1471"/>
      <c r="AL33" s="1469"/>
      <c r="AM33" s="1470"/>
      <c r="AN33" s="1470"/>
      <c r="AO33" s="1470"/>
      <c r="AP33" s="1470"/>
      <c r="AQ33" s="1470"/>
      <c r="AR33" s="1470"/>
      <c r="AS33" s="1470"/>
      <c r="AT33" s="1470"/>
      <c r="AU33" s="1470"/>
      <c r="AV33" s="1470"/>
      <c r="AW33" s="1471"/>
      <c r="AX33" s="1469"/>
      <c r="AY33" s="1470"/>
      <c r="AZ33" s="1470"/>
      <c r="BA33" s="1470"/>
      <c r="BB33" s="1470"/>
      <c r="BC33" s="1470"/>
      <c r="BD33" s="1470"/>
      <c r="BE33" s="1470"/>
      <c r="BF33" s="1470"/>
      <c r="BG33" s="1470"/>
      <c r="BH33" s="1470"/>
      <c r="BI33" s="1471"/>
      <c r="BJ33" s="1469"/>
      <c r="BK33" s="1470"/>
      <c r="BL33" s="1470"/>
      <c r="BM33" s="1470"/>
      <c r="BN33" s="1470"/>
      <c r="BO33" s="1470"/>
      <c r="BP33" s="1470"/>
      <c r="BQ33" s="1470"/>
      <c r="BR33" s="1470"/>
      <c r="BS33" s="1470"/>
      <c r="BT33" s="1470"/>
      <c r="BU33" s="1471"/>
      <c r="BV33" s="1469"/>
      <c r="BW33" s="1470"/>
      <c r="BX33" s="1470"/>
      <c r="BY33" s="1470"/>
      <c r="BZ33" s="1470"/>
      <c r="CA33" s="1470"/>
      <c r="CB33" s="1470"/>
      <c r="CC33" s="1470"/>
      <c r="CD33" s="1470"/>
      <c r="CE33" s="1470"/>
      <c r="CF33" s="1470"/>
      <c r="CG33" s="1471"/>
      <c r="CH33" s="1469"/>
      <c r="CI33" s="1470"/>
      <c r="CJ33" s="1470"/>
      <c r="CK33" s="1470"/>
      <c r="CL33" s="1470"/>
      <c r="CM33" s="1470"/>
      <c r="CN33" s="1470"/>
      <c r="CO33" s="1470"/>
      <c r="CP33" s="1470"/>
      <c r="CQ33" s="1470"/>
      <c r="CR33" s="1470"/>
      <c r="CS33" s="1471"/>
      <c r="CT33" s="1469"/>
      <c r="CU33" s="1470"/>
      <c r="CV33" s="1470"/>
      <c r="CW33" s="1470"/>
      <c r="CX33" s="1470"/>
      <c r="CY33" s="1470"/>
      <c r="CZ33" s="1470"/>
      <c r="DA33" s="1470"/>
      <c r="DB33" s="1470"/>
      <c r="DC33" s="1470"/>
      <c r="DD33" s="1470"/>
      <c r="DE33" s="1471"/>
      <c r="DF33" s="1469"/>
      <c r="DG33" s="1470"/>
      <c r="DH33" s="1470"/>
      <c r="DI33" s="1470"/>
      <c r="DJ33" s="1470"/>
      <c r="DK33" s="1470"/>
      <c r="DL33" s="1470"/>
      <c r="DM33" s="1470"/>
      <c r="DN33" s="1470"/>
      <c r="DO33" s="1470"/>
      <c r="DP33" s="1470"/>
      <c r="DQ33" s="1471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758</v>
      </c>
      <c r="B34" s="1469"/>
      <c r="C34" s="1470"/>
      <c r="D34" s="1470"/>
      <c r="E34" s="1470"/>
      <c r="F34" s="1470"/>
      <c r="G34" s="1470"/>
      <c r="H34" s="1470"/>
      <c r="I34" s="1470"/>
      <c r="J34" s="1470"/>
      <c r="K34" s="1470"/>
      <c r="L34" s="1470"/>
      <c r="M34" s="1471"/>
      <c r="N34" s="1469"/>
      <c r="O34" s="1470"/>
      <c r="P34" s="1470"/>
      <c r="Q34" s="1470"/>
      <c r="R34" s="1470"/>
      <c r="S34" s="1470"/>
      <c r="T34" s="1470"/>
      <c r="U34" s="1470"/>
      <c r="V34" s="1470"/>
      <c r="W34" s="1470"/>
      <c r="X34" s="1470"/>
      <c r="Y34" s="1471"/>
      <c r="Z34" s="1469"/>
      <c r="AA34" s="1470"/>
      <c r="AB34" s="1470"/>
      <c r="AC34" s="1470"/>
      <c r="AD34" s="1470"/>
      <c r="AE34" s="1470"/>
      <c r="AF34" s="1470"/>
      <c r="AG34" s="1470"/>
      <c r="AH34" s="1470"/>
      <c r="AI34" s="1470"/>
      <c r="AJ34" s="1470"/>
      <c r="AK34" s="1471"/>
      <c r="AL34" s="1469"/>
      <c r="AM34" s="1470"/>
      <c r="AN34" s="1470"/>
      <c r="AO34" s="1470"/>
      <c r="AP34" s="1470"/>
      <c r="AQ34" s="1470"/>
      <c r="AR34" s="1470"/>
      <c r="AS34" s="1470"/>
      <c r="AT34" s="1470"/>
      <c r="AU34" s="1470"/>
      <c r="AV34" s="1470"/>
      <c r="AW34" s="1471"/>
      <c r="AX34" s="1469"/>
      <c r="AY34" s="1470"/>
      <c r="AZ34" s="1470"/>
      <c r="BA34" s="1470"/>
      <c r="BB34" s="1470"/>
      <c r="BC34" s="1470"/>
      <c r="BD34" s="1470"/>
      <c r="BE34" s="1470"/>
      <c r="BF34" s="1470"/>
      <c r="BG34" s="1470"/>
      <c r="BH34" s="1470"/>
      <c r="BI34" s="1471"/>
      <c r="BJ34" s="1469"/>
      <c r="BK34" s="1470"/>
      <c r="BL34" s="1470"/>
      <c r="BM34" s="1470"/>
      <c r="BN34" s="1470"/>
      <c r="BO34" s="1470"/>
      <c r="BP34" s="1470"/>
      <c r="BQ34" s="1470"/>
      <c r="BR34" s="1470"/>
      <c r="BS34" s="1470"/>
      <c r="BT34" s="1470"/>
      <c r="BU34" s="1471"/>
      <c r="BV34" s="1469"/>
      <c r="BW34" s="1470"/>
      <c r="BX34" s="1470"/>
      <c r="BY34" s="1470"/>
      <c r="BZ34" s="1470"/>
      <c r="CA34" s="1470"/>
      <c r="CB34" s="1470"/>
      <c r="CC34" s="1470"/>
      <c r="CD34" s="1470"/>
      <c r="CE34" s="1470"/>
      <c r="CF34" s="1470"/>
      <c r="CG34" s="1471"/>
      <c r="CH34" s="1469"/>
      <c r="CI34" s="1470"/>
      <c r="CJ34" s="1470"/>
      <c r="CK34" s="1470"/>
      <c r="CL34" s="1470"/>
      <c r="CM34" s="1470"/>
      <c r="CN34" s="1470"/>
      <c r="CO34" s="1470"/>
      <c r="CP34" s="1470"/>
      <c r="CQ34" s="1470"/>
      <c r="CR34" s="1470"/>
      <c r="CS34" s="1471"/>
      <c r="CT34" s="1469"/>
      <c r="CU34" s="1470"/>
      <c r="CV34" s="1470"/>
      <c r="CW34" s="1470"/>
      <c r="CX34" s="1470"/>
      <c r="CY34" s="1470"/>
      <c r="CZ34" s="1470"/>
      <c r="DA34" s="1470"/>
      <c r="DB34" s="1470"/>
      <c r="DC34" s="1470"/>
      <c r="DD34" s="1470"/>
      <c r="DE34" s="1471"/>
      <c r="DF34" s="1469"/>
      <c r="DG34" s="1470"/>
      <c r="DH34" s="1470"/>
      <c r="DI34" s="1470"/>
      <c r="DJ34" s="1470"/>
      <c r="DK34" s="1470"/>
      <c r="DL34" s="1470"/>
      <c r="DM34" s="1470"/>
      <c r="DN34" s="1470"/>
      <c r="DO34" s="1470"/>
      <c r="DP34" s="1470"/>
      <c r="DQ34" s="1471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759</v>
      </c>
      <c r="B35" s="1469"/>
      <c r="C35" s="1470"/>
      <c r="D35" s="1470"/>
      <c r="E35" s="1470"/>
      <c r="F35" s="1470"/>
      <c r="G35" s="1470"/>
      <c r="H35" s="1470"/>
      <c r="I35" s="1470"/>
      <c r="J35" s="1470"/>
      <c r="K35" s="1470"/>
      <c r="L35" s="1470"/>
      <c r="M35" s="1471"/>
      <c r="N35" s="1469"/>
      <c r="O35" s="1470"/>
      <c r="P35" s="1470"/>
      <c r="Q35" s="1470"/>
      <c r="R35" s="1470"/>
      <c r="S35" s="1470"/>
      <c r="T35" s="1470"/>
      <c r="U35" s="1470"/>
      <c r="V35" s="1470"/>
      <c r="W35" s="1470"/>
      <c r="X35" s="1470"/>
      <c r="Y35" s="1471"/>
      <c r="Z35" s="1469"/>
      <c r="AA35" s="1470"/>
      <c r="AB35" s="1470"/>
      <c r="AC35" s="1470"/>
      <c r="AD35" s="1470"/>
      <c r="AE35" s="1470"/>
      <c r="AF35" s="1470"/>
      <c r="AG35" s="1470"/>
      <c r="AH35" s="1470"/>
      <c r="AI35" s="1470"/>
      <c r="AJ35" s="1470"/>
      <c r="AK35" s="1471"/>
      <c r="AL35" s="1469"/>
      <c r="AM35" s="1470"/>
      <c r="AN35" s="1470"/>
      <c r="AO35" s="1470"/>
      <c r="AP35" s="1470"/>
      <c r="AQ35" s="1470"/>
      <c r="AR35" s="1470"/>
      <c r="AS35" s="1470"/>
      <c r="AT35" s="1470"/>
      <c r="AU35" s="1470"/>
      <c r="AV35" s="1470"/>
      <c r="AW35" s="1471"/>
      <c r="AX35" s="1469"/>
      <c r="AY35" s="1470"/>
      <c r="AZ35" s="1470"/>
      <c r="BA35" s="1470"/>
      <c r="BB35" s="1470"/>
      <c r="BC35" s="1470"/>
      <c r="BD35" s="1470"/>
      <c r="BE35" s="1470"/>
      <c r="BF35" s="1470"/>
      <c r="BG35" s="1470"/>
      <c r="BH35" s="1470"/>
      <c r="BI35" s="1471"/>
      <c r="BJ35" s="1469"/>
      <c r="BK35" s="1470"/>
      <c r="BL35" s="1470"/>
      <c r="BM35" s="1470"/>
      <c r="BN35" s="1470"/>
      <c r="BO35" s="1470"/>
      <c r="BP35" s="1470"/>
      <c r="BQ35" s="1470"/>
      <c r="BR35" s="1470"/>
      <c r="BS35" s="1470"/>
      <c r="BT35" s="1470"/>
      <c r="BU35" s="1471"/>
      <c r="BV35" s="1469"/>
      <c r="BW35" s="1470"/>
      <c r="BX35" s="1470"/>
      <c r="BY35" s="1470"/>
      <c r="BZ35" s="1470"/>
      <c r="CA35" s="1470"/>
      <c r="CB35" s="1470"/>
      <c r="CC35" s="1470"/>
      <c r="CD35" s="1470"/>
      <c r="CE35" s="1470"/>
      <c r="CF35" s="1470"/>
      <c r="CG35" s="1471"/>
      <c r="CH35" s="1469"/>
      <c r="CI35" s="1470"/>
      <c r="CJ35" s="1470"/>
      <c r="CK35" s="1470"/>
      <c r="CL35" s="1470"/>
      <c r="CM35" s="1470"/>
      <c r="CN35" s="1470"/>
      <c r="CO35" s="1470"/>
      <c r="CP35" s="1470"/>
      <c r="CQ35" s="1470"/>
      <c r="CR35" s="1470"/>
      <c r="CS35" s="1471"/>
      <c r="CT35" s="1469"/>
      <c r="CU35" s="1470"/>
      <c r="CV35" s="1470"/>
      <c r="CW35" s="1470"/>
      <c r="CX35" s="1470"/>
      <c r="CY35" s="1470"/>
      <c r="CZ35" s="1470"/>
      <c r="DA35" s="1470"/>
      <c r="DB35" s="1470"/>
      <c r="DC35" s="1470"/>
      <c r="DD35" s="1470"/>
      <c r="DE35" s="1471"/>
      <c r="DF35" s="1469"/>
      <c r="DG35" s="1470"/>
      <c r="DH35" s="1470"/>
      <c r="DI35" s="1470"/>
      <c r="DJ35" s="1470"/>
      <c r="DK35" s="1470"/>
      <c r="DL35" s="1470"/>
      <c r="DM35" s="1470"/>
      <c r="DN35" s="1470"/>
      <c r="DO35" s="1470"/>
      <c r="DP35" s="1470"/>
      <c r="DQ35" s="1471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68" t="s">
        <v>760</v>
      </c>
      <c r="B36" s="1469"/>
      <c r="C36" s="1470"/>
      <c r="D36" s="1470"/>
      <c r="E36" s="1470"/>
      <c r="F36" s="1470"/>
      <c r="G36" s="1470"/>
      <c r="H36" s="1470"/>
      <c r="I36" s="1470"/>
      <c r="J36" s="1470"/>
      <c r="K36" s="1470"/>
      <c r="L36" s="1470"/>
      <c r="M36" s="1471"/>
      <c r="N36" s="1469"/>
      <c r="O36" s="1470"/>
      <c r="P36" s="1470"/>
      <c r="Q36" s="1470"/>
      <c r="R36" s="1470"/>
      <c r="S36" s="1470"/>
      <c r="T36" s="1470"/>
      <c r="U36" s="1470"/>
      <c r="V36" s="1470"/>
      <c r="W36" s="1470"/>
      <c r="X36" s="1470"/>
      <c r="Y36" s="1471"/>
      <c r="Z36" s="1469"/>
      <c r="AA36" s="1470"/>
      <c r="AB36" s="1470"/>
      <c r="AC36" s="1470"/>
      <c r="AD36" s="1470"/>
      <c r="AE36" s="1470"/>
      <c r="AF36" s="1470"/>
      <c r="AG36" s="1470"/>
      <c r="AH36" s="1470"/>
      <c r="AI36" s="1470"/>
      <c r="AJ36" s="1470"/>
      <c r="AK36" s="1471"/>
      <c r="AL36" s="1469"/>
      <c r="AM36" s="1470"/>
      <c r="AN36" s="1470"/>
      <c r="AO36" s="1470"/>
      <c r="AP36" s="1470"/>
      <c r="AQ36" s="1470"/>
      <c r="AR36" s="1470"/>
      <c r="AS36" s="1470"/>
      <c r="AT36" s="1470"/>
      <c r="AU36" s="1470"/>
      <c r="AV36" s="1470"/>
      <c r="AW36" s="1471"/>
      <c r="AX36" s="1469"/>
      <c r="AY36" s="1470"/>
      <c r="AZ36" s="1470"/>
      <c r="BA36" s="1470"/>
      <c r="BB36" s="1470"/>
      <c r="BC36" s="1470"/>
      <c r="BD36" s="1470"/>
      <c r="BE36" s="1470"/>
      <c r="BF36" s="1470"/>
      <c r="BG36" s="1470"/>
      <c r="BH36" s="1470"/>
      <c r="BI36" s="1471"/>
      <c r="BJ36" s="1469"/>
      <c r="BK36" s="1470"/>
      <c r="BL36" s="1470"/>
      <c r="BM36" s="1470"/>
      <c r="BN36" s="1470"/>
      <c r="BO36" s="1470"/>
      <c r="BP36" s="1470"/>
      <c r="BQ36" s="1470"/>
      <c r="BR36" s="1470"/>
      <c r="BS36" s="1470"/>
      <c r="BT36" s="1470"/>
      <c r="BU36" s="1471"/>
      <c r="BV36" s="1469"/>
      <c r="BW36" s="1470"/>
      <c r="BX36" s="1470"/>
      <c r="BY36" s="1470"/>
      <c r="BZ36" s="1470"/>
      <c r="CA36" s="1470"/>
      <c r="CB36" s="1470"/>
      <c r="CC36" s="1470"/>
      <c r="CD36" s="1470"/>
      <c r="CE36" s="1470"/>
      <c r="CF36" s="1470"/>
      <c r="CG36" s="1471"/>
      <c r="CH36" s="1469"/>
      <c r="CI36" s="1470"/>
      <c r="CJ36" s="1470"/>
      <c r="CK36" s="1470"/>
      <c r="CL36" s="1470"/>
      <c r="CM36" s="1470"/>
      <c r="CN36" s="1470"/>
      <c r="CO36" s="1470"/>
      <c r="CP36" s="1470"/>
      <c r="CQ36" s="1470"/>
      <c r="CR36" s="1470"/>
      <c r="CS36" s="1471"/>
      <c r="CT36" s="1469"/>
      <c r="CU36" s="1470"/>
      <c r="CV36" s="1470"/>
      <c r="CW36" s="1470"/>
      <c r="CX36" s="1470"/>
      <c r="CY36" s="1470"/>
      <c r="CZ36" s="1470"/>
      <c r="DA36" s="1470"/>
      <c r="DB36" s="1470"/>
      <c r="DC36" s="1470"/>
      <c r="DD36" s="1470"/>
      <c r="DE36" s="1471"/>
      <c r="DF36" s="1469"/>
      <c r="DG36" s="1470"/>
      <c r="DH36" s="1470"/>
      <c r="DI36" s="1470"/>
      <c r="DJ36" s="1470"/>
      <c r="DK36" s="1470"/>
      <c r="DL36" s="1470"/>
      <c r="DM36" s="1470"/>
      <c r="DN36" s="1470"/>
      <c r="DO36" s="1470"/>
      <c r="DP36" s="1470"/>
      <c r="DQ36" s="1471"/>
      <c r="DR36" s="1467">
        <f t="shared" si="4"/>
        <v>0</v>
      </c>
      <c r="DS36" s="1465">
        <f t="shared" si="4"/>
        <v>0</v>
      </c>
      <c r="DT36" s="1465">
        <f t="shared" si="4"/>
        <v>0</v>
      </c>
      <c r="DU36" s="1465">
        <f t="shared" si="4"/>
        <v>0</v>
      </c>
      <c r="DV36" s="1465">
        <f t="shared" si="4"/>
        <v>0</v>
      </c>
      <c r="DW36" s="1465">
        <f t="shared" si="4"/>
        <v>0</v>
      </c>
      <c r="DX36" s="1465">
        <f t="shared" si="4"/>
        <v>0</v>
      </c>
      <c r="DY36" s="1465">
        <f t="shared" si="4"/>
        <v>0</v>
      </c>
      <c r="DZ36" s="1465">
        <f t="shared" si="4"/>
        <v>0</v>
      </c>
      <c r="EA36" s="1465">
        <f t="shared" si="4"/>
        <v>0</v>
      </c>
      <c r="EB36" s="1465">
        <f t="shared" si="4"/>
        <v>0</v>
      </c>
      <c r="EC36" s="1466">
        <f t="shared" si="4"/>
        <v>0</v>
      </c>
    </row>
    <row r="37" spans="1:133">
      <c r="A37" s="1456" t="s">
        <v>764</v>
      </c>
      <c r="B37" s="1457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8"/>
      <c r="BS37" s="1458"/>
      <c r="BT37" s="1458"/>
      <c r="BU37" s="1458"/>
      <c r="BV37" s="1458"/>
      <c r="BW37" s="1458"/>
      <c r="BX37" s="1458"/>
      <c r="BY37" s="1458"/>
      <c r="BZ37" s="1458"/>
      <c r="CA37" s="1458"/>
      <c r="CB37" s="1458"/>
      <c r="CC37" s="1458"/>
      <c r="CD37" s="1458"/>
      <c r="CE37" s="1458"/>
      <c r="CF37" s="1458"/>
      <c r="CG37" s="1458"/>
      <c r="CH37" s="1458"/>
      <c r="CI37" s="1458"/>
      <c r="CJ37" s="1458"/>
      <c r="CK37" s="1458"/>
      <c r="CL37" s="1458"/>
      <c r="CM37" s="1458"/>
      <c r="CN37" s="1458"/>
      <c r="CO37" s="1458"/>
      <c r="CP37" s="1458"/>
      <c r="CQ37" s="1458"/>
      <c r="CR37" s="1458"/>
      <c r="CS37" s="1458"/>
      <c r="CT37" s="1458"/>
      <c r="CU37" s="1458"/>
      <c r="CV37" s="1458"/>
      <c r="CW37" s="1458"/>
      <c r="CX37" s="1458"/>
      <c r="CY37" s="1458"/>
      <c r="CZ37" s="1458"/>
      <c r="DA37" s="1458"/>
      <c r="DB37" s="1458"/>
      <c r="DC37" s="1458"/>
      <c r="DD37" s="1458"/>
      <c r="DE37" s="1458"/>
      <c r="DF37" s="1458"/>
      <c r="DG37" s="1458"/>
      <c r="DH37" s="1458"/>
      <c r="DI37" s="1458"/>
      <c r="DJ37" s="1458"/>
      <c r="DK37" s="1458"/>
      <c r="DL37" s="1458"/>
      <c r="DM37" s="1458"/>
      <c r="DN37" s="1458"/>
      <c r="DO37" s="1458"/>
      <c r="DP37" s="1458"/>
      <c r="DQ37" s="1458"/>
      <c r="DR37" s="1458"/>
      <c r="DS37" s="1458"/>
      <c r="DT37" s="1458"/>
      <c r="DU37" s="1458"/>
      <c r="DV37" s="1458"/>
      <c r="DW37" s="1458"/>
      <c r="DX37" s="1458"/>
      <c r="DY37" s="1458"/>
      <c r="DZ37" s="1458"/>
      <c r="EA37" s="1458"/>
      <c r="EB37" s="1458"/>
      <c r="EC37" s="1459"/>
    </row>
    <row r="38" spans="1:133">
      <c r="A38" s="1468" t="s">
        <v>755</v>
      </c>
      <c r="B38" s="1469"/>
      <c r="C38" s="1470"/>
      <c r="D38" s="1470"/>
      <c r="E38" s="1470"/>
      <c r="F38" s="1470"/>
      <c r="G38" s="1470"/>
      <c r="H38" s="1470"/>
      <c r="I38" s="1470"/>
      <c r="J38" s="1470"/>
      <c r="K38" s="1470"/>
      <c r="L38" s="1470"/>
      <c r="M38" s="1471"/>
      <c r="N38" s="1469"/>
      <c r="O38" s="1470"/>
      <c r="P38" s="1470"/>
      <c r="Q38" s="1470"/>
      <c r="R38" s="1470"/>
      <c r="S38" s="1470"/>
      <c r="T38" s="1470"/>
      <c r="U38" s="1470"/>
      <c r="V38" s="1470"/>
      <c r="W38" s="1470"/>
      <c r="X38" s="1470"/>
      <c r="Y38" s="1471"/>
      <c r="Z38" s="1469"/>
      <c r="AA38" s="1470"/>
      <c r="AB38" s="1470"/>
      <c r="AC38" s="1470"/>
      <c r="AD38" s="1470"/>
      <c r="AE38" s="1470"/>
      <c r="AF38" s="1470"/>
      <c r="AG38" s="1470"/>
      <c r="AH38" s="1470"/>
      <c r="AI38" s="1470"/>
      <c r="AJ38" s="1470"/>
      <c r="AK38" s="1471"/>
      <c r="AL38" s="1469"/>
      <c r="AM38" s="1470"/>
      <c r="AN38" s="1470"/>
      <c r="AO38" s="1470"/>
      <c r="AP38" s="1470"/>
      <c r="AQ38" s="1470"/>
      <c r="AR38" s="1470"/>
      <c r="AS38" s="1470"/>
      <c r="AT38" s="1470"/>
      <c r="AU38" s="1470"/>
      <c r="AV38" s="1470"/>
      <c r="AW38" s="1471"/>
      <c r="AX38" s="1469"/>
      <c r="AY38" s="1470"/>
      <c r="AZ38" s="1470"/>
      <c r="BA38" s="1470"/>
      <c r="BB38" s="1470"/>
      <c r="BC38" s="1470"/>
      <c r="BD38" s="1470"/>
      <c r="BE38" s="1470"/>
      <c r="BF38" s="1470"/>
      <c r="BG38" s="1470"/>
      <c r="BH38" s="1470"/>
      <c r="BI38" s="1471"/>
      <c r="BJ38" s="1469"/>
      <c r="BK38" s="1470"/>
      <c r="BL38" s="1470"/>
      <c r="BM38" s="1470"/>
      <c r="BN38" s="1470"/>
      <c r="BO38" s="1470"/>
      <c r="BP38" s="1470"/>
      <c r="BQ38" s="1470"/>
      <c r="BR38" s="1470"/>
      <c r="BS38" s="1470"/>
      <c r="BT38" s="1470"/>
      <c r="BU38" s="1471"/>
      <c r="BV38" s="1469"/>
      <c r="BW38" s="1470"/>
      <c r="BX38" s="1470"/>
      <c r="BY38" s="1470"/>
      <c r="BZ38" s="1470"/>
      <c r="CA38" s="1470"/>
      <c r="CB38" s="1470"/>
      <c r="CC38" s="1470"/>
      <c r="CD38" s="1470"/>
      <c r="CE38" s="1470"/>
      <c r="CF38" s="1470"/>
      <c r="CG38" s="1471"/>
      <c r="CH38" s="1469"/>
      <c r="CI38" s="1470"/>
      <c r="CJ38" s="1470"/>
      <c r="CK38" s="1470"/>
      <c r="CL38" s="1470"/>
      <c r="CM38" s="1470"/>
      <c r="CN38" s="1470"/>
      <c r="CO38" s="1470"/>
      <c r="CP38" s="1470"/>
      <c r="CQ38" s="1470"/>
      <c r="CR38" s="1470"/>
      <c r="CS38" s="1471"/>
      <c r="CT38" s="1469"/>
      <c r="CU38" s="1470"/>
      <c r="CV38" s="1470"/>
      <c r="CW38" s="1470"/>
      <c r="CX38" s="1470"/>
      <c r="CY38" s="1470"/>
      <c r="CZ38" s="1470"/>
      <c r="DA38" s="1470"/>
      <c r="DB38" s="1470"/>
      <c r="DC38" s="1470"/>
      <c r="DD38" s="1470"/>
      <c r="DE38" s="1471"/>
      <c r="DF38" s="1469"/>
      <c r="DG38" s="1470"/>
      <c r="DH38" s="1470"/>
      <c r="DI38" s="1470"/>
      <c r="DJ38" s="1470"/>
      <c r="DK38" s="1470"/>
      <c r="DL38" s="1470"/>
      <c r="DM38" s="1470"/>
      <c r="DN38" s="1470"/>
      <c r="DO38" s="1470"/>
      <c r="DP38" s="1470"/>
      <c r="DQ38" s="1471"/>
      <c r="DR38" s="1467">
        <f t="shared" ref="DR38:EC42" si="5">SUM(B38,N38,Z38,AL38,AX38,BJ38,BV38,CH38,CT38,DF38)</f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756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757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759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68" t="s">
        <v>760</v>
      </c>
      <c r="B42" s="1461"/>
      <c r="C42" s="1462"/>
      <c r="D42" s="1462"/>
      <c r="E42" s="1462"/>
      <c r="F42" s="1462"/>
      <c r="G42" s="1462"/>
      <c r="H42" s="1462"/>
      <c r="I42" s="1462"/>
      <c r="J42" s="1462"/>
      <c r="K42" s="1462"/>
      <c r="L42" s="1462"/>
      <c r="M42" s="1463"/>
      <c r="N42" s="1461"/>
      <c r="O42" s="1462"/>
      <c r="P42" s="1462"/>
      <c r="Q42" s="1462"/>
      <c r="R42" s="1462"/>
      <c r="S42" s="1462"/>
      <c r="T42" s="1462"/>
      <c r="U42" s="1462"/>
      <c r="V42" s="1462"/>
      <c r="W42" s="1462"/>
      <c r="X42" s="1462"/>
      <c r="Y42" s="1463"/>
      <c r="Z42" s="1461"/>
      <c r="AA42" s="1462"/>
      <c r="AB42" s="1462"/>
      <c r="AC42" s="1462"/>
      <c r="AD42" s="1462"/>
      <c r="AE42" s="1462"/>
      <c r="AF42" s="1462"/>
      <c r="AG42" s="1462"/>
      <c r="AH42" s="1462"/>
      <c r="AI42" s="1462"/>
      <c r="AJ42" s="1462"/>
      <c r="AK42" s="1463"/>
      <c r="AL42" s="1461"/>
      <c r="AM42" s="1462"/>
      <c r="AN42" s="1462"/>
      <c r="AO42" s="1462"/>
      <c r="AP42" s="1462"/>
      <c r="AQ42" s="1462"/>
      <c r="AR42" s="1462"/>
      <c r="AS42" s="1462"/>
      <c r="AT42" s="1462"/>
      <c r="AU42" s="1462"/>
      <c r="AV42" s="1462"/>
      <c r="AW42" s="1463"/>
      <c r="AX42" s="1461"/>
      <c r="AY42" s="1462"/>
      <c r="AZ42" s="1462"/>
      <c r="BA42" s="1462"/>
      <c r="BB42" s="1462"/>
      <c r="BC42" s="1462"/>
      <c r="BD42" s="1462"/>
      <c r="BE42" s="1462"/>
      <c r="BF42" s="1462"/>
      <c r="BG42" s="1462"/>
      <c r="BH42" s="1462"/>
      <c r="BI42" s="1463"/>
      <c r="BJ42" s="1461"/>
      <c r="BK42" s="1462"/>
      <c r="BL42" s="1462"/>
      <c r="BM42" s="1462"/>
      <c r="BN42" s="1462"/>
      <c r="BO42" s="1462"/>
      <c r="BP42" s="1462"/>
      <c r="BQ42" s="1462"/>
      <c r="BR42" s="1462"/>
      <c r="BS42" s="1462"/>
      <c r="BT42" s="1462"/>
      <c r="BU42" s="1463"/>
      <c r="BV42" s="1461"/>
      <c r="BW42" s="1462"/>
      <c r="BX42" s="1462"/>
      <c r="BY42" s="1462"/>
      <c r="BZ42" s="1462"/>
      <c r="CA42" s="1462"/>
      <c r="CB42" s="1462"/>
      <c r="CC42" s="1462"/>
      <c r="CD42" s="1462"/>
      <c r="CE42" s="1462"/>
      <c r="CF42" s="1462"/>
      <c r="CG42" s="1463"/>
      <c r="CH42" s="1461"/>
      <c r="CI42" s="1462"/>
      <c r="CJ42" s="1462"/>
      <c r="CK42" s="1462"/>
      <c r="CL42" s="1462"/>
      <c r="CM42" s="1462"/>
      <c r="CN42" s="1462"/>
      <c r="CO42" s="1462"/>
      <c r="CP42" s="1462"/>
      <c r="CQ42" s="1462"/>
      <c r="CR42" s="1462"/>
      <c r="CS42" s="1463"/>
      <c r="CT42" s="1461"/>
      <c r="CU42" s="1462"/>
      <c r="CV42" s="1462"/>
      <c r="CW42" s="1462"/>
      <c r="CX42" s="1462"/>
      <c r="CY42" s="1462"/>
      <c r="CZ42" s="1462"/>
      <c r="DA42" s="1462"/>
      <c r="DB42" s="1462"/>
      <c r="DC42" s="1462"/>
      <c r="DD42" s="1462"/>
      <c r="DE42" s="1463"/>
      <c r="DF42" s="1461"/>
      <c r="DG42" s="1462"/>
      <c r="DH42" s="1462"/>
      <c r="DI42" s="1462"/>
      <c r="DJ42" s="1462"/>
      <c r="DK42" s="1462"/>
      <c r="DL42" s="1462"/>
      <c r="DM42" s="1462"/>
      <c r="DN42" s="1462"/>
      <c r="DO42" s="1462"/>
      <c r="DP42" s="1462"/>
      <c r="DQ42" s="1463"/>
      <c r="DR42" s="1467">
        <f t="shared" si="5"/>
        <v>0</v>
      </c>
      <c r="DS42" s="1465">
        <f t="shared" si="5"/>
        <v>0</v>
      </c>
      <c r="DT42" s="1465">
        <f t="shared" si="5"/>
        <v>0</v>
      </c>
      <c r="DU42" s="1465">
        <f t="shared" si="5"/>
        <v>0</v>
      </c>
      <c r="DV42" s="1465">
        <f t="shared" si="5"/>
        <v>0</v>
      </c>
      <c r="DW42" s="1465">
        <f t="shared" si="5"/>
        <v>0</v>
      </c>
      <c r="DX42" s="1465">
        <f t="shared" si="5"/>
        <v>0</v>
      </c>
      <c r="DY42" s="1465">
        <f t="shared" si="5"/>
        <v>0</v>
      </c>
      <c r="DZ42" s="1465">
        <f t="shared" si="5"/>
        <v>0</v>
      </c>
      <c r="EA42" s="1465">
        <f t="shared" si="5"/>
        <v>0</v>
      </c>
      <c r="EB42" s="1465">
        <f t="shared" si="5"/>
        <v>0</v>
      </c>
      <c r="EC42" s="1466">
        <f t="shared" si="5"/>
        <v>0</v>
      </c>
    </row>
    <row r="43" spans="1:133">
      <c r="A43" s="1456" t="s">
        <v>765</v>
      </c>
      <c r="B43" s="1457"/>
      <c r="C43" s="1458"/>
      <c r="D43" s="1458"/>
      <c r="E43" s="1458"/>
      <c r="F43" s="1458"/>
      <c r="G43" s="1458"/>
      <c r="H43" s="1458"/>
      <c r="I43" s="1458"/>
      <c r="J43" s="1458"/>
      <c r="K43" s="1458"/>
      <c r="L43" s="1458"/>
      <c r="M43" s="1458"/>
      <c r="N43" s="1458"/>
      <c r="O43" s="1458"/>
      <c r="P43" s="1458"/>
      <c r="Q43" s="1458"/>
      <c r="R43" s="1458"/>
      <c r="S43" s="1458"/>
      <c r="T43" s="1458"/>
      <c r="U43" s="1458"/>
      <c r="V43" s="1458"/>
      <c r="W43" s="1458"/>
      <c r="X43" s="1458"/>
      <c r="Y43" s="1458"/>
      <c r="Z43" s="1458"/>
      <c r="AA43" s="1458"/>
      <c r="AB43" s="1458"/>
      <c r="AC43" s="1458"/>
      <c r="AD43" s="1458"/>
      <c r="AE43" s="1458"/>
      <c r="AF43" s="1458"/>
      <c r="AG43" s="1458"/>
      <c r="AH43" s="1458"/>
      <c r="AI43" s="1458"/>
      <c r="AJ43" s="1458"/>
      <c r="AK43" s="1458"/>
      <c r="AL43" s="1458"/>
      <c r="AM43" s="1458"/>
      <c r="AN43" s="1458"/>
      <c r="AO43" s="1458"/>
      <c r="AP43" s="1458"/>
      <c r="AQ43" s="1458"/>
      <c r="AR43" s="1458"/>
      <c r="AS43" s="1458"/>
      <c r="AT43" s="1458"/>
      <c r="AU43" s="1458"/>
      <c r="AV43" s="1458"/>
      <c r="AW43" s="1458"/>
      <c r="AX43" s="1458"/>
      <c r="AY43" s="1458"/>
      <c r="AZ43" s="1458"/>
      <c r="BA43" s="1458"/>
      <c r="BB43" s="1458"/>
      <c r="BC43" s="1458"/>
      <c r="BD43" s="1458"/>
      <c r="BE43" s="1458"/>
      <c r="BF43" s="1458"/>
      <c r="BG43" s="1458"/>
      <c r="BH43" s="1458"/>
      <c r="BI43" s="1458"/>
      <c r="BJ43" s="1458"/>
      <c r="BK43" s="1458"/>
      <c r="BL43" s="1458"/>
      <c r="BM43" s="1458"/>
      <c r="BN43" s="1458"/>
      <c r="BO43" s="1458"/>
      <c r="BP43" s="1458"/>
      <c r="BQ43" s="1458"/>
      <c r="BR43" s="1458"/>
      <c r="BS43" s="1458"/>
      <c r="BT43" s="1458"/>
      <c r="BU43" s="1458"/>
      <c r="BV43" s="1458"/>
      <c r="BW43" s="1458"/>
      <c r="BX43" s="1458"/>
      <c r="BY43" s="1458"/>
      <c r="BZ43" s="1458"/>
      <c r="CA43" s="1458"/>
      <c r="CB43" s="1458"/>
      <c r="CC43" s="1458"/>
      <c r="CD43" s="1458"/>
      <c r="CE43" s="1458"/>
      <c r="CF43" s="1458"/>
      <c r="CG43" s="1458"/>
      <c r="CH43" s="1458"/>
      <c r="CI43" s="1458"/>
      <c r="CJ43" s="1458"/>
      <c r="CK43" s="1458"/>
      <c r="CL43" s="1458"/>
      <c r="CM43" s="1458"/>
      <c r="CN43" s="1458"/>
      <c r="CO43" s="1458"/>
      <c r="CP43" s="1458"/>
      <c r="CQ43" s="1458"/>
      <c r="CR43" s="1458"/>
      <c r="CS43" s="1458"/>
      <c r="CT43" s="1458"/>
      <c r="CU43" s="1458"/>
      <c r="CV43" s="1458"/>
      <c r="CW43" s="1458"/>
      <c r="CX43" s="1458"/>
      <c r="CY43" s="1458"/>
      <c r="CZ43" s="1458"/>
      <c r="DA43" s="1458"/>
      <c r="DB43" s="1458"/>
      <c r="DC43" s="1458"/>
      <c r="DD43" s="1458"/>
      <c r="DE43" s="1458"/>
      <c r="DF43" s="1458"/>
      <c r="DG43" s="1458"/>
      <c r="DH43" s="1458"/>
      <c r="DI43" s="1458"/>
      <c r="DJ43" s="1458"/>
      <c r="DK43" s="1458"/>
      <c r="DL43" s="1458"/>
      <c r="DM43" s="1458"/>
      <c r="DN43" s="1458"/>
      <c r="DO43" s="1458"/>
      <c r="DP43" s="1458"/>
      <c r="DQ43" s="1458"/>
      <c r="DR43" s="1458"/>
      <c r="DS43" s="1458"/>
      <c r="DT43" s="1458"/>
      <c r="DU43" s="1458"/>
      <c r="DV43" s="1458"/>
      <c r="DW43" s="1458"/>
      <c r="DX43" s="1458"/>
      <c r="DY43" s="1458"/>
      <c r="DZ43" s="1458"/>
      <c r="EA43" s="1458"/>
      <c r="EB43" s="1458"/>
      <c r="EC43" s="1459"/>
    </row>
    <row r="44" spans="1:133">
      <c r="A44" s="1468" t="s">
        <v>755</v>
      </c>
      <c r="B44" s="1461"/>
      <c r="C44" s="1470"/>
      <c r="D44" s="1470"/>
      <c r="E44" s="1470"/>
      <c r="F44" s="1470"/>
      <c r="G44" s="1470"/>
      <c r="H44" s="1470"/>
      <c r="I44" s="1470"/>
      <c r="J44" s="1470"/>
      <c r="K44" s="1470"/>
      <c r="L44" s="1470"/>
      <c r="M44" s="1471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ref="DR44:EC48" si="6">SUM(B44,N44,Z44,AL44,AX44,BJ44,BV44,CH44,CT44,DF44)</f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756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757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759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68" t="s">
        <v>760</v>
      </c>
      <c r="B48" s="1461"/>
      <c r="C48" s="1462"/>
      <c r="D48" s="1462"/>
      <c r="E48" s="1462"/>
      <c r="F48" s="1462"/>
      <c r="G48" s="1462"/>
      <c r="H48" s="1462"/>
      <c r="I48" s="1462"/>
      <c r="J48" s="1462"/>
      <c r="K48" s="1462"/>
      <c r="L48" s="1462"/>
      <c r="M48" s="1463"/>
      <c r="N48" s="1461"/>
      <c r="O48" s="1462"/>
      <c r="P48" s="1462"/>
      <c r="Q48" s="1462"/>
      <c r="R48" s="1462"/>
      <c r="S48" s="1462"/>
      <c r="T48" s="1462"/>
      <c r="U48" s="1462"/>
      <c r="V48" s="1462"/>
      <c r="W48" s="1462"/>
      <c r="X48" s="1462"/>
      <c r="Y48" s="1463"/>
      <c r="Z48" s="1461"/>
      <c r="AA48" s="1462"/>
      <c r="AB48" s="1462"/>
      <c r="AC48" s="1462"/>
      <c r="AD48" s="1462"/>
      <c r="AE48" s="1462"/>
      <c r="AF48" s="1462"/>
      <c r="AG48" s="1462"/>
      <c r="AH48" s="1462"/>
      <c r="AI48" s="1462"/>
      <c r="AJ48" s="1462"/>
      <c r="AK48" s="1463"/>
      <c r="AL48" s="1461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462"/>
      <c r="AW48" s="1463"/>
      <c r="AX48" s="1461"/>
      <c r="AY48" s="1462"/>
      <c r="AZ48" s="1462"/>
      <c r="BA48" s="1462"/>
      <c r="BB48" s="1462"/>
      <c r="BC48" s="1462"/>
      <c r="BD48" s="1462"/>
      <c r="BE48" s="1462"/>
      <c r="BF48" s="1462"/>
      <c r="BG48" s="1462"/>
      <c r="BH48" s="1462"/>
      <c r="BI48" s="1463"/>
      <c r="BJ48" s="1461"/>
      <c r="BK48" s="1462"/>
      <c r="BL48" s="1462"/>
      <c r="BM48" s="1462"/>
      <c r="BN48" s="1462"/>
      <c r="BO48" s="1462"/>
      <c r="BP48" s="1462"/>
      <c r="BQ48" s="1462"/>
      <c r="BR48" s="1462"/>
      <c r="BS48" s="1462"/>
      <c r="BT48" s="1462"/>
      <c r="BU48" s="1463"/>
      <c r="BV48" s="1461"/>
      <c r="BW48" s="1462"/>
      <c r="BX48" s="1462"/>
      <c r="BY48" s="1462"/>
      <c r="BZ48" s="1462"/>
      <c r="CA48" s="1462"/>
      <c r="CB48" s="1462"/>
      <c r="CC48" s="1462"/>
      <c r="CD48" s="1462"/>
      <c r="CE48" s="1462"/>
      <c r="CF48" s="1462"/>
      <c r="CG48" s="1463"/>
      <c r="CH48" s="1461"/>
      <c r="CI48" s="1462"/>
      <c r="CJ48" s="1462"/>
      <c r="CK48" s="1462"/>
      <c r="CL48" s="1462"/>
      <c r="CM48" s="1462"/>
      <c r="CN48" s="1462"/>
      <c r="CO48" s="1462"/>
      <c r="CP48" s="1462"/>
      <c r="CQ48" s="1462"/>
      <c r="CR48" s="1462"/>
      <c r="CS48" s="1463"/>
      <c r="CT48" s="1461"/>
      <c r="CU48" s="1462"/>
      <c r="CV48" s="1462"/>
      <c r="CW48" s="1462"/>
      <c r="CX48" s="1462"/>
      <c r="CY48" s="1462"/>
      <c r="CZ48" s="1462"/>
      <c r="DA48" s="1462"/>
      <c r="DB48" s="1462"/>
      <c r="DC48" s="1462"/>
      <c r="DD48" s="1462"/>
      <c r="DE48" s="1463"/>
      <c r="DF48" s="1461"/>
      <c r="DG48" s="1462"/>
      <c r="DH48" s="1462"/>
      <c r="DI48" s="1462"/>
      <c r="DJ48" s="1462"/>
      <c r="DK48" s="1462"/>
      <c r="DL48" s="1462"/>
      <c r="DM48" s="1462"/>
      <c r="DN48" s="1462"/>
      <c r="DO48" s="1462"/>
      <c r="DP48" s="1462"/>
      <c r="DQ48" s="1463"/>
      <c r="DR48" s="1467">
        <f t="shared" si="6"/>
        <v>0</v>
      </c>
      <c r="DS48" s="1465">
        <f t="shared" si="6"/>
        <v>0</v>
      </c>
      <c r="DT48" s="1465">
        <f t="shared" si="6"/>
        <v>0</v>
      </c>
      <c r="DU48" s="1465">
        <f t="shared" si="6"/>
        <v>0</v>
      </c>
      <c r="DV48" s="1465">
        <f t="shared" si="6"/>
        <v>0</v>
      </c>
      <c r="DW48" s="1465">
        <f t="shared" si="6"/>
        <v>0</v>
      </c>
      <c r="DX48" s="1465">
        <f t="shared" si="6"/>
        <v>0</v>
      </c>
      <c r="DY48" s="1465">
        <f t="shared" si="6"/>
        <v>0</v>
      </c>
      <c r="DZ48" s="1465">
        <f t="shared" si="6"/>
        <v>0</v>
      </c>
      <c r="EA48" s="1465">
        <f t="shared" si="6"/>
        <v>0</v>
      </c>
      <c r="EB48" s="1465">
        <f t="shared" si="6"/>
        <v>0</v>
      </c>
      <c r="EC48" s="1466">
        <f t="shared" si="6"/>
        <v>0</v>
      </c>
    </row>
    <row r="49" spans="1:133">
      <c r="A49" s="1456" t="s">
        <v>766</v>
      </c>
      <c r="B49" s="1457"/>
      <c r="C49" s="1458"/>
      <c r="D49" s="1458"/>
      <c r="E49" s="1458"/>
      <c r="F49" s="1458"/>
      <c r="G49" s="1458"/>
      <c r="H49" s="1458"/>
      <c r="I49" s="1458"/>
      <c r="J49" s="1458"/>
      <c r="K49" s="1458"/>
      <c r="L49" s="1458"/>
      <c r="M49" s="1458"/>
      <c r="N49" s="1458"/>
      <c r="O49" s="1458"/>
      <c r="P49" s="1458"/>
      <c r="Q49" s="1458"/>
      <c r="R49" s="1458"/>
      <c r="S49" s="1458"/>
      <c r="T49" s="1458"/>
      <c r="U49" s="1458"/>
      <c r="V49" s="1458"/>
      <c r="W49" s="1458"/>
      <c r="X49" s="1458"/>
      <c r="Y49" s="1458"/>
      <c r="Z49" s="1458"/>
      <c r="AA49" s="1458"/>
      <c r="AB49" s="1458"/>
      <c r="AC49" s="1458"/>
      <c r="AD49" s="1458"/>
      <c r="AE49" s="1458"/>
      <c r="AF49" s="1458"/>
      <c r="AG49" s="1458"/>
      <c r="AH49" s="1458"/>
      <c r="AI49" s="1458"/>
      <c r="AJ49" s="1458"/>
      <c r="AK49" s="1458"/>
      <c r="AL49" s="1458"/>
      <c r="AM49" s="1458"/>
      <c r="AN49" s="1458"/>
      <c r="AO49" s="1458"/>
      <c r="AP49" s="1458"/>
      <c r="AQ49" s="1458"/>
      <c r="AR49" s="1458"/>
      <c r="AS49" s="1458"/>
      <c r="AT49" s="1458"/>
      <c r="AU49" s="1458"/>
      <c r="AV49" s="1458"/>
      <c r="AW49" s="1458"/>
      <c r="AX49" s="1458"/>
      <c r="AY49" s="1458"/>
      <c r="AZ49" s="1458"/>
      <c r="BA49" s="1458"/>
      <c r="BB49" s="1458"/>
      <c r="BC49" s="1458"/>
      <c r="BD49" s="1458"/>
      <c r="BE49" s="1458"/>
      <c r="BF49" s="1458"/>
      <c r="BG49" s="1458"/>
      <c r="BH49" s="1458"/>
      <c r="BI49" s="1458"/>
      <c r="BJ49" s="1458"/>
      <c r="BK49" s="1458"/>
      <c r="BL49" s="1458"/>
      <c r="BM49" s="1458"/>
      <c r="BN49" s="1458"/>
      <c r="BO49" s="1458"/>
      <c r="BP49" s="1458"/>
      <c r="BQ49" s="1458"/>
      <c r="BR49" s="1458"/>
      <c r="BS49" s="1458"/>
      <c r="BT49" s="1458"/>
      <c r="BU49" s="1458"/>
      <c r="BV49" s="1458"/>
      <c r="BW49" s="1458"/>
      <c r="BX49" s="1458"/>
      <c r="BY49" s="1458"/>
      <c r="BZ49" s="1458"/>
      <c r="CA49" s="1458"/>
      <c r="CB49" s="1458"/>
      <c r="CC49" s="1458"/>
      <c r="CD49" s="1458"/>
      <c r="CE49" s="1458"/>
      <c r="CF49" s="1458"/>
      <c r="CG49" s="1458"/>
      <c r="CH49" s="1458"/>
      <c r="CI49" s="1458"/>
      <c r="CJ49" s="1458"/>
      <c r="CK49" s="1458"/>
      <c r="CL49" s="1458"/>
      <c r="CM49" s="1458"/>
      <c r="CN49" s="1458"/>
      <c r="CO49" s="1458"/>
      <c r="CP49" s="1458"/>
      <c r="CQ49" s="1458"/>
      <c r="CR49" s="1458"/>
      <c r="CS49" s="1458"/>
      <c r="CT49" s="1458"/>
      <c r="CU49" s="1458"/>
      <c r="CV49" s="1458"/>
      <c r="CW49" s="1458"/>
      <c r="CX49" s="1458"/>
      <c r="CY49" s="1458"/>
      <c r="CZ49" s="1458"/>
      <c r="DA49" s="1458"/>
      <c r="DB49" s="1458"/>
      <c r="DC49" s="1458"/>
      <c r="DD49" s="1458"/>
      <c r="DE49" s="1458"/>
      <c r="DF49" s="1458"/>
      <c r="DG49" s="1458"/>
      <c r="DH49" s="1458"/>
      <c r="DI49" s="1458"/>
      <c r="DJ49" s="1458"/>
      <c r="DK49" s="1458"/>
      <c r="DL49" s="1458"/>
      <c r="DM49" s="1458"/>
      <c r="DN49" s="1458"/>
      <c r="DO49" s="1458"/>
      <c r="DP49" s="1458"/>
      <c r="DQ49" s="1458"/>
      <c r="DR49" s="1458"/>
      <c r="DS49" s="1458"/>
      <c r="DT49" s="1458"/>
      <c r="DU49" s="1458"/>
      <c r="DV49" s="1458"/>
      <c r="DW49" s="1458"/>
      <c r="DX49" s="1458"/>
      <c r="DY49" s="1458"/>
      <c r="DZ49" s="1458"/>
      <c r="EA49" s="1458"/>
      <c r="EB49" s="1458"/>
      <c r="EC49" s="1459"/>
    </row>
    <row r="50" spans="1:133">
      <c r="A50" s="1468" t="s">
        <v>755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/>
      <c r="DK50" s="1462"/>
      <c r="DL50" s="1462"/>
      <c r="DM50" s="1462"/>
      <c r="DN50" s="1462"/>
      <c r="DO50" s="1462"/>
      <c r="DP50" s="1462"/>
      <c r="DQ50" s="1463"/>
      <c r="DR50" s="1467">
        <f t="shared" ref="DR50:EC54" si="7">SUM(B50,N50,Z50,AL50,AX50,BJ50,BV50,CH50,CT50,DF50)</f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0</v>
      </c>
      <c r="DW50" s="1465">
        <f t="shared" si="7"/>
        <v>0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756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/>
      <c r="DL51" s="1462"/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0</v>
      </c>
      <c r="DX51" s="1465">
        <f t="shared" si="7"/>
        <v>0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757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/>
      <c r="DO52" s="1462"/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0</v>
      </c>
      <c r="DZ52" s="1465">
        <f t="shared" si="7"/>
        <v>0</v>
      </c>
      <c r="EA52" s="1465">
        <f t="shared" si="7"/>
        <v>0</v>
      </c>
      <c r="EB52" s="1465">
        <f t="shared" si="7"/>
        <v>0</v>
      </c>
      <c r="EC52" s="1466">
        <f t="shared" si="7"/>
        <v>0</v>
      </c>
    </row>
    <row r="53" spans="1:133">
      <c r="A53" s="1468" t="s">
        <v>759</v>
      </c>
      <c r="B53" s="1461"/>
      <c r="C53" s="1462"/>
      <c r="D53" s="1462"/>
      <c r="E53" s="1462"/>
      <c r="F53" s="1462"/>
      <c r="G53" s="1462"/>
      <c r="H53" s="1462"/>
      <c r="I53" s="1462"/>
      <c r="J53" s="1462"/>
      <c r="K53" s="1462"/>
      <c r="L53" s="1462"/>
      <c r="M53" s="1463"/>
      <c r="N53" s="1461"/>
      <c r="O53" s="1462"/>
      <c r="P53" s="1462"/>
      <c r="Q53" s="1462"/>
      <c r="R53" s="1462"/>
      <c r="S53" s="1462"/>
      <c r="T53" s="1462"/>
      <c r="U53" s="1462"/>
      <c r="V53" s="1462"/>
      <c r="W53" s="1462"/>
      <c r="X53" s="1462"/>
      <c r="Y53" s="1463"/>
      <c r="Z53" s="1461"/>
      <c r="AA53" s="1462"/>
      <c r="AB53" s="1462"/>
      <c r="AC53" s="1462"/>
      <c r="AD53" s="1462"/>
      <c r="AE53" s="1462"/>
      <c r="AF53" s="1462"/>
      <c r="AG53" s="1462"/>
      <c r="AH53" s="1462"/>
      <c r="AI53" s="1462"/>
      <c r="AJ53" s="1462"/>
      <c r="AK53" s="1463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462"/>
      <c r="AW53" s="1463"/>
      <c r="AX53" s="1461"/>
      <c r="AY53" s="1462"/>
      <c r="AZ53" s="1462"/>
      <c r="BA53" s="1462"/>
      <c r="BB53" s="1462"/>
      <c r="BC53" s="1462"/>
      <c r="BD53" s="1462"/>
      <c r="BE53" s="1462"/>
      <c r="BF53" s="1462"/>
      <c r="BG53" s="1462"/>
      <c r="BH53" s="1462"/>
      <c r="BI53" s="1463"/>
      <c r="BJ53" s="1461"/>
      <c r="BK53" s="1462"/>
      <c r="BL53" s="1462"/>
      <c r="BM53" s="1462"/>
      <c r="BN53" s="1462"/>
      <c r="BO53" s="1462"/>
      <c r="BP53" s="1462"/>
      <c r="BQ53" s="1462"/>
      <c r="BR53" s="1462"/>
      <c r="BS53" s="1462"/>
      <c r="BT53" s="1462"/>
      <c r="BU53" s="1463"/>
      <c r="BV53" s="1461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3"/>
      <c r="CH53" s="1461"/>
      <c r="CI53" s="1462"/>
      <c r="CJ53" s="1462"/>
      <c r="CK53" s="1462"/>
      <c r="CL53" s="1462"/>
      <c r="CM53" s="1462"/>
      <c r="CN53" s="1462"/>
      <c r="CO53" s="1462"/>
      <c r="CP53" s="1462"/>
      <c r="CQ53" s="1462"/>
      <c r="CR53" s="1462"/>
      <c r="CS53" s="1463"/>
      <c r="CT53" s="1461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3"/>
      <c r="DF53" s="1461"/>
      <c r="DG53" s="1462"/>
      <c r="DH53" s="1462"/>
      <c r="DI53" s="1462"/>
      <c r="DJ53" s="1462"/>
      <c r="DK53" s="1462"/>
      <c r="DL53" s="1462"/>
      <c r="DM53" s="1462"/>
      <c r="DN53" s="1462"/>
      <c r="DO53" s="1462"/>
      <c r="DP53" s="1462"/>
      <c r="DQ53" s="1463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68" t="s">
        <v>760</v>
      </c>
      <c r="B54" s="1461"/>
      <c r="C54" s="1462"/>
      <c r="D54" s="1462"/>
      <c r="E54" s="1462"/>
      <c r="F54" s="1462"/>
      <c r="G54" s="1462"/>
      <c r="H54" s="1462"/>
      <c r="I54" s="1462"/>
      <c r="J54" s="1462"/>
      <c r="K54" s="1462"/>
      <c r="L54" s="1462"/>
      <c r="M54" s="1463"/>
      <c r="N54" s="1461"/>
      <c r="O54" s="1462"/>
      <c r="P54" s="1462"/>
      <c r="Q54" s="1462"/>
      <c r="R54" s="1462"/>
      <c r="S54" s="1462"/>
      <c r="T54" s="1462"/>
      <c r="U54" s="1462"/>
      <c r="V54" s="1462"/>
      <c r="W54" s="1462"/>
      <c r="X54" s="1462"/>
      <c r="Y54" s="1463"/>
      <c r="Z54" s="1461"/>
      <c r="AA54" s="1462"/>
      <c r="AB54" s="1462"/>
      <c r="AC54" s="1462"/>
      <c r="AD54" s="1462"/>
      <c r="AE54" s="1462"/>
      <c r="AF54" s="1462"/>
      <c r="AG54" s="1462"/>
      <c r="AH54" s="1462"/>
      <c r="AI54" s="1462"/>
      <c r="AJ54" s="1462"/>
      <c r="AK54" s="1463"/>
      <c r="AL54" s="1461"/>
      <c r="AM54" s="1462"/>
      <c r="AN54" s="1462"/>
      <c r="AO54" s="1462"/>
      <c r="AP54" s="1462"/>
      <c r="AQ54" s="1462"/>
      <c r="AR54" s="1462"/>
      <c r="AS54" s="1462"/>
      <c r="AT54" s="1462"/>
      <c r="AU54" s="1462"/>
      <c r="AV54" s="1462"/>
      <c r="AW54" s="1463"/>
      <c r="AX54" s="1461"/>
      <c r="AY54" s="1462"/>
      <c r="AZ54" s="1462"/>
      <c r="BA54" s="1462"/>
      <c r="BB54" s="1462"/>
      <c r="BC54" s="1462"/>
      <c r="BD54" s="1462"/>
      <c r="BE54" s="1462"/>
      <c r="BF54" s="1462"/>
      <c r="BG54" s="1462"/>
      <c r="BH54" s="1462"/>
      <c r="BI54" s="1463"/>
      <c r="BJ54" s="1461"/>
      <c r="BK54" s="1462"/>
      <c r="BL54" s="1462"/>
      <c r="BM54" s="1462"/>
      <c r="BN54" s="1462"/>
      <c r="BO54" s="1462"/>
      <c r="BP54" s="1462"/>
      <c r="BQ54" s="1462"/>
      <c r="BR54" s="1462"/>
      <c r="BS54" s="1462"/>
      <c r="BT54" s="1462"/>
      <c r="BU54" s="1463"/>
      <c r="BV54" s="1461"/>
      <c r="BW54" s="1462"/>
      <c r="BX54" s="1462"/>
      <c r="BY54" s="1462"/>
      <c r="BZ54" s="1462"/>
      <c r="CA54" s="1462"/>
      <c r="CB54" s="1462"/>
      <c r="CC54" s="1462"/>
      <c r="CD54" s="1462"/>
      <c r="CE54" s="1462"/>
      <c r="CF54" s="1462"/>
      <c r="CG54" s="1463"/>
      <c r="CH54" s="1461"/>
      <c r="CI54" s="1462"/>
      <c r="CJ54" s="1462"/>
      <c r="CK54" s="1462"/>
      <c r="CL54" s="1462"/>
      <c r="CM54" s="1462"/>
      <c r="CN54" s="1462"/>
      <c r="CO54" s="1462"/>
      <c r="CP54" s="1462"/>
      <c r="CQ54" s="1462"/>
      <c r="CR54" s="1462"/>
      <c r="CS54" s="1463"/>
      <c r="CT54" s="1461"/>
      <c r="CU54" s="1462"/>
      <c r="CV54" s="1462"/>
      <c r="CW54" s="1462"/>
      <c r="CX54" s="1462"/>
      <c r="CY54" s="1462"/>
      <c r="CZ54" s="1462"/>
      <c r="DA54" s="1462"/>
      <c r="DB54" s="1462"/>
      <c r="DC54" s="1462"/>
      <c r="DD54" s="1462"/>
      <c r="DE54" s="1463"/>
      <c r="DF54" s="1461"/>
      <c r="DG54" s="1462"/>
      <c r="DH54" s="1462"/>
      <c r="DI54" s="1462"/>
      <c r="DJ54" s="1462"/>
      <c r="DK54" s="1462"/>
      <c r="DL54" s="1462"/>
      <c r="DM54" s="1462"/>
      <c r="DN54" s="1462"/>
      <c r="DO54" s="1462"/>
      <c r="DP54" s="1462"/>
      <c r="DQ54" s="1463"/>
      <c r="DR54" s="1467">
        <f t="shared" si="7"/>
        <v>0</v>
      </c>
      <c r="DS54" s="1465">
        <f t="shared" si="7"/>
        <v>0</v>
      </c>
      <c r="DT54" s="1465">
        <f t="shared" si="7"/>
        <v>0</v>
      </c>
      <c r="DU54" s="1465">
        <f t="shared" si="7"/>
        <v>0</v>
      </c>
      <c r="DV54" s="1465">
        <f t="shared" si="7"/>
        <v>0</v>
      </c>
      <c r="DW54" s="1465">
        <f t="shared" si="7"/>
        <v>0</v>
      </c>
      <c r="DX54" s="1465">
        <f t="shared" si="7"/>
        <v>0</v>
      </c>
      <c r="DY54" s="1465">
        <f t="shared" si="7"/>
        <v>0</v>
      </c>
      <c r="DZ54" s="1465">
        <f t="shared" si="7"/>
        <v>0</v>
      </c>
      <c r="EA54" s="1465">
        <f t="shared" si="7"/>
        <v>0</v>
      </c>
      <c r="EB54" s="1465">
        <f t="shared" si="7"/>
        <v>0</v>
      </c>
      <c r="EC54" s="1466">
        <f t="shared" si="7"/>
        <v>0</v>
      </c>
    </row>
    <row r="55" spans="1:133">
      <c r="A55" s="1456" t="s">
        <v>767</v>
      </c>
      <c r="B55" s="1457"/>
      <c r="C55" s="1458"/>
      <c r="D55" s="1458"/>
      <c r="E55" s="1458"/>
      <c r="F55" s="1458"/>
      <c r="G55" s="1458"/>
      <c r="H55" s="1458"/>
      <c r="I55" s="1458"/>
      <c r="J55" s="1458"/>
      <c r="K55" s="1458"/>
      <c r="L55" s="1458"/>
      <c r="M55" s="1458"/>
      <c r="N55" s="1458"/>
      <c r="O55" s="1458"/>
      <c r="P55" s="1458"/>
      <c r="Q55" s="1458"/>
      <c r="R55" s="1458"/>
      <c r="S55" s="1458"/>
      <c r="T55" s="1458"/>
      <c r="U55" s="1458"/>
      <c r="V55" s="1458"/>
      <c r="W55" s="1458"/>
      <c r="X55" s="1458"/>
      <c r="Y55" s="1458"/>
      <c r="Z55" s="1458"/>
      <c r="AA55" s="1458"/>
      <c r="AB55" s="1458"/>
      <c r="AC55" s="1458"/>
      <c r="AD55" s="1458"/>
      <c r="AE55" s="1458"/>
      <c r="AF55" s="1458"/>
      <c r="AG55" s="1458"/>
      <c r="AH55" s="1458"/>
      <c r="AI55" s="1458"/>
      <c r="AJ55" s="1458"/>
      <c r="AK55" s="1458"/>
      <c r="AL55" s="1458"/>
      <c r="AM55" s="1458"/>
      <c r="AN55" s="1458"/>
      <c r="AO55" s="1458"/>
      <c r="AP55" s="1458"/>
      <c r="AQ55" s="1458"/>
      <c r="AR55" s="1458"/>
      <c r="AS55" s="1458"/>
      <c r="AT55" s="1458"/>
      <c r="AU55" s="1458"/>
      <c r="AV55" s="1458"/>
      <c r="AW55" s="1458"/>
      <c r="AX55" s="1458"/>
      <c r="AY55" s="1458"/>
      <c r="AZ55" s="1458"/>
      <c r="BA55" s="1458"/>
      <c r="BB55" s="1458"/>
      <c r="BC55" s="1458"/>
      <c r="BD55" s="1458"/>
      <c r="BE55" s="1458"/>
      <c r="BF55" s="1458"/>
      <c r="BG55" s="1458"/>
      <c r="BH55" s="1458"/>
      <c r="BI55" s="1458"/>
      <c r="BJ55" s="1458"/>
      <c r="BK55" s="1458"/>
      <c r="BL55" s="1458"/>
      <c r="BM55" s="1458"/>
      <c r="BN55" s="1458"/>
      <c r="BO55" s="1458"/>
      <c r="BP55" s="1458"/>
      <c r="BQ55" s="1458"/>
      <c r="BR55" s="1458"/>
      <c r="BS55" s="1458"/>
      <c r="BT55" s="1458"/>
      <c r="BU55" s="1458"/>
      <c r="BV55" s="1458"/>
      <c r="BW55" s="1458"/>
      <c r="BX55" s="1458"/>
      <c r="BY55" s="1458"/>
      <c r="BZ55" s="1458"/>
      <c r="CA55" s="1458"/>
      <c r="CB55" s="1458"/>
      <c r="CC55" s="1458"/>
      <c r="CD55" s="1458"/>
      <c r="CE55" s="1458"/>
      <c r="CF55" s="1458"/>
      <c r="CG55" s="1458"/>
      <c r="CH55" s="1458"/>
      <c r="CI55" s="1458"/>
      <c r="CJ55" s="1458"/>
      <c r="CK55" s="1458"/>
      <c r="CL55" s="1458"/>
      <c r="CM55" s="1458"/>
      <c r="CN55" s="1458"/>
      <c r="CO55" s="1458"/>
      <c r="CP55" s="1458"/>
      <c r="CQ55" s="1458"/>
      <c r="CR55" s="1458"/>
      <c r="CS55" s="1458"/>
      <c r="CT55" s="1458"/>
      <c r="CU55" s="1458"/>
      <c r="CV55" s="1458"/>
      <c r="CW55" s="1458"/>
      <c r="CX55" s="1458"/>
      <c r="CY55" s="1458"/>
      <c r="CZ55" s="1458"/>
      <c r="DA55" s="1458"/>
      <c r="DB55" s="1458"/>
      <c r="DC55" s="1458"/>
      <c r="DD55" s="1458"/>
      <c r="DE55" s="1458"/>
      <c r="DF55" s="1458"/>
      <c r="DG55" s="1458"/>
      <c r="DH55" s="1458"/>
      <c r="DI55" s="1458"/>
      <c r="DJ55" s="1458"/>
      <c r="DK55" s="1458"/>
      <c r="DL55" s="1458"/>
      <c r="DM55" s="1458"/>
      <c r="DN55" s="1458"/>
      <c r="DO55" s="1458"/>
      <c r="DP55" s="1458"/>
      <c r="DQ55" s="1458"/>
      <c r="DR55" s="1458"/>
      <c r="DS55" s="1458"/>
      <c r="DT55" s="1458"/>
      <c r="DU55" s="1458"/>
      <c r="DV55" s="1458"/>
      <c r="DW55" s="1458"/>
      <c r="DX55" s="1458"/>
      <c r="DY55" s="1458"/>
      <c r="DZ55" s="1458"/>
      <c r="EA55" s="1458"/>
      <c r="EB55" s="1458"/>
      <c r="EC55" s="1459"/>
    </row>
    <row r="56" spans="1:133">
      <c r="A56" s="1468" t="s">
        <v>755</v>
      </c>
      <c r="B56" s="1461"/>
      <c r="C56" s="1462"/>
      <c r="D56" s="1462"/>
      <c r="E56" s="1462"/>
      <c r="F56" s="1462"/>
      <c r="G56" s="1462"/>
      <c r="H56" s="1462"/>
      <c r="I56" s="1462"/>
      <c r="J56" s="1462"/>
      <c r="K56" s="1462"/>
      <c r="L56" s="1462"/>
      <c r="M56" s="1463"/>
      <c r="N56" s="1461"/>
      <c r="O56" s="1462"/>
      <c r="P56" s="1462"/>
      <c r="Q56" s="1462"/>
      <c r="R56" s="1462"/>
      <c r="S56" s="1462"/>
      <c r="T56" s="1462"/>
      <c r="U56" s="1462"/>
      <c r="V56" s="1462"/>
      <c r="W56" s="1462"/>
      <c r="X56" s="1462"/>
      <c r="Y56" s="1463"/>
      <c r="Z56" s="1461"/>
      <c r="AA56" s="1462"/>
      <c r="AB56" s="1462"/>
      <c r="AC56" s="1462"/>
      <c r="AD56" s="1462"/>
      <c r="AE56" s="1462"/>
      <c r="AF56" s="1462"/>
      <c r="AG56" s="1462"/>
      <c r="AH56" s="1462"/>
      <c r="AI56" s="1462"/>
      <c r="AJ56" s="1462"/>
      <c r="AK56" s="1463"/>
      <c r="AL56" s="1461"/>
      <c r="AM56" s="1462"/>
      <c r="AN56" s="1462"/>
      <c r="AO56" s="1462"/>
      <c r="AP56" s="1462"/>
      <c r="AQ56" s="1462"/>
      <c r="AR56" s="1462"/>
      <c r="AS56" s="1462"/>
      <c r="AT56" s="1462"/>
      <c r="AU56" s="1462"/>
      <c r="AV56" s="1462"/>
      <c r="AW56" s="1463"/>
      <c r="AX56" s="1461"/>
      <c r="AY56" s="1462"/>
      <c r="AZ56" s="1462"/>
      <c r="BA56" s="1462"/>
      <c r="BB56" s="1462"/>
      <c r="BC56" s="1462"/>
      <c r="BD56" s="1462"/>
      <c r="BE56" s="1462"/>
      <c r="BF56" s="1462"/>
      <c r="BG56" s="1462"/>
      <c r="BH56" s="1462"/>
      <c r="BI56" s="1463"/>
      <c r="BJ56" s="1461"/>
      <c r="BK56" s="1462"/>
      <c r="BL56" s="1462"/>
      <c r="BM56" s="1462"/>
      <c r="BN56" s="1462"/>
      <c r="BO56" s="1462"/>
      <c r="BP56" s="1462"/>
      <c r="BQ56" s="1462"/>
      <c r="BR56" s="1462"/>
      <c r="BS56" s="1462"/>
      <c r="BT56" s="1462"/>
      <c r="BU56" s="1463"/>
      <c r="BV56" s="1461"/>
      <c r="BW56" s="1462"/>
      <c r="BX56" s="1462"/>
      <c r="BY56" s="1462"/>
      <c r="BZ56" s="1462"/>
      <c r="CA56" s="1462"/>
      <c r="CB56" s="1462"/>
      <c r="CC56" s="1462"/>
      <c r="CD56" s="1462"/>
      <c r="CE56" s="1462"/>
      <c r="CF56" s="1462"/>
      <c r="CG56" s="1463"/>
      <c r="CH56" s="1461"/>
      <c r="CI56" s="1462"/>
      <c r="CJ56" s="1462"/>
      <c r="CK56" s="1462"/>
      <c r="CL56" s="1462"/>
      <c r="CM56" s="1462"/>
      <c r="CN56" s="1462"/>
      <c r="CO56" s="1462"/>
      <c r="CP56" s="1462"/>
      <c r="CQ56" s="1462"/>
      <c r="CR56" s="1462"/>
      <c r="CS56" s="1463"/>
      <c r="CT56" s="1461"/>
      <c r="CU56" s="1462"/>
      <c r="CV56" s="1462"/>
      <c r="CW56" s="1462"/>
      <c r="CX56" s="1462"/>
      <c r="CY56" s="1462"/>
      <c r="CZ56" s="1462"/>
      <c r="DA56" s="1462"/>
      <c r="DB56" s="1462"/>
      <c r="DC56" s="1462"/>
      <c r="DD56" s="1462"/>
      <c r="DE56" s="1463"/>
      <c r="DF56" s="1461"/>
      <c r="DG56" s="1462"/>
      <c r="DH56" s="1462"/>
      <c r="DI56" s="1462"/>
      <c r="DJ56" s="1462"/>
      <c r="DK56" s="1462"/>
      <c r="DL56" s="1462"/>
      <c r="DM56" s="1462"/>
      <c r="DN56" s="1462"/>
      <c r="DO56" s="1462"/>
      <c r="DP56" s="1462"/>
      <c r="DQ56" s="1463"/>
      <c r="DR56" s="1467">
        <f t="shared" ref="DR56:EC60" si="8">SUM(B56,N56,Z56,AL56,AX56,BJ56,BV56,CH56,CT56,DF56)</f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0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0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756</v>
      </c>
      <c r="B57" s="1461"/>
      <c r="C57" s="1462"/>
      <c r="D57" s="1462"/>
      <c r="E57" s="1462"/>
      <c r="F57" s="1462"/>
      <c r="G57" s="1462"/>
      <c r="H57" s="1462"/>
      <c r="I57" s="1462"/>
      <c r="J57" s="1462"/>
      <c r="K57" s="1462"/>
      <c r="L57" s="1462"/>
      <c r="M57" s="1463"/>
      <c r="N57" s="1461"/>
      <c r="O57" s="1462"/>
      <c r="P57" s="1462"/>
      <c r="Q57" s="1462"/>
      <c r="R57" s="1462"/>
      <c r="S57" s="1462"/>
      <c r="T57" s="1462"/>
      <c r="U57" s="1462"/>
      <c r="V57" s="1462"/>
      <c r="W57" s="1462"/>
      <c r="X57" s="1462"/>
      <c r="Y57" s="1463"/>
      <c r="Z57" s="1461"/>
      <c r="AA57" s="1462"/>
      <c r="AB57" s="1462"/>
      <c r="AC57" s="1462"/>
      <c r="AD57" s="1462"/>
      <c r="AE57" s="1462"/>
      <c r="AF57" s="1462"/>
      <c r="AG57" s="1462"/>
      <c r="AH57" s="1462"/>
      <c r="AI57" s="1462"/>
      <c r="AJ57" s="1462"/>
      <c r="AK57" s="1463"/>
      <c r="AL57" s="1461"/>
      <c r="AM57" s="1462"/>
      <c r="AN57" s="1462"/>
      <c r="AO57" s="1462"/>
      <c r="AP57" s="1462"/>
      <c r="AQ57" s="1462"/>
      <c r="AR57" s="1462"/>
      <c r="AS57" s="1462"/>
      <c r="AT57" s="1462"/>
      <c r="AU57" s="1462"/>
      <c r="AV57" s="1462"/>
      <c r="AW57" s="1463"/>
      <c r="AX57" s="1461"/>
      <c r="AY57" s="1462"/>
      <c r="AZ57" s="1462"/>
      <c r="BA57" s="1462"/>
      <c r="BB57" s="1462"/>
      <c r="BC57" s="1462"/>
      <c r="BD57" s="1462"/>
      <c r="BE57" s="1462"/>
      <c r="BF57" s="1462"/>
      <c r="BG57" s="1462"/>
      <c r="BH57" s="1462"/>
      <c r="BI57" s="1463"/>
      <c r="BJ57" s="1461"/>
      <c r="BK57" s="1462"/>
      <c r="BL57" s="1462"/>
      <c r="BM57" s="1462"/>
      <c r="BN57" s="1462"/>
      <c r="BO57" s="1462"/>
      <c r="BP57" s="1462"/>
      <c r="BQ57" s="1462"/>
      <c r="BR57" s="1462"/>
      <c r="BS57" s="1462"/>
      <c r="BT57" s="1462"/>
      <c r="BU57" s="1463"/>
      <c r="BV57" s="1461"/>
      <c r="BW57" s="1462"/>
      <c r="BX57" s="1462"/>
      <c r="BY57" s="1462"/>
      <c r="BZ57" s="1462"/>
      <c r="CA57" s="1462"/>
      <c r="CB57" s="1462"/>
      <c r="CC57" s="1462"/>
      <c r="CD57" s="1462"/>
      <c r="CE57" s="1462"/>
      <c r="CF57" s="1462"/>
      <c r="CG57" s="1463"/>
      <c r="CH57" s="1461"/>
      <c r="CI57" s="1462"/>
      <c r="CJ57" s="1462"/>
      <c r="CK57" s="1462"/>
      <c r="CL57" s="1462"/>
      <c r="CM57" s="1462"/>
      <c r="CN57" s="1462"/>
      <c r="CO57" s="1462"/>
      <c r="CP57" s="1462"/>
      <c r="CQ57" s="1462"/>
      <c r="CR57" s="1462"/>
      <c r="CS57" s="1463"/>
      <c r="CT57" s="1461"/>
      <c r="CU57" s="1462"/>
      <c r="CV57" s="1462"/>
      <c r="CW57" s="1462"/>
      <c r="CX57" s="1462"/>
      <c r="CY57" s="1462"/>
      <c r="CZ57" s="1462"/>
      <c r="DA57" s="1462"/>
      <c r="DB57" s="1462"/>
      <c r="DC57" s="1462"/>
      <c r="DD57" s="1462"/>
      <c r="DE57" s="1463"/>
      <c r="DF57" s="1461"/>
      <c r="DG57" s="1462"/>
      <c r="DH57" s="1462"/>
      <c r="DI57" s="1462"/>
      <c r="DJ57" s="1462"/>
      <c r="DK57" s="1462"/>
      <c r="DL57" s="1462"/>
      <c r="DM57" s="1462"/>
      <c r="DN57" s="1462"/>
      <c r="DO57" s="1462"/>
      <c r="DP57" s="1462"/>
      <c r="DQ57" s="1463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0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0</v>
      </c>
      <c r="EB57" s="1465">
        <f t="shared" si="8"/>
        <v>0</v>
      </c>
      <c r="EC57" s="1466">
        <f t="shared" si="8"/>
        <v>0</v>
      </c>
    </row>
    <row r="58" spans="1:133">
      <c r="A58" s="1468" t="s">
        <v>757</v>
      </c>
      <c r="B58" s="1461"/>
      <c r="C58" s="1462"/>
      <c r="D58" s="1462"/>
      <c r="E58" s="1462"/>
      <c r="F58" s="1462"/>
      <c r="G58" s="1462"/>
      <c r="H58" s="1462"/>
      <c r="I58" s="1462"/>
      <c r="J58" s="1462"/>
      <c r="K58" s="1462"/>
      <c r="L58" s="1462"/>
      <c r="M58" s="1463"/>
      <c r="N58" s="1461"/>
      <c r="O58" s="1462"/>
      <c r="P58" s="1462"/>
      <c r="Q58" s="1462"/>
      <c r="R58" s="1462"/>
      <c r="S58" s="1462"/>
      <c r="T58" s="1462"/>
      <c r="U58" s="1462"/>
      <c r="V58" s="1462"/>
      <c r="W58" s="1462"/>
      <c r="X58" s="1462"/>
      <c r="Y58" s="1463"/>
      <c r="Z58" s="1461"/>
      <c r="AA58" s="1462"/>
      <c r="AB58" s="1462"/>
      <c r="AC58" s="1462"/>
      <c r="AD58" s="1462"/>
      <c r="AE58" s="1462"/>
      <c r="AF58" s="1462"/>
      <c r="AG58" s="1462"/>
      <c r="AH58" s="1462"/>
      <c r="AI58" s="1462"/>
      <c r="AJ58" s="1462"/>
      <c r="AK58" s="1463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62"/>
      <c r="AV58" s="1462"/>
      <c r="AW58" s="1463"/>
      <c r="AX58" s="1461"/>
      <c r="AY58" s="1462"/>
      <c r="AZ58" s="1462"/>
      <c r="BA58" s="1462"/>
      <c r="BB58" s="1462"/>
      <c r="BC58" s="1462"/>
      <c r="BD58" s="1462"/>
      <c r="BE58" s="1462"/>
      <c r="BF58" s="1462"/>
      <c r="BG58" s="1462"/>
      <c r="BH58" s="1462"/>
      <c r="BI58" s="1463"/>
      <c r="BJ58" s="1461"/>
      <c r="BK58" s="1462"/>
      <c r="BL58" s="1462"/>
      <c r="BM58" s="1462"/>
      <c r="BN58" s="1462"/>
      <c r="BO58" s="1462"/>
      <c r="BP58" s="1462"/>
      <c r="BQ58" s="1462"/>
      <c r="BR58" s="1462"/>
      <c r="BS58" s="1462"/>
      <c r="BT58" s="1462"/>
      <c r="BU58" s="1463"/>
      <c r="BV58" s="1461"/>
      <c r="BW58" s="1462"/>
      <c r="BX58" s="1462"/>
      <c r="BY58" s="1462"/>
      <c r="BZ58" s="1462"/>
      <c r="CA58" s="1462"/>
      <c r="CB58" s="1462"/>
      <c r="CC58" s="1462"/>
      <c r="CD58" s="1462"/>
      <c r="CE58" s="1462"/>
      <c r="CF58" s="1462"/>
      <c r="CG58" s="1463"/>
      <c r="CH58" s="1461"/>
      <c r="CI58" s="1462"/>
      <c r="CJ58" s="1462"/>
      <c r="CK58" s="1462"/>
      <c r="CL58" s="1462"/>
      <c r="CM58" s="1462"/>
      <c r="CN58" s="1462"/>
      <c r="CO58" s="1462"/>
      <c r="CP58" s="1462"/>
      <c r="CQ58" s="1462"/>
      <c r="CR58" s="1462"/>
      <c r="CS58" s="1463"/>
      <c r="CT58" s="1461"/>
      <c r="CU58" s="1462"/>
      <c r="CV58" s="1462"/>
      <c r="CW58" s="1462"/>
      <c r="CX58" s="1462"/>
      <c r="CY58" s="1462"/>
      <c r="CZ58" s="1462"/>
      <c r="DA58" s="1462"/>
      <c r="DB58" s="1462"/>
      <c r="DC58" s="1462"/>
      <c r="DD58" s="1462"/>
      <c r="DE58" s="1463"/>
      <c r="DF58" s="1461"/>
      <c r="DG58" s="1462"/>
      <c r="DH58" s="1462"/>
      <c r="DI58" s="1462"/>
      <c r="DJ58" s="1462"/>
      <c r="DK58" s="1462"/>
      <c r="DL58" s="1462"/>
      <c r="DM58" s="1462"/>
      <c r="DN58" s="1462"/>
      <c r="DO58" s="1462"/>
      <c r="DP58" s="1462"/>
      <c r="DQ58" s="1463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0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0</v>
      </c>
      <c r="EB58" s="1465">
        <f t="shared" si="8"/>
        <v>0</v>
      </c>
      <c r="EC58" s="1466">
        <f t="shared" si="8"/>
        <v>0</v>
      </c>
    </row>
    <row r="59" spans="1:133">
      <c r="A59" s="1468" t="s">
        <v>759</v>
      </c>
      <c r="B59" s="1461"/>
      <c r="C59" s="1462"/>
      <c r="D59" s="1462"/>
      <c r="E59" s="1462"/>
      <c r="F59" s="1462"/>
      <c r="G59" s="1462"/>
      <c r="H59" s="1462"/>
      <c r="I59" s="1462"/>
      <c r="J59" s="1462"/>
      <c r="K59" s="1462"/>
      <c r="L59" s="1462"/>
      <c r="M59" s="1463"/>
      <c r="N59" s="1461"/>
      <c r="O59" s="1462"/>
      <c r="P59" s="1462"/>
      <c r="Q59" s="1462"/>
      <c r="R59" s="1462"/>
      <c r="S59" s="1462"/>
      <c r="T59" s="1462"/>
      <c r="U59" s="1462"/>
      <c r="V59" s="1462"/>
      <c r="W59" s="1462"/>
      <c r="X59" s="1462"/>
      <c r="Y59" s="1463"/>
      <c r="Z59" s="1461"/>
      <c r="AA59" s="1462"/>
      <c r="AB59" s="1462"/>
      <c r="AC59" s="1462"/>
      <c r="AD59" s="1462"/>
      <c r="AE59" s="1462"/>
      <c r="AF59" s="1462"/>
      <c r="AG59" s="1462"/>
      <c r="AH59" s="1462"/>
      <c r="AI59" s="1462"/>
      <c r="AJ59" s="1462"/>
      <c r="AK59" s="1463"/>
      <c r="AL59" s="1461"/>
      <c r="AM59" s="1462"/>
      <c r="AN59" s="1462"/>
      <c r="AO59" s="1462"/>
      <c r="AP59" s="1462"/>
      <c r="AQ59" s="1462"/>
      <c r="AR59" s="1462"/>
      <c r="AS59" s="1462"/>
      <c r="AT59" s="1462"/>
      <c r="AU59" s="1462"/>
      <c r="AV59" s="1462"/>
      <c r="AW59" s="1463"/>
      <c r="AX59" s="1461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3"/>
      <c r="BJ59" s="1461"/>
      <c r="BK59" s="1462"/>
      <c r="BL59" s="1462"/>
      <c r="BM59" s="1462"/>
      <c r="BN59" s="1462"/>
      <c r="BO59" s="1462"/>
      <c r="BP59" s="1462"/>
      <c r="BQ59" s="1462"/>
      <c r="BR59" s="1462"/>
      <c r="BS59" s="1462"/>
      <c r="BT59" s="1462"/>
      <c r="BU59" s="1463"/>
      <c r="BV59" s="1461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3"/>
      <c r="CH59" s="1461"/>
      <c r="CI59" s="1462"/>
      <c r="CJ59" s="1462"/>
      <c r="CK59" s="1462"/>
      <c r="CL59" s="1462"/>
      <c r="CM59" s="1462"/>
      <c r="CN59" s="1462"/>
      <c r="CO59" s="1462"/>
      <c r="CP59" s="1462"/>
      <c r="CQ59" s="1462"/>
      <c r="CR59" s="1462"/>
      <c r="CS59" s="1463"/>
      <c r="CT59" s="1461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3"/>
      <c r="DF59" s="1461"/>
      <c r="DG59" s="1462"/>
      <c r="DH59" s="1462"/>
      <c r="DI59" s="1462"/>
      <c r="DJ59" s="1462"/>
      <c r="DK59" s="1462"/>
      <c r="DL59" s="1462"/>
      <c r="DM59" s="1462"/>
      <c r="DN59" s="1462"/>
      <c r="DO59" s="1462"/>
      <c r="DP59" s="1462"/>
      <c r="DQ59" s="1463"/>
      <c r="DR59" s="1467">
        <f t="shared" si="8"/>
        <v>0</v>
      </c>
      <c r="DS59" s="1465">
        <f t="shared" si="8"/>
        <v>0</v>
      </c>
      <c r="DT59" s="1465">
        <f t="shared" si="8"/>
        <v>0</v>
      </c>
      <c r="DU59" s="1465">
        <f t="shared" si="8"/>
        <v>0</v>
      </c>
      <c r="DV59" s="1465">
        <f t="shared" si="8"/>
        <v>0</v>
      </c>
      <c r="DW59" s="1465">
        <f t="shared" si="8"/>
        <v>0</v>
      </c>
      <c r="DX59" s="1465">
        <f t="shared" si="8"/>
        <v>0</v>
      </c>
      <c r="DY59" s="1465">
        <f t="shared" si="8"/>
        <v>0</v>
      </c>
      <c r="DZ59" s="1465">
        <f t="shared" si="8"/>
        <v>0</v>
      </c>
      <c r="EA59" s="1465">
        <f t="shared" si="8"/>
        <v>0</v>
      </c>
      <c r="EB59" s="1465">
        <f t="shared" si="8"/>
        <v>0</v>
      </c>
      <c r="EC59" s="1466">
        <f t="shared" si="8"/>
        <v>0</v>
      </c>
    </row>
    <row r="60" spans="1:133">
      <c r="A60" s="1468" t="s">
        <v>760</v>
      </c>
      <c r="B60" s="1461"/>
      <c r="C60" s="1462"/>
      <c r="D60" s="1462"/>
      <c r="E60" s="1462"/>
      <c r="F60" s="1462"/>
      <c r="G60" s="1462"/>
      <c r="H60" s="1462"/>
      <c r="I60" s="1462"/>
      <c r="J60" s="1462"/>
      <c r="K60" s="1462"/>
      <c r="L60" s="1462"/>
      <c r="M60" s="1463"/>
      <c r="N60" s="1461"/>
      <c r="O60" s="1462"/>
      <c r="P60" s="1462"/>
      <c r="Q60" s="1462"/>
      <c r="R60" s="1462"/>
      <c r="S60" s="1462"/>
      <c r="T60" s="1462"/>
      <c r="U60" s="1462"/>
      <c r="V60" s="1462"/>
      <c r="W60" s="1462"/>
      <c r="X60" s="1462"/>
      <c r="Y60" s="1463"/>
      <c r="Z60" s="1461"/>
      <c r="AA60" s="1462"/>
      <c r="AB60" s="1462"/>
      <c r="AC60" s="1462"/>
      <c r="AD60" s="1462"/>
      <c r="AE60" s="1462"/>
      <c r="AF60" s="1462"/>
      <c r="AG60" s="1462"/>
      <c r="AH60" s="1462"/>
      <c r="AI60" s="1462"/>
      <c r="AJ60" s="1462"/>
      <c r="AK60" s="1463"/>
      <c r="AL60" s="1461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2"/>
      <c r="AW60" s="1463"/>
      <c r="AX60" s="1461"/>
      <c r="AY60" s="1462"/>
      <c r="AZ60" s="1462"/>
      <c r="BA60" s="1462"/>
      <c r="BB60" s="1462"/>
      <c r="BC60" s="1462"/>
      <c r="BD60" s="1462"/>
      <c r="BE60" s="1462"/>
      <c r="BF60" s="1462"/>
      <c r="BG60" s="1462"/>
      <c r="BH60" s="1462"/>
      <c r="BI60" s="1463"/>
      <c r="BJ60" s="1461"/>
      <c r="BK60" s="1462"/>
      <c r="BL60" s="1462"/>
      <c r="BM60" s="1462"/>
      <c r="BN60" s="1462"/>
      <c r="BO60" s="1462"/>
      <c r="BP60" s="1462"/>
      <c r="BQ60" s="1462"/>
      <c r="BR60" s="1462"/>
      <c r="BS60" s="1462"/>
      <c r="BT60" s="1462"/>
      <c r="BU60" s="1463"/>
      <c r="BV60" s="1461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3"/>
      <c r="CH60" s="1461"/>
      <c r="CI60" s="1462"/>
      <c r="CJ60" s="1462"/>
      <c r="CK60" s="1462"/>
      <c r="CL60" s="1462"/>
      <c r="CM60" s="1462"/>
      <c r="CN60" s="1462"/>
      <c r="CO60" s="1462"/>
      <c r="CP60" s="1462"/>
      <c r="CQ60" s="1462"/>
      <c r="CR60" s="1462"/>
      <c r="CS60" s="1463"/>
      <c r="CT60" s="1461"/>
      <c r="CU60" s="1462"/>
      <c r="CV60" s="1462"/>
      <c r="CW60" s="1462"/>
      <c r="CX60" s="1462"/>
      <c r="CY60" s="1462"/>
      <c r="CZ60" s="1462"/>
      <c r="DA60" s="1462"/>
      <c r="DB60" s="1462"/>
      <c r="DC60" s="1462"/>
      <c r="DD60" s="1462"/>
      <c r="DE60" s="1463"/>
      <c r="DF60" s="1461"/>
      <c r="DG60" s="1462"/>
      <c r="DH60" s="1462"/>
      <c r="DI60" s="1462"/>
      <c r="DJ60" s="1462"/>
      <c r="DK60" s="1462"/>
      <c r="DL60" s="1462"/>
      <c r="DM60" s="1462"/>
      <c r="DN60" s="1462"/>
      <c r="DO60" s="1462"/>
      <c r="DP60" s="1462"/>
      <c r="DQ60" s="1463"/>
      <c r="DR60" s="1467">
        <f t="shared" si="8"/>
        <v>0</v>
      </c>
      <c r="DS60" s="1465">
        <f t="shared" si="8"/>
        <v>0</v>
      </c>
      <c r="DT60" s="1465">
        <f t="shared" si="8"/>
        <v>0</v>
      </c>
      <c r="DU60" s="1465">
        <f t="shared" si="8"/>
        <v>0</v>
      </c>
      <c r="DV60" s="1465">
        <f t="shared" si="8"/>
        <v>0</v>
      </c>
      <c r="DW60" s="1465">
        <f t="shared" si="8"/>
        <v>0</v>
      </c>
      <c r="DX60" s="1465">
        <f t="shared" si="8"/>
        <v>0</v>
      </c>
      <c r="DY60" s="1465">
        <f t="shared" si="8"/>
        <v>0</v>
      </c>
      <c r="DZ60" s="1465">
        <f t="shared" si="8"/>
        <v>0</v>
      </c>
      <c r="EA60" s="1465">
        <f t="shared" si="8"/>
        <v>0</v>
      </c>
      <c r="EB60" s="1465">
        <f t="shared" si="8"/>
        <v>0</v>
      </c>
      <c r="EC60" s="1466">
        <f t="shared" si="8"/>
        <v>0</v>
      </c>
    </row>
    <row r="61" spans="1:133">
      <c r="A61" s="1456" t="s">
        <v>768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58"/>
      <c r="N61" s="1458"/>
      <c r="O61" s="1458"/>
      <c r="P61" s="1458"/>
      <c r="Q61" s="1458"/>
      <c r="R61" s="1458"/>
      <c r="S61" s="1458"/>
      <c r="T61" s="1458"/>
      <c r="U61" s="1458"/>
      <c r="V61" s="1458"/>
      <c r="W61" s="1458"/>
      <c r="X61" s="1458"/>
      <c r="Y61" s="1458"/>
      <c r="Z61" s="1458"/>
      <c r="AA61" s="1458"/>
      <c r="AB61" s="1458"/>
      <c r="AC61" s="1458"/>
      <c r="AD61" s="1458"/>
      <c r="AE61" s="1458"/>
      <c r="AF61" s="1458"/>
      <c r="AG61" s="1458"/>
      <c r="AH61" s="1458"/>
      <c r="AI61" s="1458"/>
      <c r="AJ61" s="1458"/>
      <c r="AK61" s="1458"/>
      <c r="AL61" s="1458"/>
      <c r="AM61" s="1458"/>
      <c r="AN61" s="1458"/>
      <c r="AO61" s="1458"/>
      <c r="AP61" s="1458"/>
      <c r="AQ61" s="1458"/>
      <c r="AR61" s="1458"/>
      <c r="AS61" s="1458"/>
      <c r="AT61" s="1458"/>
      <c r="AU61" s="1458"/>
      <c r="AV61" s="1458"/>
      <c r="AW61" s="1458"/>
      <c r="AX61" s="1458"/>
      <c r="AY61" s="1458"/>
      <c r="AZ61" s="1458"/>
      <c r="BA61" s="1458"/>
      <c r="BB61" s="1458"/>
      <c r="BC61" s="1458"/>
      <c r="BD61" s="1458"/>
      <c r="BE61" s="1458"/>
      <c r="BF61" s="1458"/>
      <c r="BG61" s="1458"/>
      <c r="BH61" s="1458"/>
      <c r="BI61" s="1458"/>
      <c r="BJ61" s="1458"/>
      <c r="BK61" s="1458"/>
      <c r="BL61" s="1458"/>
      <c r="BM61" s="1458"/>
      <c r="BN61" s="1458"/>
      <c r="BO61" s="1458"/>
      <c r="BP61" s="1458"/>
      <c r="BQ61" s="1458"/>
      <c r="BR61" s="1458"/>
      <c r="BS61" s="1458"/>
      <c r="BT61" s="1458"/>
      <c r="BU61" s="1458"/>
      <c r="BV61" s="1458"/>
      <c r="BW61" s="1458"/>
      <c r="BX61" s="1458"/>
      <c r="BY61" s="1458"/>
      <c r="BZ61" s="1458"/>
      <c r="CA61" s="1458"/>
      <c r="CB61" s="1458"/>
      <c r="CC61" s="1458"/>
      <c r="CD61" s="1458"/>
      <c r="CE61" s="1458"/>
      <c r="CF61" s="1458"/>
      <c r="CG61" s="1458"/>
      <c r="CH61" s="1458"/>
      <c r="CI61" s="1458"/>
      <c r="CJ61" s="1458"/>
      <c r="CK61" s="1458"/>
      <c r="CL61" s="1458"/>
      <c r="CM61" s="1458"/>
      <c r="CN61" s="1458"/>
      <c r="CO61" s="1458"/>
      <c r="CP61" s="1458"/>
      <c r="CQ61" s="1458"/>
      <c r="CR61" s="1458"/>
      <c r="CS61" s="1458"/>
      <c r="CT61" s="1458"/>
      <c r="CU61" s="1458"/>
      <c r="CV61" s="1458"/>
      <c r="CW61" s="1458"/>
      <c r="CX61" s="1458"/>
      <c r="CY61" s="1458"/>
      <c r="CZ61" s="1458"/>
      <c r="DA61" s="1458"/>
      <c r="DB61" s="1458"/>
      <c r="DC61" s="1458"/>
      <c r="DD61" s="1458"/>
      <c r="DE61" s="1458"/>
      <c r="DF61" s="1458"/>
      <c r="DG61" s="1458"/>
      <c r="DH61" s="1458"/>
      <c r="DI61" s="1458"/>
      <c r="DJ61" s="1458"/>
      <c r="DK61" s="1458"/>
      <c r="DL61" s="1458"/>
      <c r="DM61" s="1458"/>
      <c r="DN61" s="1458"/>
      <c r="DO61" s="1458"/>
      <c r="DP61" s="1458"/>
      <c r="DQ61" s="1458"/>
      <c r="DR61" s="1458"/>
      <c r="DS61" s="1458"/>
      <c r="DT61" s="1458"/>
      <c r="DU61" s="1458"/>
      <c r="DV61" s="1458"/>
      <c r="DW61" s="1458"/>
      <c r="DX61" s="1458"/>
      <c r="DY61" s="1458"/>
      <c r="DZ61" s="1458"/>
      <c r="EA61" s="1458"/>
      <c r="EB61" s="1458"/>
      <c r="EC61" s="1459"/>
    </row>
    <row r="62" spans="1:133">
      <c r="A62" s="1468" t="s">
        <v>755</v>
      </c>
      <c r="B62" s="1461"/>
      <c r="C62" s="1462"/>
      <c r="D62" s="1462"/>
      <c r="E62" s="1462"/>
      <c r="F62" s="1462"/>
      <c r="G62" s="1462"/>
      <c r="H62" s="1462"/>
      <c r="I62" s="1462"/>
      <c r="J62" s="1462"/>
      <c r="K62" s="1462"/>
      <c r="L62" s="1462"/>
      <c r="M62" s="1463"/>
      <c r="N62" s="1461"/>
      <c r="O62" s="1462"/>
      <c r="P62" s="1462"/>
      <c r="Q62" s="1462"/>
      <c r="R62" s="1462"/>
      <c r="S62" s="1462"/>
      <c r="T62" s="1462"/>
      <c r="U62" s="1462"/>
      <c r="V62" s="1462"/>
      <c r="W62" s="1462"/>
      <c r="X62" s="1462"/>
      <c r="Y62" s="1463"/>
      <c r="Z62" s="1461"/>
      <c r="AA62" s="1462"/>
      <c r="AB62" s="1462"/>
      <c r="AC62" s="1462"/>
      <c r="AD62" s="1462"/>
      <c r="AE62" s="1462"/>
      <c r="AF62" s="1462"/>
      <c r="AG62" s="1462"/>
      <c r="AH62" s="1462"/>
      <c r="AI62" s="1462"/>
      <c r="AJ62" s="1462"/>
      <c r="AK62" s="1463"/>
      <c r="AL62" s="1461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2"/>
      <c r="AW62" s="1463"/>
      <c r="AX62" s="1461"/>
      <c r="AY62" s="1462"/>
      <c r="AZ62" s="1462"/>
      <c r="BA62" s="1462"/>
      <c r="BB62" s="1462"/>
      <c r="BC62" s="1462"/>
      <c r="BD62" s="1462"/>
      <c r="BE62" s="1462"/>
      <c r="BF62" s="1462"/>
      <c r="BG62" s="1462"/>
      <c r="BH62" s="1462"/>
      <c r="BI62" s="1463"/>
      <c r="BJ62" s="1461"/>
      <c r="BK62" s="1462"/>
      <c r="BL62" s="1462"/>
      <c r="BM62" s="1462"/>
      <c r="BN62" s="1462"/>
      <c r="BO62" s="1462"/>
      <c r="BP62" s="1462"/>
      <c r="BQ62" s="1462"/>
      <c r="BR62" s="1462"/>
      <c r="BS62" s="1462"/>
      <c r="BT62" s="1462"/>
      <c r="BU62" s="1463"/>
      <c r="BV62" s="1461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3"/>
      <c r="CH62" s="1461"/>
      <c r="CI62" s="1462"/>
      <c r="CJ62" s="1462"/>
      <c r="CK62" s="1462"/>
      <c r="CL62" s="1462"/>
      <c r="CM62" s="1462"/>
      <c r="CN62" s="1462"/>
      <c r="CO62" s="1462"/>
      <c r="CP62" s="1462"/>
      <c r="CQ62" s="1462"/>
      <c r="CR62" s="1462"/>
      <c r="CS62" s="1463"/>
      <c r="CT62" s="1461"/>
      <c r="CU62" s="1462"/>
      <c r="CV62" s="1462"/>
      <c r="CW62" s="1462"/>
      <c r="CX62" s="1462"/>
      <c r="CY62" s="1462"/>
      <c r="CZ62" s="1462"/>
      <c r="DA62" s="1462"/>
      <c r="DB62" s="1462"/>
      <c r="DC62" s="1462"/>
      <c r="DD62" s="1462"/>
      <c r="DE62" s="1463"/>
      <c r="DF62" s="1461"/>
      <c r="DG62" s="1462"/>
      <c r="DH62" s="1462"/>
      <c r="DI62" s="1462"/>
      <c r="DJ62" s="1462"/>
      <c r="DK62" s="1462"/>
      <c r="DL62" s="1462"/>
      <c r="DM62" s="1462"/>
      <c r="DN62" s="1462"/>
      <c r="DO62" s="1462"/>
      <c r="DP62" s="1462"/>
      <c r="DQ62" s="1463"/>
      <c r="DR62" s="1467">
        <f t="shared" ref="DR62:EC66" si="9">SUM(B62,N62,Z62,AL62,AX62,BJ62,BV62,CH62,CT62,DF62)</f>
        <v>0</v>
      </c>
      <c r="DS62" s="1465">
        <f t="shared" si="9"/>
        <v>0</v>
      </c>
      <c r="DT62" s="1465">
        <f t="shared" si="9"/>
        <v>0</v>
      </c>
      <c r="DU62" s="1465">
        <f t="shared" si="9"/>
        <v>0</v>
      </c>
      <c r="DV62" s="1465">
        <f t="shared" si="9"/>
        <v>0</v>
      </c>
      <c r="DW62" s="1465">
        <f t="shared" si="9"/>
        <v>0</v>
      </c>
      <c r="DX62" s="1465">
        <f t="shared" si="9"/>
        <v>0</v>
      </c>
      <c r="DY62" s="1465">
        <f t="shared" si="9"/>
        <v>0</v>
      </c>
      <c r="DZ62" s="1465">
        <f t="shared" si="9"/>
        <v>0</v>
      </c>
      <c r="EA62" s="1465">
        <f t="shared" si="9"/>
        <v>0</v>
      </c>
      <c r="EB62" s="1465">
        <f t="shared" si="9"/>
        <v>0</v>
      </c>
      <c r="EC62" s="1466">
        <f t="shared" si="9"/>
        <v>0</v>
      </c>
    </row>
    <row r="63" spans="1:133">
      <c r="A63" s="1468" t="s">
        <v>756</v>
      </c>
      <c r="B63" s="1461"/>
      <c r="C63" s="1462"/>
      <c r="D63" s="1462"/>
      <c r="E63" s="1462"/>
      <c r="F63" s="1462"/>
      <c r="G63" s="1462"/>
      <c r="H63" s="1462"/>
      <c r="I63" s="1462"/>
      <c r="J63" s="1462"/>
      <c r="K63" s="1462"/>
      <c r="L63" s="1462"/>
      <c r="M63" s="1463"/>
      <c r="N63" s="1461"/>
      <c r="O63" s="1462"/>
      <c r="P63" s="1462"/>
      <c r="Q63" s="1462"/>
      <c r="R63" s="1462"/>
      <c r="S63" s="1462"/>
      <c r="T63" s="1462"/>
      <c r="U63" s="1462"/>
      <c r="V63" s="1462"/>
      <c r="W63" s="1462"/>
      <c r="X63" s="1462"/>
      <c r="Y63" s="1463"/>
      <c r="Z63" s="1461"/>
      <c r="AA63" s="1462"/>
      <c r="AB63" s="1462"/>
      <c r="AC63" s="1462"/>
      <c r="AD63" s="1462"/>
      <c r="AE63" s="1462"/>
      <c r="AF63" s="1462"/>
      <c r="AG63" s="1462"/>
      <c r="AH63" s="1462"/>
      <c r="AI63" s="1462"/>
      <c r="AJ63" s="1462"/>
      <c r="AK63" s="1463"/>
      <c r="AL63" s="1461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2"/>
      <c r="AW63" s="1463"/>
      <c r="AX63" s="1461"/>
      <c r="AY63" s="1462"/>
      <c r="AZ63" s="1462"/>
      <c r="BA63" s="1462"/>
      <c r="BB63" s="1462"/>
      <c r="BC63" s="1462"/>
      <c r="BD63" s="1462"/>
      <c r="BE63" s="1462"/>
      <c r="BF63" s="1462"/>
      <c r="BG63" s="1462"/>
      <c r="BH63" s="1462"/>
      <c r="BI63" s="1463"/>
      <c r="BJ63" s="1461"/>
      <c r="BK63" s="1462"/>
      <c r="BL63" s="1462"/>
      <c r="BM63" s="1462"/>
      <c r="BN63" s="1462"/>
      <c r="BO63" s="1462"/>
      <c r="BP63" s="1462"/>
      <c r="BQ63" s="1462"/>
      <c r="BR63" s="1462"/>
      <c r="BS63" s="1462"/>
      <c r="BT63" s="1462"/>
      <c r="BU63" s="1463"/>
      <c r="BV63" s="1461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3"/>
      <c r="CH63" s="1461"/>
      <c r="CI63" s="1462"/>
      <c r="CJ63" s="1462"/>
      <c r="CK63" s="1462"/>
      <c r="CL63" s="1462"/>
      <c r="CM63" s="1462"/>
      <c r="CN63" s="1462"/>
      <c r="CO63" s="1462"/>
      <c r="CP63" s="1462"/>
      <c r="CQ63" s="1462"/>
      <c r="CR63" s="1462"/>
      <c r="CS63" s="1463"/>
      <c r="CT63" s="1461"/>
      <c r="CU63" s="1462"/>
      <c r="CV63" s="1462"/>
      <c r="CW63" s="1462"/>
      <c r="CX63" s="1462"/>
      <c r="CY63" s="1462"/>
      <c r="CZ63" s="1462"/>
      <c r="DA63" s="1462"/>
      <c r="DB63" s="1462"/>
      <c r="DC63" s="1462"/>
      <c r="DD63" s="1462"/>
      <c r="DE63" s="1463"/>
      <c r="DF63" s="1461"/>
      <c r="DG63" s="1462"/>
      <c r="DH63" s="1462"/>
      <c r="DI63" s="1462"/>
      <c r="DJ63" s="1462"/>
      <c r="DK63" s="1462"/>
      <c r="DL63" s="1462"/>
      <c r="DM63" s="1462"/>
      <c r="DN63" s="1462"/>
      <c r="DO63" s="1462"/>
      <c r="DP63" s="1462"/>
      <c r="DQ63" s="1463"/>
      <c r="DR63" s="1467">
        <f t="shared" si="9"/>
        <v>0</v>
      </c>
      <c r="DS63" s="1465">
        <f t="shared" si="9"/>
        <v>0</v>
      </c>
      <c r="DT63" s="1465">
        <f t="shared" si="9"/>
        <v>0</v>
      </c>
      <c r="DU63" s="1465">
        <f t="shared" si="9"/>
        <v>0</v>
      </c>
      <c r="DV63" s="1465">
        <f t="shared" si="9"/>
        <v>0</v>
      </c>
      <c r="DW63" s="1465">
        <f t="shared" si="9"/>
        <v>0</v>
      </c>
      <c r="DX63" s="1465">
        <f t="shared" si="9"/>
        <v>0</v>
      </c>
      <c r="DY63" s="1465">
        <f t="shared" si="9"/>
        <v>0</v>
      </c>
      <c r="DZ63" s="1465">
        <f t="shared" si="9"/>
        <v>0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68" t="s">
        <v>757</v>
      </c>
      <c r="B64" s="1461"/>
      <c r="C64" s="1462"/>
      <c r="D64" s="1462"/>
      <c r="E64" s="1462"/>
      <c r="F64" s="1462"/>
      <c r="G64" s="1462"/>
      <c r="H64" s="1462"/>
      <c r="I64" s="1462"/>
      <c r="J64" s="1462"/>
      <c r="K64" s="1462"/>
      <c r="L64" s="1462"/>
      <c r="M64" s="1463"/>
      <c r="N64" s="1461"/>
      <c r="O64" s="1462"/>
      <c r="P64" s="1462"/>
      <c r="Q64" s="1462"/>
      <c r="R64" s="1462"/>
      <c r="S64" s="1462"/>
      <c r="T64" s="1462"/>
      <c r="U64" s="1462"/>
      <c r="V64" s="1462"/>
      <c r="W64" s="1462"/>
      <c r="X64" s="1462"/>
      <c r="Y64" s="1463"/>
      <c r="Z64" s="1461"/>
      <c r="AA64" s="1462"/>
      <c r="AB64" s="1462"/>
      <c r="AC64" s="1462"/>
      <c r="AD64" s="1462"/>
      <c r="AE64" s="1462"/>
      <c r="AF64" s="1462"/>
      <c r="AG64" s="1462"/>
      <c r="AH64" s="1462"/>
      <c r="AI64" s="1462"/>
      <c r="AJ64" s="1462"/>
      <c r="AK64" s="1463"/>
      <c r="AL64" s="1461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2"/>
      <c r="AW64" s="1463"/>
      <c r="AX64" s="1461"/>
      <c r="AY64" s="1462"/>
      <c r="AZ64" s="1462"/>
      <c r="BA64" s="1462"/>
      <c r="BB64" s="1462"/>
      <c r="BC64" s="1462"/>
      <c r="BD64" s="1462"/>
      <c r="BE64" s="1462"/>
      <c r="BF64" s="1462"/>
      <c r="BG64" s="1462"/>
      <c r="BH64" s="1462"/>
      <c r="BI64" s="1463"/>
      <c r="BJ64" s="1461"/>
      <c r="BK64" s="1462"/>
      <c r="BL64" s="1462"/>
      <c r="BM64" s="1462"/>
      <c r="BN64" s="1462"/>
      <c r="BO64" s="1462"/>
      <c r="BP64" s="1462"/>
      <c r="BQ64" s="1462"/>
      <c r="BR64" s="1462"/>
      <c r="BS64" s="1462"/>
      <c r="BT64" s="1462"/>
      <c r="BU64" s="1463"/>
      <c r="BV64" s="1461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3"/>
      <c r="CH64" s="1461"/>
      <c r="CI64" s="1462"/>
      <c r="CJ64" s="1462"/>
      <c r="CK64" s="1462"/>
      <c r="CL64" s="1462"/>
      <c r="CM64" s="1462"/>
      <c r="CN64" s="1462"/>
      <c r="CO64" s="1462"/>
      <c r="CP64" s="1462"/>
      <c r="CQ64" s="1462"/>
      <c r="CR64" s="1462"/>
      <c r="CS64" s="1463"/>
      <c r="CT64" s="1461"/>
      <c r="CU64" s="1462"/>
      <c r="CV64" s="1462"/>
      <c r="CW64" s="1462"/>
      <c r="CX64" s="1462"/>
      <c r="CY64" s="1462"/>
      <c r="CZ64" s="1462"/>
      <c r="DA64" s="1462"/>
      <c r="DB64" s="1462"/>
      <c r="DC64" s="1462"/>
      <c r="DD64" s="1462"/>
      <c r="DE64" s="1463"/>
      <c r="DF64" s="1461"/>
      <c r="DG64" s="1462"/>
      <c r="DH64" s="1462"/>
      <c r="DI64" s="1462"/>
      <c r="DJ64" s="1462"/>
      <c r="DK64" s="1462"/>
      <c r="DL64" s="1462"/>
      <c r="DM64" s="1462"/>
      <c r="DN64" s="1462"/>
      <c r="DO64" s="1462"/>
      <c r="DP64" s="1462"/>
      <c r="DQ64" s="1463"/>
      <c r="DR64" s="1467">
        <f t="shared" si="9"/>
        <v>0</v>
      </c>
      <c r="DS64" s="1465">
        <f t="shared" si="9"/>
        <v>0</v>
      </c>
      <c r="DT64" s="1465">
        <f t="shared" si="9"/>
        <v>0</v>
      </c>
      <c r="DU64" s="1465">
        <f t="shared" si="9"/>
        <v>0</v>
      </c>
      <c r="DV64" s="1465">
        <f t="shared" si="9"/>
        <v>0</v>
      </c>
      <c r="DW64" s="1465">
        <f t="shared" si="9"/>
        <v>0</v>
      </c>
      <c r="DX64" s="1465">
        <f t="shared" si="9"/>
        <v>0</v>
      </c>
      <c r="DY64" s="1465">
        <f t="shared" si="9"/>
        <v>0</v>
      </c>
      <c r="DZ64" s="1465">
        <f t="shared" si="9"/>
        <v>0</v>
      </c>
      <c r="EA64" s="1465">
        <f t="shared" si="9"/>
        <v>0</v>
      </c>
      <c r="EB64" s="1465">
        <f t="shared" si="9"/>
        <v>0</v>
      </c>
      <c r="EC64" s="1466">
        <f t="shared" si="9"/>
        <v>0</v>
      </c>
    </row>
    <row r="65" spans="1:133">
      <c r="A65" s="1468" t="s">
        <v>759</v>
      </c>
      <c r="B65" s="1461"/>
      <c r="C65" s="1462"/>
      <c r="D65" s="1462"/>
      <c r="E65" s="1462"/>
      <c r="F65" s="1462"/>
      <c r="G65" s="1462"/>
      <c r="H65" s="1462"/>
      <c r="I65" s="1462"/>
      <c r="J65" s="1462"/>
      <c r="K65" s="1462"/>
      <c r="L65" s="1462"/>
      <c r="M65" s="1463"/>
      <c r="N65" s="1461"/>
      <c r="O65" s="1462"/>
      <c r="P65" s="1462"/>
      <c r="Q65" s="1462"/>
      <c r="R65" s="1462"/>
      <c r="S65" s="1462"/>
      <c r="T65" s="1462"/>
      <c r="U65" s="1462"/>
      <c r="V65" s="1462"/>
      <c r="W65" s="1462"/>
      <c r="X65" s="1462"/>
      <c r="Y65" s="1463"/>
      <c r="Z65" s="1461"/>
      <c r="AA65" s="1462"/>
      <c r="AB65" s="1462"/>
      <c r="AC65" s="1462"/>
      <c r="AD65" s="1462"/>
      <c r="AE65" s="1462"/>
      <c r="AF65" s="1462"/>
      <c r="AG65" s="1462"/>
      <c r="AH65" s="1462"/>
      <c r="AI65" s="1462"/>
      <c r="AJ65" s="1462"/>
      <c r="AK65" s="1463"/>
      <c r="AL65" s="1461"/>
      <c r="AM65" s="1462"/>
      <c r="AN65" s="1462"/>
      <c r="AO65" s="1462"/>
      <c r="AP65" s="1462"/>
      <c r="AQ65" s="1462"/>
      <c r="AR65" s="1462"/>
      <c r="AS65" s="1462"/>
      <c r="AT65" s="1462"/>
      <c r="AU65" s="1462"/>
      <c r="AV65" s="1462"/>
      <c r="AW65" s="1463"/>
      <c r="AX65" s="1461"/>
      <c r="AY65" s="1462"/>
      <c r="AZ65" s="1462"/>
      <c r="BA65" s="1462"/>
      <c r="BB65" s="1462"/>
      <c r="BC65" s="1462"/>
      <c r="BD65" s="1462"/>
      <c r="BE65" s="1462"/>
      <c r="BF65" s="1462"/>
      <c r="BG65" s="1462"/>
      <c r="BH65" s="1462"/>
      <c r="BI65" s="1463"/>
      <c r="BJ65" s="1461"/>
      <c r="BK65" s="1462"/>
      <c r="BL65" s="1462"/>
      <c r="BM65" s="1462"/>
      <c r="BN65" s="1462"/>
      <c r="BO65" s="1462"/>
      <c r="BP65" s="1462"/>
      <c r="BQ65" s="1462"/>
      <c r="BR65" s="1462"/>
      <c r="BS65" s="1462"/>
      <c r="BT65" s="1462"/>
      <c r="BU65" s="1463"/>
      <c r="BV65" s="1461"/>
      <c r="BW65" s="1462"/>
      <c r="BX65" s="1462"/>
      <c r="BY65" s="1462"/>
      <c r="BZ65" s="1462"/>
      <c r="CA65" s="1462"/>
      <c r="CB65" s="1462"/>
      <c r="CC65" s="1462"/>
      <c r="CD65" s="1462"/>
      <c r="CE65" s="1462"/>
      <c r="CF65" s="1462"/>
      <c r="CG65" s="1463"/>
      <c r="CH65" s="1461"/>
      <c r="CI65" s="1462"/>
      <c r="CJ65" s="1462"/>
      <c r="CK65" s="1462"/>
      <c r="CL65" s="1462"/>
      <c r="CM65" s="1462"/>
      <c r="CN65" s="1462"/>
      <c r="CO65" s="1462"/>
      <c r="CP65" s="1462"/>
      <c r="CQ65" s="1462"/>
      <c r="CR65" s="1462"/>
      <c r="CS65" s="1463"/>
      <c r="CT65" s="1461"/>
      <c r="CU65" s="1462"/>
      <c r="CV65" s="1462"/>
      <c r="CW65" s="1462"/>
      <c r="CX65" s="1462"/>
      <c r="CY65" s="1462"/>
      <c r="CZ65" s="1462"/>
      <c r="DA65" s="1462"/>
      <c r="DB65" s="1462"/>
      <c r="DC65" s="1462"/>
      <c r="DD65" s="1462"/>
      <c r="DE65" s="1463"/>
      <c r="DF65" s="1461"/>
      <c r="DG65" s="1462"/>
      <c r="DH65" s="1462"/>
      <c r="DI65" s="1462"/>
      <c r="DJ65" s="1462"/>
      <c r="DK65" s="1462"/>
      <c r="DL65" s="1462"/>
      <c r="DM65" s="1462"/>
      <c r="DN65" s="1462"/>
      <c r="DO65" s="1462"/>
      <c r="DP65" s="1462"/>
      <c r="DQ65" s="1463"/>
      <c r="DR65" s="1467">
        <f t="shared" si="9"/>
        <v>0</v>
      </c>
      <c r="DS65" s="1465">
        <f t="shared" si="9"/>
        <v>0</v>
      </c>
      <c r="DT65" s="1465">
        <f t="shared" si="9"/>
        <v>0</v>
      </c>
      <c r="DU65" s="1465">
        <f t="shared" si="9"/>
        <v>0</v>
      </c>
      <c r="DV65" s="1465">
        <f t="shared" si="9"/>
        <v>0</v>
      </c>
      <c r="DW65" s="1465">
        <f t="shared" si="9"/>
        <v>0</v>
      </c>
      <c r="DX65" s="1465">
        <f t="shared" si="9"/>
        <v>0</v>
      </c>
      <c r="DY65" s="1465">
        <f t="shared" si="9"/>
        <v>0</v>
      </c>
      <c r="DZ65" s="1465">
        <f t="shared" si="9"/>
        <v>0</v>
      </c>
      <c r="EA65" s="1465">
        <f t="shared" si="9"/>
        <v>0</v>
      </c>
      <c r="EB65" s="1465">
        <f t="shared" si="9"/>
        <v>0</v>
      </c>
      <c r="EC65" s="1466">
        <f t="shared" si="9"/>
        <v>0</v>
      </c>
    </row>
    <row r="66" spans="1:133">
      <c r="A66" s="1468" t="s">
        <v>760</v>
      </c>
      <c r="B66" s="1464"/>
      <c r="C66" s="1465"/>
      <c r="D66" s="1465"/>
      <c r="E66" s="1465"/>
      <c r="F66" s="1465"/>
      <c r="G66" s="1465"/>
      <c r="H66" s="1465"/>
      <c r="I66" s="1465"/>
      <c r="J66" s="1465"/>
      <c r="K66" s="1465"/>
      <c r="L66" s="1465"/>
      <c r="M66" s="1466"/>
      <c r="N66" s="1464"/>
      <c r="O66" s="1465"/>
      <c r="P66" s="1465"/>
      <c r="Q66" s="1465"/>
      <c r="R66" s="1465"/>
      <c r="S66" s="1465"/>
      <c r="T66" s="1465"/>
      <c r="U66" s="1465"/>
      <c r="V66" s="1465"/>
      <c r="W66" s="1465"/>
      <c r="X66" s="1465"/>
      <c r="Y66" s="1466"/>
      <c r="Z66" s="1464"/>
      <c r="AA66" s="1465"/>
      <c r="AB66" s="1465"/>
      <c r="AC66" s="1465"/>
      <c r="AD66" s="1465"/>
      <c r="AE66" s="1465"/>
      <c r="AF66" s="1465"/>
      <c r="AG66" s="1465"/>
      <c r="AH66" s="1465"/>
      <c r="AI66" s="1465"/>
      <c r="AJ66" s="1465"/>
      <c r="AK66" s="1466"/>
      <c r="AL66" s="1464"/>
      <c r="AM66" s="1465"/>
      <c r="AN66" s="1465"/>
      <c r="AO66" s="1465"/>
      <c r="AP66" s="1465"/>
      <c r="AQ66" s="1465"/>
      <c r="AR66" s="1465"/>
      <c r="AS66" s="1465"/>
      <c r="AT66" s="1465"/>
      <c r="AU66" s="1465"/>
      <c r="AV66" s="1465"/>
      <c r="AW66" s="1466"/>
      <c r="AX66" s="1464"/>
      <c r="AY66" s="1465"/>
      <c r="AZ66" s="1465"/>
      <c r="BA66" s="1465"/>
      <c r="BB66" s="1465"/>
      <c r="BC66" s="1465"/>
      <c r="BD66" s="1465"/>
      <c r="BE66" s="1465"/>
      <c r="BF66" s="1465"/>
      <c r="BG66" s="1465"/>
      <c r="BH66" s="1465"/>
      <c r="BI66" s="1466"/>
      <c r="BJ66" s="1464"/>
      <c r="BK66" s="1465"/>
      <c r="BL66" s="1465"/>
      <c r="BM66" s="1465"/>
      <c r="BN66" s="1465"/>
      <c r="BO66" s="1465"/>
      <c r="BP66" s="1465"/>
      <c r="BQ66" s="1465"/>
      <c r="BR66" s="1465"/>
      <c r="BS66" s="1465"/>
      <c r="BT66" s="1465"/>
      <c r="BU66" s="1466"/>
      <c r="BV66" s="1464"/>
      <c r="BW66" s="1465"/>
      <c r="BX66" s="1465"/>
      <c r="BY66" s="1465"/>
      <c r="BZ66" s="1465"/>
      <c r="CA66" s="1465"/>
      <c r="CB66" s="1465"/>
      <c r="CC66" s="1465"/>
      <c r="CD66" s="1465"/>
      <c r="CE66" s="1465"/>
      <c r="CF66" s="1465"/>
      <c r="CG66" s="1466"/>
      <c r="CH66" s="1464"/>
      <c r="CI66" s="1465"/>
      <c r="CJ66" s="1465"/>
      <c r="CK66" s="1465"/>
      <c r="CL66" s="1465"/>
      <c r="CM66" s="1465"/>
      <c r="CN66" s="1465"/>
      <c r="CO66" s="1465"/>
      <c r="CP66" s="1465"/>
      <c r="CQ66" s="1465"/>
      <c r="CR66" s="1465"/>
      <c r="CS66" s="1466"/>
      <c r="CT66" s="1464"/>
      <c r="CU66" s="1465"/>
      <c r="CV66" s="1465"/>
      <c r="CW66" s="1465"/>
      <c r="CX66" s="1465"/>
      <c r="CY66" s="1465"/>
      <c r="CZ66" s="1465"/>
      <c r="DA66" s="1465"/>
      <c r="DB66" s="1465"/>
      <c r="DC66" s="1465"/>
      <c r="DD66" s="1465"/>
      <c r="DE66" s="1466"/>
      <c r="DF66" s="1464"/>
      <c r="DG66" s="1465"/>
      <c r="DH66" s="1465"/>
      <c r="DI66" s="1465"/>
      <c r="DJ66" s="1465"/>
      <c r="DK66" s="1465"/>
      <c r="DL66" s="1465"/>
      <c r="DM66" s="1465"/>
      <c r="DN66" s="1465"/>
      <c r="DO66" s="1465"/>
      <c r="DP66" s="1465"/>
      <c r="DQ66" s="1466"/>
      <c r="DR66" s="1467">
        <f t="shared" si="9"/>
        <v>0</v>
      </c>
      <c r="DS66" s="1465">
        <f t="shared" si="9"/>
        <v>0</v>
      </c>
      <c r="DT66" s="1465">
        <f t="shared" si="9"/>
        <v>0</v>
      </c>
      <c r="DU66" s="1465">
        <f t="shared" si="9"/>
        <v>0</v>
      </c>
      <c r="DV66" s="1465">
        <f t="shared" si="9"/>
        <v>0</v>
      </c>
      <c r="DW66" s="1465">
        <f t="shared" si="9"/>
        <v>0</v>
      </c>
      <c r="DX66" s="1465">
        <f t="shared" si="9"/>
        <v>0</v>
      </c>
      <c r="DY66" s="1465">
        <f t="shared" si="9"/>
        <v>0</v>
      </c>
      <c r="DZ66" s="1465">
        <f t="shared" si="9"/>
        <v>0</v>
      </c>
      <c r="EA66" s="1465">
        <f t="shared" si="9"/>
        <v>0</v>
      </c>
      <c r="EB66" s="1465">
        <f t="shared" si="9"/>
        <v>0</v>
      </c>
      <c r="EC66" s="1466">
        <f t="shared" si="9"/>
        <v>0</v>
      </c>
    </row>
    <row r="67" spans="1:133">
      <c r="A67" s="1472" t="s">
        <v>769</v>
      </c>
      <c r="B67" s="1457"/>
      <c r="C67" s="1458"/>
      <c r="D67" s="1458"/>
      <c r="E67" s="1458"/>
      <c r="F67" s="1458"/>
      <c r="G67" s="1458"/>
      <c r="H67" s="1458"/>
      <c r="I67" s="1458"/>
      <c r="J67" s="1458"/>
      <c r="K67" s="1458"/>
      <c r="L67" s="1458"/>
      <c r="M67" s="1458"/>
      <c r="N67" s="1458"/>
      <c r="O67" s="1458"/>
      <c r="P67" s="1458"/>
      <c r="Q67" s="1458"/>
      <c r="R67" s="1458"/>
      <c r="S67" s="1458"/>
      <c r="T67" s="1458"/>
      <c r="U67" s="1458"/>
      <c r="V67" s="1458"/>
      <c r="W67" s="1458"/>
      <c r="X67" s="1458"/>
      <c r="Y67" s="1458"/>
      <c r="Z67" s="1458"/>
      <c r="AA67" s="1458"/>
      <c r="AB67" s="1458"/>
      <c r="AC67" s="1458"/>
      <c r="AD67" s="1458"/>
      <c r="AE67" s="1458"/>
      <c r="AF67" s="1458"/>
      <c r="AG67" s="1458"/>
      <c r="AH67" s="1458"/>
      <c r="AI67" s="1458"/>
      <c r="AJ67" s="1458"/>
      <c r="AK67" s="1458"/>
      <c r="AL67" s="1458"/>
      <c r="AM67" s="1458"/>
      <c r="AN67" s="1458"/>
      <c r="AO67" s="1458"/>
      <c r="AP67" s="1458"/>
      <c r="AQ67" s="1458"/>
      <c r="AR67" s="1458"/>
      <c r="AS67" s="1458"/>
      <c r="AT67" s="1458"/>
      <c r="AU67" s="1458"/>
      <c r="AV67" s="1458"/>
      <c r="AW67" s="1458"/>
      <c r="AX67" s="1458"/>
      <c r="AY67" s="1458"/>
      <c r="AZ67" s="1458"/>
      <c r="BA67" s="1458"/>
      <c r="BB67" s="1458"/>
      <c r="BC67" s="1458"/>
      <c r="BD67" s="1458"/>
      <c r="BE67" s="1458"/>
      <c r="BF67" s="1458"/>
      <c r="BG67" s="1458"/>
      <c r="BH67" s="1458"/>
      <c r="BI67" s="1458"/>
      <c r="BJ67" s="1458"/>
      <c r="BK67" s="1458"/>
      <c r="BL67" s="1458"/>
      <c r="BM67" s="1458"/>
      <c r="BN67" s="1458"/>
      <c r="BO67" s="1458"/>
      <c r="BP67" s="1458"/>
      <c r="BQ67" s="1458"/>
      <c r="BR67" s="1458"/>
      <c r="BS67" s="1458"/>
      <c r="BT67" s="1458"/>
      <c r="BU67" s="1458"/>
      <c r="BV67" s="1458"/>
      <c r="BW67" s="1458"/>
      <c r="BX67" s="1458"/>
      <c r="BY67" s="1458"/>
      <c r="BZ67" s="1458"/>
      <c r="CA67" s="1458"/>
      <c r="CB67" s="1458"/>
      <c r="CC67" s="1458"/>
      <c r="CD67" s="1458"/>
      <c r="CE67" s="1458"/>
      <c r="CF67" s="1458"/>
      <c r="CG67" s="1458"/>
      <c r="CH67" s="1458"/>
      <c r="CI67" s="1458"/>
      <c r="CJ67" s="1458"/>
      <c r="CK67" s="1458"/>
      <c r="CL67" s="1458"/>
      <c r="CM67" s="1458"/>
      <c r="CN67" s="1458"/>
      <c r="CO67" s="1458"/>
      <c r="CP67" s="1458"/>
      <c r="CQ67" s="1458"/>
      <c r="CR67" s="1458"/>
      <c r="CS67" s="1458"/>
      <c r="CT67" s="1458"/>
      <c r="CU67" s="1458"/>
      <c r="CV67" s="1458"/>
      <c r="CW67" s="1458"/>
      <c r="CX67" s="1458"/>
      <c r="CY67" s="1458"/>
      <c r="CZ67" s="1458"/>
      <c r="DA67" s="1458"/>
      <c r="DB67" s="1458"/>
      <c r="DC67" s="1458"/>
      <c r="DD67" s="1458"/>
      <c r="DE67" s="1458"/>
      <c r="DF67" s="1458"/>
      <c r="DG67" s="1458"/>
      <c r="DH67" s="1458"/>
      <c r="DI67" s="1458"/>
      <c r="DJ67" s="1458"/>
      <c r="DK67" s="1458"/>
      <c r="DL67" s="1458"/>
      <c r="DM67" s="1458"/>
      <c r="DN67" s="1458"/>
      <c r="DO67" s="1458"/>
      <c r="DP67" s="1458"/>
      <c r="DQ67" s="1458"/>
      <c r="DR67" s="1458"/>
      <c r="DS67" s="1458"/>
      <c r="DT67" s="1458"/>
      <c r="DU67" s="1458"/>
      <c r="DV67" s="1458"/>
      <c r="DW67" s="1458"/>
      <c r="DX67" s="1458"/>
      <c r="DY67" s="1458"/>
      <c r="DZ67" s="1458"/>
      <c r="EA67" s="1458"/>
      <c r="EB67" s="1458"/>
      <c r="EC67" s="1459"/>
    </row>
    <row r="68" spans="1:133">
      <c r="A68" s="1468" t="s">
        <v>770</v>
      </c>
      <c r="B68" s="1473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5"/>
      <c r="N68" s="1473"/>
      <c r="O68" s="1474"/>
      <c r="P68" s="1474"/>
      <c r="Q68" s="1474"/>
      <c r="R68" s="1474"/>
      <c r="S68" s="1474"/>
      <c r="T68" s="1474"/>
      <c r="U68" s="1474"/>
      <c r="V68" s="1474"/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/>
      <c r="AP68" s="1474"/>
      <c r="AQ68" s="1474"/>
      <c r="AR68" s="1474"/>
      <c r="AS68" s="1474"/>
      <c r="AT68" s="1474"/>
      <c r="AU68" s="1474"/>
      <c r="AV68" s="1474"/>
      <c r="AW68" s="1475"/>
      <c r="AX68" s="1473"/>
      <c r="AY68" s="1474"/>
      <c r="AZ68" s="1474"/>
      <c r="BA68" s="1474"/>
      <c r="BB68" s="1474"/>
      <c r="BC68" s="1474"/>
      <c r="BD68" s="1474"/>
      <c r="BE68" s="1474"/>
      <c r="BF68" s="1474"/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/>
      <c r="BS68" s="1474"/>
      <c r="BT68" s="1474"/>
      <c r="BU68" s="1475"/>
      <c r="BV68" s="1473"/>
      <c r="BW68" s="1474"/>
      <c r="BX68" s="1474"/>
      <c r="BY68" s="1474"/>
      <c r="BZ68" s="1474"/>
      <c r="CA68" s="1474"/>
      <c r="CB68" s="1474"/>
      <c r="CC68" s="1474"/>
      <c r="CD68" s="1474"/>
      <c r="CE68" s="1474"/>
      <c r="CF68" s="1474"/>
      <c r="CG68" s="1475"/>
      <c r="CH68" s="1473"/>
      <c r="CI68" s="1474"/>
      <c r="CJ68" s="1474"/>
      <c r="CK68" s="1474"/>
      <c r="CL68" s="1474"/>
      <c r="CM68" s="1474"/>
      <c r="CN68" s="1474"/>
      <c r="CO68" s="1474"/>
      <c r="CP68" s="1474"/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/>
      <c r="DJ68" s="1474"/>
      <c r="DK68" s="1474"/>
      <c r="DL68" s="1474"/>
      <c r="DM68" s="1474"/>
      <c r="DN68" s="1474"/>
      <c r="DO68" s="1474"/>
      <c r="DP68" s="1474"/>
      <c r="DQ68" s="1475"/>
      <c r="DR68" s="1467">
        <f t="shared" ref="DR68:EC71" si="10">SUM(B68,N68,Z68,AL68,AX68,BJ68,BV68,CH68,CT68,DF68)</f>
        <v>0</v>
      </c>
      <c r="DS68" s="1465">
        <f t="shared" si="10"/>
        <v>0</v>
      </c>
      <c r="DT68" s="1465">
        <f t="shared" si="10"/>
        <v>0</v>
      </c>
      <c r="DU68" s="1465">
        <f t="shared" si="10"/>
        <v>0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0</v>
      </c>
      <c r="EA68" s="1465">
        <f t="shared" si="10"/>
        <v>0</v>
      </c>
      <c r="EB68" s="1465">
        <f t="shared" si="10"/>
        <v>0</v>
      </c>
      <c r="EC68" s="1466">
        <f t="shared" si="10"/>
        <v>0</v>
      </c>
    </row>
    <row r="69" spans="1:133">
      <c r="A69" s="1468" t="s">
        <v>771</v>
      </c>
      <c r="B69" s="1473"/>
      <c r="C69" s="1474"/>
      <c r="D69" s="1474"/>
      <c r="E69" s="1474"/>
      <c r="F69" s="1474"/>
      <c r="G69" s="1474"/>
      <c r="H69" s="1474"/>
      <c r="I69" s="1474"/>
      <c r="J69" s="1474"/>
      <c r="K69" s="1474"/>
      <c r="L69" s="1474"/>
      <c r="M69" s="1475"/>
      <c r="N69" s="1473"/>
      <c r="O69" s="1474"/>
      <c r="P69" s="1474"/>
      <c r="Q69" s="1474"/>
      <c r="R69" s="1474"/>
      <c r="S69" s="1474"/>
      <c r="T69" s="1474"/>
      <c r="U69" s="1474"/>
      <c r="V69" s="1474"/>
      <c r="W69" s="1474"/>
      <c r="X69" s="1474"/>
      <c r="Y69" s="1475"/>
      <c r="Z69" s="1473"/>
      <c r="AA69" s="1474"/>
      <c r="AB69" s="1474"/>
      <c r="AC69" s="1474"/>
      <c r="AD69" s="1474"/>
      <c r="AE69" s="1474"/>
      <c r="AF69" s="1474"/>
      <c r="AG69" s="1474"/>
      <c r="AH69" s="1474"/>
      <c r="AI69" s="1474"/>
      <c r="AJ69" s="1474"/>
      <c r="AK69" s="1475"/>
      <c r="AL69" s="1473"/>
      <c r="AM69" s="1474"/>
      <c r="AN69" s="1474"/>
      <c r="AO69" s="1474"/>
      <c r="AP69" s="1474"/>
      <c r="AQ69" s="1474"/>
      <c r="AR69" s="1474"/>
      <c r="AS69" s="1474"/>
      <c r="AT69" s="1474"/>
      <c r="AU69" s="1474"/>
      <c r="AV69" s="1474"/>
      <c r="AW69" s="1475"/>
      <c r="AX69" s="1473"/>
      <c r="AY69" s="1474"/>
      <c r="AZ69" s="1474"/>
      <c r="BA69" s="1474"/>
      <c r="BB69" s="1474"/>
      <c r="BC69" s="1474"/>
      <c r="BD69" s="1474"/>
      <c r="BE69" s="1474"/>
      <c r="BF69" s="1474"/>
      <c r="BG69" s="1474"/>
      <c r="BH69" s="1474"/>
      <c r="BI69" s="1475"/>
      <c r="BJ69" s="1473"/>
      <c r="BK69" s="1474"/>
      <c r="BL69" s="1474"/>
      <c r="BM69" s="1474"/>
      <c r="BN69" s="1474"/>
      <c r="BO69" s="1474"/>
      <c r="BP69" s="1474"/>
      <c r="BQ69" s="1474"/>
      <c r="BR69" s="1474"/>
      <c r="BS69" s="1474"/>
      <c r="BT69" s="1474"/>
      <c r="BU69" s="1475"/>
      <c r="BV69" s="1473"/>
      <c r="BW69" s="1474"/>
      <c r="BX69" s="1474"/>
      <c r="BY69" s="1474"/>
      <c r="BZ69" s="1474"/>
      <c r="CA69" s="1474"/>
      <c r="CB69" s="1474"/>
      <c r="CC69" s="1474"/>
      <c r="CD69" s="1474"/>
      <c r="CE69" s="1474"/>
      <c r="CF69" s="1474"/>
      <c r="CG69" s="1475"/>
      <c r="CH69" s="1473"/>
      <c r="CI69" s="1474"/>
      <c r="CJ69" s="1474"/>
      <c r="CK69" s="1474"/>
      <c r="CL69" s="1474"/>
      <c r="CM69" s="1474"/>
      <c r="CN69" s="1474"/>
      <c r="CO69" s="1474"/>
      <c r="CP69" s="1474"/>
      <c r="CQ69" s="1474"/>
      <c r="CR69" s="1474"/>
      <c r="CS69" s="1475"/>
      <c r="CT69" s="1473"/>
      <c r="CU69" s="1474"/>
      <c r="CV69" s="1474"/>
      <c r="CW69" s="1474"/>
      <c r="CX69" s="1474"/>
      <c r="CY69" s="1474"/>
      <c r="CZ69" s="1474"/>
      <c r="DA69" s="1474"/>
      <c r="DB69" s="1474"/>
      <c r="DC69" s="1474"/>
      <c r="DD69" s="1474"/>
      <c r="DE69" s="1475"/>
      <c r="DF69" s="1473"/>
      <c r="DG69" s="1474"/>
      <c r="DH69" s="1474"/>
      <c r="DI69" s="1474"/>
      <c r="DJ69" s="1474"/>
      <c r="DK69" s="1474"/>
      <c r="DL69" s="1474"/>
      <c r="DM69" s="1474"/>
      <c r="DN69" s="1474"/>
      <c r="DO69" s="1474"/>
      <c r="DP69" s="1474"/>
      <c r="DQ69" s="1475"/>
      <c r="DR69" s="1467">
        <f t="shared" si="10"/>
        <v>0</v>
      </c>
      <c r="DS69" s="1465">
        <f t="shared" si="10"/>
        <v>0</v>
      </c>
      <c r="DT69" s="1465">
        <f t="shared" si="10"/>
        <v>0</v>
      </c>
      <c r="DU69" s="1465">
        <f t="shared" si="10"/>
        <v>0</v>
      </c>
      <c r="DV69" s="1465">
        <f t="shared" si="10"/>
        <v>0</v>
      </c>
      <c r="DW69" s="1465">
        <f t="shared" si="10"/>
        <v>0</v>
      </c>
      <c r="DX69" s="1465">
        <f t="shared" si="10"/>
        <v>0</v>
      </c>
      <c r="DY69" s="1465">
        <f t="shared" si="10"/>
        <v>0</v>
      </c>
      <c r="DZ69" s="1465">
        <f t="shared" si="10"/>
        <v>0</v>
      </c>
      <c r="EA69" s="1465">
        <f t="shared" si="10"/>
        <v>0</v>
      </c>
      <c r="EB69" s="1465">
        <f t="shared" si="10"/>
        <v>0</v>
      </c>
      <c r="EC69" s="1466">
        <f t="shared" si="10"/>
        <v>0</v>
      </c>
    </row>
    <row r="70" spans="1:133">
      <c r="A70" s="1468" t="s">
        <v>772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/>
      <c r="BL70" s="1474"/>
      <c r="BM70" s="1474"/>
      <c r="BN70" s="1474"/>
      <c r="BO70" s="1474"/>
      <c r="BP70" s="1474"/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si="10"/>
        <v>0</v>
      </c>
      <c r="DS70" s="1465">
        <f t="shared" si="10"/>
        <v>0</v>
      </c>
      <c r="DT70" s="1465">
        <f t="shared" si="10"/>
        <v>0</v>
      </c>
      <c r="DU70" s="1465">
        <f t="shared" si="10"/>
        <v>0</v>
      </c>
      <c r="DV70" s="1465">
        <f t="shared" si="10"/>
        <v>0</v>
      </c>
      <c r="DW70" s="1465">
        <f t="shared" si="10"/>
        <v>0</v>
      </c>
      <c r="DX70" s="1465">
        <f t="shared" si="10"/>
        <v>0</v>
      </c>
      <c r="DY70" s="1465">
        <f t="shared" si="10"/>
        <v>0</v>
      </c>
      <c r="DZ70" s="1465">
        <f t="shared" si="10"/>
        <v>0</v>
      </c>
      <c r="EA70" s="1465">
        <f t="shared" si="10"/>
        <v>0</v>
      </c>
      <c r="EB70" s="1465">
        <f t="shared" si="10"/>
        <v>0</v>
      </c>
      <c r="EC70" s="1466">
        <f t="shared" si="10"/>
        <v>0</v>
      </c>
    </row>
    <row r="71" spans="1:133">
      <c r="A71" s="1468" t="s">
        <v>773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/>
      <c r="BP71" s="1474"/>
      <c r="BQ71" s="1474"/>
      <c r="BR71" s="1474"/>
      <c r="BS71" s="1474"/>
      <c r="BT71" s="1474"/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0"/>
        <v>0</v>
      </c>
      <c r="DS71" s="1465">
        <f t="shared" si="10"/>
        <v>0</v>
      </c>
      <c r="DT71" s="1465">
        <f t="shared" si="10"/>
        <v>0</v>
      </c>
      <c r="DU71" s="1465">
        <f t="shared" si="10"/>
        <v>0</v>
      </c>
      <c r="DV71" s="1465">
        <f t="shared" si="10"/>
        <v>0</v>
      </c>
      <c r="DW71" s="1465">
        <f t="shared" si="10"/>
        <v>0</v>
      </c>
      <c r="DX71" s="1465">
        <f t="shared" si="10"/>
        <v>0</v>
      </c>
      <c r="DY71" s="1465">
        <f t="shared" si="10"/>
        <v>0</v>
      </c>
      <c r="DZ71" s="1465">
        <f t="shared" si="10"/>
        <v>0</v>
      </c>
      <c r="EA71" s="1465">
        <f t="shared" si="10"/>
        <v>0</v>
      </c>
      <c r="EB71" s="1465">
        <f t="shared" si="10"/>
        <v>0</v>
      </c>
      <c r="EC71" s="1466">
        <f t="shared" si="10"/>
        <v>0</v>
      </c>
    </row>
    <row r="72" spans="1:133">
      <c r="A72" s="1472" t="s">
        <v>774</v>
      </c>
      <c r="B72" s="1457"/>
      <c r="C72" s="1458"/>
      <c r="D72" s="1458"/>
      <c r="E72" s="1458"/>
      <c r="F72" s="1458"/>
      <c r="G72" s="1458"/>
      <c r="H72" s="1458"/>
      <c r="I72" s="1458"/>
      <c r="J72" s="1458"/>
      <c r="K72" s="1458"/>
      <c r="L72" s="1458"/>
      <c r="M72" s="1458"/>
      <c r="N72" s="1458"/>
      <c r="O72" s="1458"/>
      <c r="P72" s="1458"/>
      <c r="Q72" s="1458"/>
      <c r="R72" s="1458"/>
      <c r="S72" s="1458"/>
      <c r="T72" s="1458"/>
      <c r="U72" s="1458"/>
      <c r="V72" s="1458"/>
      <c r="W72" s="1458"/>
      <c r="X72" s="1458"/>
      <c r="Y72" s="1458"/>
      <c r="Z72" s="1458"/>
      <c r="AA72" s="1458"/>
      <c r="AB72" s="1458"/>
      <c r="AC72" s="1458"/>
      <c r="AD72" s="1458"/>
      <c r="AE72" s="1458"/>
      <c r="AF72" s="1458"/>
      <c r="AG72" s="1458"/>
      <c r="AH72" s="1458"/>
      <c r="AI72" s="1458"/>
      <c r="AJ72" s="1458"/>
      <c r="AK72" s="1458"/>
      <c r="AL72" s="1458"/>
      <c r="AM72" s="1458"/>
      <c r="AN72" s="1458"/>
      <c r="AO72" s="1458"/>
      <c r="AP72" s="1458"/>
      <c r="AQ72" s="1458"/>
      <c r="AR72" s="1458"/>
      <c r="AS72" s="1458"/>
      <c r="AT72" s="1458"/>
      <c r="AU72" s="1458"/>
      <c r="AV72" s="1458"/>
      <c r="AW72" s="1458"/>
      <c r="AX72" s="1458"/>
      <c r="AY72" s="1458"/>
      <c r="AZ72" s="1458"/>
      <c r="BA72" s="1458"/>
      <c r="BB72" s="1458"/>
      <c r="BC72" s="1458"/>
      <c r="BD72" s="1458"/>
      <c r="BE72" s="1458"/>
      <c r="BF72" s="1458"/>
      <c r="BG72" s="1458"/>
      <c r="BH72" s="1458"/>
      <c r="BI72" s="1458"/>
      <c r="BJ72" s="1458"/>
      <c r="BK72" s="1458"/>
      <c r="BL72" s="1458"/>
      <c r="BM72" s="1458"/>
      <c r="BN72" s="1458"/>
      <c r="BO72" s="1458"/>
      <c r="BP72" s="1458"/>
      <c r="BQ72" s="1458"/>
      <c r="BR72" s="1458"/>
      <c r="BS72" s="1458"/>
      <c r="BT72" s="1458"/>
      <c r="BU72" s="1458"/>
      <c r="BV72" s="1458"/>
      <c r="BW72" s="1458"/>
      <c r="BX72" s="1458"/>
      <c r="BY72" s="1458"/>
      <c r="BZ72" s="1458"/>
      <c r="CA72" s="1458"/>
      <c r="CB72" s="1458"/>
      <c r="CC72" s="1458"/>
      <c r="CD72" s="1458"/>
      <c r="CE72" s="1458"/>
      <c r="CF72" s="1458"/>
      <c r="CG72" s="1458"/>
      <c r="CH72" s="1458"/>
      <c r="CI72" s="1458"/>
      <c r="CJ72" s="1458"/>
      <c r="CK72" s="1458"/>
      <c r="CL72" s="1458"/>
      <c r="CM72" s="1458"/>
      <c r="CN72" s="1458"/>
      <c r="CO72" s="1458"/>
      <c r="CP72" s="1458"/>
      <c r="CQ72" s="1458"/>
      <c r="CR72" s="1458"/>
      <c r="CS72" s="1458"/>
      <c r="CT72" s="1458"/>
      <c r="CU72" s="1458"/>
      <c r="CV72" s="1458"/>
      <c r="CW72" s="1458"/>
      <c r="CX72" s="1458"/>
      <c r="CY72" s="1458"/>
      <c r="CZ72" s="1458"/>
      <c r="DA72" s="1458"/>
      <c r="DB72" s="1458"/>
      <c r="DC72" s="1458"/>
      <c r="DD72" s="1458"/>
      <c r="DE72" s="1458"/>
      <c r="DF72" s="1458"/>
      <c r="DG72" s="1458"/>
      <c r="DH72" s="1458"/>
      <c r="DI72" s="1458"/>
      <c r="DJ72" s="1458"/>
      <c r="DK72" s="1458"/>
      <c r="DL72" s="1458"/>
      <c r="DM72" s="1458"/>
      <c r="DN72" s="1458"/>
      <c r="DO72" s="1458"/>
      <c r="DP72" s="1458"/>
      <c r="DQ72" s="1458"/>
      <c r="DR72" s="1458"/>
      <c r="DS72" s="1458"/>
      <c r="DT72" s="1458"/>
      <c r="DU72" s="1458"/>
      <c r="DV72" s="1458"/>
      <c r="DW72" s="1458"/>
      <c r="DX72" s="1458"/>
      <c r="DY72" s="1458"/>
      <c r="DZ72" s="1458"/>
      <c r="EA72" s="1458"/>
      <c r="EB72" s="1458"/>
      <c r="EC72" s="1459"/>
    </row>
    <row r="73" spans="1:133">
      <c r="A73" s="1468" t="s">
        <v>770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/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ref="DR73:EC76" si="11">SUM(B73,N73,Z73,AL73,AX73,BJ73,BV73,CH73,CT73,DF73)</f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0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8" t="s">
        <v>771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/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/>
      <c r="AN74" s="1474"/>
      <c r="AO74" s="1474"/>
      <c r="AP74" s="1474"/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0</v>
      </c>
      <c r="DT74" s="1465">
        <f t="shared" si="11"/>
        <v>0</v>
      </c>
      <c r="DU74" s="1465">
        <f t="shared" si="11"/>
        <v>0</v>
      </c>
      <c r="DV74" s="1465">
        <f t="shared" si="11"/>
        <v>0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8" t="s">
        <v>772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/>
      <c r="AG75" s="1474"/>
      <c r="AH75" s="1474"/>
      <c r="AI75" s="1474"/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0</v>
      </c>
      <c r="DY75" s="1465">
        <f t="shared" si="11"/>
        <v>0</v>
      </c>
      <c r="DZ75" s="1465">
        <f t="shared" si="11"/>
        <v>0</v>
      </c>
      <c r="EA75" s="1465">
        <f t="shared" si="11"/>
        <v>0</v>
      </c>
      <c r="EB75" s="1465">
        <f t="shared" si="11"/>
        <v>0</v>
      </c>
      <c r="EC75" s="1466">
        <f t="shared" si="11"/>
        <v>0</v>
      </c>
    </row>
    <row r="76" spans="1:133">
      <c r="A76" s="1468" t="s">
        <v>773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72" t="s">
        <v>775</v>
      </c>
      <c r="B77" s="1457"/>
      <c r="C77" s="1458"/>
      <c r="D77" s="1458"/>
      <c r="E77" s="1458"/>
      <c r="F77" s="1458"/>
      <c r="G77" s="1458"/>
      <c r="H77" s="1458"/>
      <c r="I77" s="1458"/>
      <c r="J77" s="1458"/>
      <c r="K77" s="1458"/>
      <c r="L77" s="1458"/>
      <c r="M77" s="1458"/>
      <c r="N77" s="1458"/>
      <c r="O77" s="1458"/>
      <c r="P77" s="1458"/>
      <c r="Q77" s="1458"/>
      <c r="R77" s="1458"/>
      <c r="S77" s="1458"/>
      <c r="T77" s="1458"/>
      <c r="U77" s="1458"/>
      <c r="V77" s="1458"/>
      <c r="W77" s="1458"/>
      <c r="X77" s="1458"/>
      <c r="Y77" s="1458"/>
      <c r="Z77" s="1458"/>
      <c r="AA77" s="1458"/>
      <c r="AB77" s="1458"/>
      <c r="AC77" s="1458"/>
      <c r="AD77" s="1458"/>
      <c r="AE77" s="1458"/>
      <c r="AF77" s="1458"/>
      <c r="AG77" s="1458"/>
      <c r="AH77" s="1458"/>
      <c r="AI77" s="1458"/>
      <c r="AJ77" s="1458"/>
      <c r="AK77" s="1458"/>
      <c r="AL77" s="1458"/>
      <c r="AM77" s="1458"/>
      <c r="AN77" s="1458"/>
      <c r="AO77" s="1458"/>
      <c r="AP77" s="1458"/>
      <c r="AQ77" s="1458"/>
      <c r="AR77" s="1458"/>
      <c r="AS77" s="1458"/>
      <c r="AT77" s="1458"/>
      <c r="AU77" s="1458"/>
      <c r="AV77" s="1458"/>
      <c r="AW77" s="1458"/>
      <c r="AX77" s="1458"/>
      <c r="AY77" s="1458"/>
      <c r="AZ77" s="1458"/>
      <c r="BA77" s="1458"/>
      <c r="BB77" s="1458"/>
      <c r="BC77" s="1458"/>
      <c r="BD77" s="1458"/>
      <c r="BE77" s="1458"/>
      <c r="BF77" s="1458"/>
      <c r="BG77" s="1458"/>
      <c r="BH77" s="1458"/>
      <c r="BI77" s="1458"/>
      <c r="BJ77" s="1458"/>
      <c r="BK77" s="1458"/>
      <c r="BL77" s="1458"/>
      <c r="BM77" s="1458"/>
      <c r="BN77" s="1458"/>
      <c r="BO77" s="1458"/>
      <c r="BP77" s="1458"/>
      <c r="BQ77" s="1458"/>
      <c r="BR77" s="1458"/>
      <c r="BS77" s="1458"/>
      <c r="BT77" s="1458"/>
      <c r="BU77" s="1458"/>
      <c r="BV77" s="1458"/>
      <c r="BW77" s="1458"/>
      <c r="BX77" s="1458"/>
      <c r="BY77" s="1458"/>
      <c r="BZ77" s="1458"/>
      <c r="CA77" s="1458"/>
      <c r="CB77" s="1458"/>
      <c r="CC77" s="1458"/>
      <c r="CD77" s="1458"/>
      <c r="CE77" s="1458"/>
      <c r="CF77" s="1458"/>
      <c r="CG77" s="1458"/>
      <c r="CH77" s="1458"/>
      <c r="CI77" s="1458"/>
      <c r="CJ77" s="1458"/>
      <c r="CK77" s="1458"/>
      <c r="CL77" s="1458"/>
      <c r="CM77" s="1458"/>
      <c r="CN77" s="1458"/>
      <c r="CO77" s="1458"/>
      <c r="CP77" s="1458"/>
      <c r="CQ77" s="1458"/>
      <c r="CR77" s="1458"/>
      <c r="CS77" s="1458"/>
      <c r="CT77" s="1458"/>
      <c r="CU77" s="1458"/>
      <c r="CV77" s="1458"/>
      <c r="CW77" s="1458"/>
      <c r="CX77" s="1458"/>
      <c r="CY77" s="1458"/>
      <c r="CZ77" s="1458"/>
      <c r="DA77" s="1458"/>
      <c r="DB77" s="1458"/>
      <c r="DC77" s="1458"/>
      <c r="DD77" s="1458"/>
      <c r="DE77" s="1458"/>
      <c r="DF77" s="1458"/>
      <c r="DG77" s="1458"/>
      <c r="DH77" s="1458"/>
      <c r="DI77" s="1458"/>
      <c r="DJ77" s="1458"/>
      <c r="DK77" s="1458"/>
      <c r="DL77" s="1458"/>
      <c r="DM77" s="1458"/>
      <c r="DN77" s="1458"/>
      <c r="DO77" s="1458"/>
      <c r="DP77" s="1458"/>
      <c r="DQ77" s="1458"/>
      <c r="DR77" s="1458"/>
      <c r="DS77" s="1458"/>
      <c r="DT77" s="1458"/>
      <c r="DU77" s="1458"/>
      <c r="DV77" s="1458"/>
      <c r="DW77" s="1458"/>
      <c r="DX77" s="1458"/>
      <c r="DY77" s="1458"/>
      <c r="DZ77" s="1458"/>
      <c r="EA77" s="1458"/>
      <c r="EB77" s="1458"/>
      <c r="EC77" s="1459"/>
    </row>
    <row r="78" spans="1:133">
      <c r="A78" s="1468" t="s">
        <v>770</v>
      </c>
      <c r="B78" s="1473"/>
      <c r="C78" s="1474"/>
      <c r="D78" s="1474"/>
      <c r="E78" s="1474"/>
      <c r="F78" s="1474"/>
      <c r="G78" s="1474"/>
      <c r="H78" s="1474"/>
      <c r="I78" s="1474"/>
      <c r="J78" s="1474"/>
      <c r="K78" s="1474"/>
      <c r="L78" s="1474"/>
      <c r="M78" s="1475"/>
      <c r="N78" s="1473"/>
      <c r="O78" s="1474"/>
      <c r="P78" s="1474"/>
      <c r="Q78" s="1474"/>
      <c r="R78" s="1474"/>
      <c r="S78" s="1474"/>
      <c r="T78" s="1474"/>
      <c r="U78" s="1474"/>
      <c r="V78" s="1474"/>
      <c r="W78" s="1474"/>
      <c r="X78" s="1474"/>
      <c r="Y78" s="1475"/>
      <c r="Z78" s="1473"/>
      <c r="AA78" s="1474"/>
      <c r="AB78" s="1474"/>
      <c r="AC78" s="1474"/>
      <c r="AD78" s="1474"/>
      <c r="AE78" s="1474"/>
      <c r="AF78" s="1474"/>
      <c r="AG78" s="1474"/>
      <c r="AH78" s="1474"/>
      <c r="AI78" s="1474"/>
      <c r="AJ78" s="1474"/>
      <c r="AK78" s="1475"/>
      <c r="AL78" s="1473"/>
      <c r="AM78" s="1474"/>
      <c r="AN78" s="1474"/>
      <c r="AO78" s="1474"/>
      <c r="AP78" s="1474"/>
      <c r="AQ78" s="1474"/>
      <c r="AR78" s="1474"/>
      <c r="AS78" s="1474"/>
      <c r="AT78" s="1474"/>
      <c r="AU78" s="1474"/>
      <c r="AV78" s="1474"/>
      <c r="AW78" s="1475"/>
      <c r="AX78" s="1473"/>
      <c r="AY78" s="1474"/>
      <c r="AZ78" s="1474"/>
      <c r="BA78" s="1474"/>
      <c r="BB78" s="1474"/>
      <c r="BC78" s="1474"/>
      <c r="BD78" s="1474"/>
      <c r="BE78" s="1474"/>
      <c r="BF78" s="1474"/>
      <c r="BG78" s="1474"/>
      <c r="BH78" s="1474"/>
      <c r="BI78" s="1475"/>
      <c r="BJ78" s="1473"/>
      <c r="BK78" s="1474"/>
      <c r="BL78" s="1474"/>
      <c r="BM78" s="1474"/>
      <c r="BN78" s="1474"/>
      <c r="BO78" s="1474"/>
      <c r="BP78" s="1474"/>
      <c r="BQ78" s="1474"/>
      <c r="BR78" s="1474"/>
      <c r="BS78" s="1474"/>
      <c r="BT78" s="1474"/>
      <c r="BU78" s="1475"/>
      <c r="BV78" s="1473"/>
      <c r="BW78" s="1474"/>
      <c r="BX78" s="1474"/>
      <c r="BY78" s="1474"/>
      <c r="BZ78" s="1474"/>
      <c r="CA78" s="1474"/>
      <c r="CB78" s="1474"/>
      <c r="CC78" s="1474"/>
      <c r="CD78" s="1474"/>
      <c r="CE78" s="1474"/>
      <c r="CF78" s="1474"/>
      <c r="CG78" s="1475"/>
      <c r="CH78" s="1473"/>
      <c r="CI78" s="1474"/>
      <c r="CJ78" s="1474"/>
      <c r="CK78" s="1474"/>
      <c r="CL78" s="1474"/>
      <c r="CM78" s="1474"/>
      <c r="CN78" s="1474"/>
      <c r="CO78" s="1474"/>
      <c r="CP78" s="1474"/>
      <c r="CQ78" s="1474"/>
      <c r="CR78" s="1474"/>
      <c r="CS78" s="1475"/>
      <c r="CT78" s="1473"/>
      <c r="CU78" s="1474"/>
      <c r="CV78" s="1474"/>
      <c r="CW78" s="1474"/>
      <c r="CX78" s="1474"/>
      <c r="CY78" s="1474"/>
      <c r="CZ78" s="1474"/>
      <c r="DA78" s="1474"/>
      <c r="DB78" s="1474"/>
      <c r="DC78" s="1474"/>
      <c r="DD78" s="1474"/>
      <c r="DE78" s="1475"/>
      <c r="DF78" s="1473"/>
      <c r="DG78" s="1474"/>
      <c r="DH78" s="1474"/>
      <c r="DI78" s="1474"/>
      <c r="DJ78" s="1474"/>
      <c r="DK78" s="1474"/>
      <c r="DL78" s="1474"/>
      <c r="DM78" s="1474"/>
      <c r="DN78" s="1474"/>
      <c r="DO78" s="1474"/>
      <c r="DP78" s="1474"/>
      <c r="DQ78" s="1475"/>
      <c r="DR78" s="1467">
        <f t="shared" ref="DR78:EC81" si="12">SUM(B78,N78,Z78,AL78,AX78,BJ78,BV78,CH78,CT78,DF78)</f>
        <v>0</v>
      </c>
      <c r="DS78" s="1465">
        <f t="shared" si="12"/>
        <v>0</v>
      </c>
      <c r="DT78" s="1465">
        <f t="shared" si="12"/>
        <v>0</v>
      </c>
      <c r="DU78" s="1465">
        <f t="shared" si="12"/>
        <v>0</v>
      </c>
      <c r="DV78" s="1465">
        <f t="shared" si="12"/>
        <v>0</v>
      </c>
      <c r="DW78" s="1465">
        <f t="shared" si="12"/>
        <v>0</v>
      </c>
      <c r="DX78" s="1465">
        <f t="shared" si="12"/>
        <v>0</v>
      </c>
      <c r="DY78" s="1465">
        <f t="shared" si="12"/>
        <v>0</v>
      </c>
      <c r="DZ78" s="1465">
        <f t="shared" si="12"/>
        <v>0</v>
      </c>
      <c r="EA78" s="1465">
        <f t="shared" si="12"/>
        <v>0</v>
      </c>
      <c r="EB78" s="1465">
        <f t="shared" si="12"/>
        <v>0</v>
      </c>
      <c r="EC78" s="1466">
        <f t="shared" si="12"/>
        <v>0</v>
      </c>
    </row>
    <row r="79" spans="1:133">
      <c r="A79" s="1468" t="s">
        <v>771</v>
      </c>
      <c r="B79" s="1473"/>
      <c r="C79" s="1474"/>
      <c r="D79" s="1474"/>
      <c r="E79" s="1474"/>
      <c r="F79" s="1474"/>
      <c r="G79" s="1474"/>
      <c r="H79" s="1474"/>
      <c r="I79" s="1474"/>
      <c r="J79" s="1474"/>
      <c r="K79" s="1474"/>
      <c r="L79" s="1474"/>
      <c r="M79" s="1475"/>
      <c r="N79" s="1473"/>
      <c r="O79" s="1474"/>
      <c r="P79" s="1474"/>
      <c r="Q79" s="1474"/>
      <c r="R79" s="1474"/>
      <c r="S79" s="1474"/>
      <c r="T79" s="1474"/>
      <c r="U79" s="1474"/>
      <c r="V79" s="1474"/>
      <c r="W79" s="1474"/>
      <c r="X79" s="1474"/>
      <c r="Y79" s="1475"/>
      <c r="Z79" s="1473"/>
      <c r="AA79" s="1474"/>
      <c r="AB79" s="1474"/>
      <c r="AC79" s="1474"/>
      <c r="AD79" s="1474"/>
      <c r="AE79" s="1474"/>
      <c r="AF79" s="1474"/>
      <c r="AG79" s="1474"/>
      <c r="AH79" s="1474"/>
      <c r="AI79" s="1474"/>
      <c r="AJ79" s="1474"/>
      <c r="AK79" s="1475"/>
      <c r="AL79" s="1473"/>
      <c r="AM79" s="1474"/>
      <c r="AN79" s="1474"/>
      <c r="AO79" s="1474"/>
      <c r="AP79" s="1474"/>
      <c r="AQ79" s="1474"/>
      <c r="AR79" s="1474"/>
      <c r="AS79" s="1474"/>
      <c r="AT79" s="1474"/>
      <c r="AU79" s="1474"/>
      <c r="AV79" s="1474"/>
      <c r="AW79" s="1475"/>
      <c r="AX79" s="1473"/>
      <c r="AY79" s="1474"/>
      <c r="AZ79" s="1474"/>
      <c r="BA79" s="1474"/>
      <c r="BB79" s="1474"/>
      <c r="BC79" s="1474"/>
      <c r="BD79" s="1474"/>
      <c r="BE79" s="1474"/>
      <c r="BF79" s="1474"/>
      <c r="BG79" s="1474"/>
      <c r="BH79" s="1474"/>
      <c r="BI79" s="1475"/>
      <c r="BJ79" s="1473"/>
      <c r="BK79" s="1474"/>
      <c r="BL79" s="1474"/>
      <c r="BM79" s="1474"/>
      <c r="BN79" s="1474"/>
      <c r="BO79" s="1474"/>
      <c r="BP79" s="1474"/>
      <c r="BQ79" s="1474"/>
      <c r="BR79" s="1474"/>
      <c r="BS79" s="1474"/>
      <c r="BT79" s="1474"/>
      <c r="BU79" s="1475"/>
      <c r="BV79" s="1473"/>
      <c r="BW79" s="1474"/>
      <c r="BX79" s="1474"/>
      <c r="BY79" s="1474"/>
      <c r="BZ79" s="1474"/>
      <c r="CA79" s="1474"/>
      <c r="CB79" s="1474"/>
      <c r="CC79" s="1474"/>
      <c r="CD79" s="1474"/>
      <c r="CE79" s="1474"/>
      <c r="CF79" s="1474"/>
      <c r="CG79" s="1475"/>
      <c r="CH79" s="1473"/>
      <c r="CI79" s="1474"/>
      <c r="CJ79" s="1474"/>
      <c r="CK79" s="1474"/>
      <c r="CL79" s="1474"/>
      <c r="CM79" s="1474"/>
      <c r="CN79" s="1474"/>
      <c r="CO79" s="1474"/>
      <c r="CP79" s="1474"/>
      <c r="CQ79" s="1474"/>
      <c r="CR79" s="1474"/>
      <c r="CS79" s="1475"/>
      <c r="CT79" s="1473"/>
      <c r="CU79" s="1474"/>
      <c r="CV79" s="1474"/>
      <c r="CW79" s="1474"/>
      <c r="CX79" s="1474"/>
      <c r="CY79" s="1474"/>
      <c r="CZ79" s="1474"/>
      <c r="DA79" s="1474"/>
      <c r="DB79" s="1474"/>
      <c r="DC79" s="1474"/>
      <c r="DD79" s="1474"/>
      <c r="DE79" s="1475"/>
      <c r="DF79" s="1473"/>
      <c r="DG79" s="1474"/>
      <c r="DH79" s="1474"/>
      <c r="DI79" s="1474"/>
      <c r="DJ79" s="1474"/>
      <c r="DK79" s="1474"/>
      <c r="DL79" s="1474"/>
      <c r="DM79" s="1474"/>
      <c r="DN79" s="1474"/>
      <c r="DO79" s="1474"/>
      <c r="DP79" s="1474"/>
      <c r="DQ79" s="1475"/>
      <c r="DR79" s="1467">
        <f t="shared" si="12"/>
        <v>0</v>
      </c>
      <c r="DS79" s="1465">
        <f t="shared" si="12"/>
        <v>0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0</v>
      </c>
      <c r="EA79" s="1465">
        <f t="shared" si="12"/>
        <v>0</v>
      </c>
      <c r="EB79" s="1465">
        <f t="shared" si="12"/>
        <v>0</v>
      </c>
      <c r="EC79" s="1466">
        <f t="shared" si="12"/>
        <v>0</v>
      </c>
    </row>
    <row r="80" spans="1:133">
      <c r="A80" s="1468" t="s">
        <v>772</v>
      </c>
      <c r="B80" s="1473"/>
      <c r="C80" s="1474"/>
      <c r="D80" s="1474"/>
      <c r="E80" s="1474"/>
      <c r="F80" s="1474"/>
      <c r="G80" s="1474"/>
      <c r="H80" s="1474"/>
      <c r="I80" s="1474"/>
      <c r="J80" s="1474"/>
      <c r="K80" s="1474"/>
      <c r="L80" s="1474"/>
      <c r="M80" s="1475"/>
      <c r="N80" s="1473"/>
      <c r="O80" s="1474"/>
      <c r="P80" s="1474"/>
      <c r="Q80" s="1474"/>
      <c r="R80" s="1474"/>
      <c r="S80" s="1474"/>
      <c r="T80" s="1474"/>
      <c r="U80" s="1474"/>
      <c r="V80" s="1474"/>
      <c r="W80" s="1474"/>
      <c r="X80" s="1474"/>
      <c r="Y80" s="1475"/>
      <c r="Z80" s="1473"/>
      <c r="AA80" s="1474"/>
      <c r="AB80" s="1474"/>
      <c r="AC80" s="1474"/>
      <c r="AD80" s="1474"/>
      <c r="AE80" s="1474"/>
      <c r="AF80" s="1474"/>
      <c r="AG80" s="1474"/>
      <c r="AH80" s="1474"/>
      <c r="AI80" s="1474"/>
      <c r="AJ80" s="1474"/>
      <c r="AK80" s="1475"/>
      <c r="AL80" s="1473"/>
      <c r="AM80" s="1474"/>
      <c r="AN80" s="1474"/>
      <c r="AO80" s="1474"/>
      <c r="AP80" s="1474"/>
      <c r="AQ80" s="1474"/>
      <c r="AR80" s="1474"/>
      <c r="AS80" s="1474"/>
      <c r="AT80" s="1474"/>
      <c r="AU80" s="1474"/>
      <c r="AV80" s="1474"/>
      <c r="AW80" s="1475"/>
      <c r="AX80" s="1473"/>
      <c r="AY80" s="1474"/>
      <c r="AZ80" s="1474"/>
      <c r="BA80" s="1474"/>
      <c r="BB80" s="1474"/>
      <c r="BC80" s="1474"/>
      <c r="BD80" s="1474"/>
      <c r="BE80" s="1474"/>
      <c r="BF80" s="1474"/>
      <c r="BG80" s="1474"/>
      <c r="BH80" s="1474"/>
      <c r="BI80" s="1475"/>
      <c r="BJ80" s="1473"/>
      <c r="BK80" s="1474"/>
      <c r="BL80" s="1474"/>
      <c r="BM80" s="1474"/>
      <c r="BN80" s="1474"/>
      <c r="BO80" s="1474"/>
      <c r="BP80" s="1474"/>
      <c r="BQ80" s="1474"/>
      <c r="BR80" s="1474"/>
      <c r="BS80" s="1474"/>
      <c r="BT80" s="1474"/>
      <c r="BU80" s="1475"/>
      <c r="BV80" s="1473"/>
      <c r="BW80" s="1474"/>
      <c r="BX80" s="1474"/>
      <c r="BY80" s="1474"/>
      <c r="BZ80" s="1474"/>
      <c r="CA80" s="1474"/>
      <c r="CB80" s="1474"/>
      <c r="CC80" s="1474"/>
      <c r="CD80" s="1474"/>
      <c r="CE80" s="1474"/>
      <c r="CF80" s="1474"/>
      <c r="CG80" s="1475"/>
      <c r="CH80" s="1473"/>
      <c r="CI80" s="1474"/>
      <c r="CJ80" s="1474"/>
      <c r="CK80" s="1474"/>
      <c r="CL80" s="1474"/>
      <c r="CM80" s="1474"/>
      <c r="CN80" s="1474"/>
      <c r="CO80" s="1474"/>
      <c r="CP80" s="1474"/>
      <c r="CQ80" s="1474"/>
      <c r="CR80" s="1474"/>
      <c r="CS80" s="1475"/>
      <c r="CT80" s="1473"/>
      <c r="CU80" s="1474"/>
      <c r="CV80" s="1474"/>
      <c r="CW80" s="1474"/>
      <c r="CX80" s="1474"/>
      <c r="CY80" s="1474"/>
      <c r="CZ80" s="1474"/>
      <c r="DA80" s="1474"/>
      <c r="DB80" s="1474"/>
      <c r="DC80" s="1474"/>
      <c r="DD80" s="1474"/>
      <c r="DE80" s="1475"/>
      <c r="DF80" s="1473"/>
      <c r="DG80" s="1474"/>
      <c r="DH80" s="1474"/>
      <c r="DI80" s="1474"/>
      <c r="DJ80" s="1474"/>
      <c r="DK80" s="1474"/>
      <c r="DL80" s="1474"/>
      <c r="DM80" s="1474"/>
      <c r="DN80" s="1474"/>
      <c r="DO80" s="1474"/>
      <c r="DP80" s="1474"/>
      <c r="DQ80" s="1475"/>
      <c r="DR80" s="1467">
        <f t="shared" si="12"/>
        <v>0</v>
      </c>
      <c r="DS80" s="1465">
        <f t="shared" si="12"/>
        <v>0</v>
      </c>
      <c r="DT80" s="1465">
        <f t="shared" si="12"/>
        <v>0</v>
      </c>
      <c r="DU80" s="1465">
        <f t="shared" si="12"/>
        <v>0</v>
      </c>
      <c r="DV80" s="1465">
        <f t="shared" si="12"/>
        <v>0</v>
      </c>
      <c r="DW80" s="1465">
        <f t="shared" si="12"/>
        <v>0</v>
      </c>
      <c r="DX80" s="1465">
        <f t="shared" si="12"/>
        <v>0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0</v>
      </c>
    </row>
    <row r="81" spans="1:133">
      <c r="A81" s="1468" t="s">
        <v>773</v>
      </c>
      <c r="B81" s="1473"/>
      <c r="C81" s="1474"/>
      <c r="D81" s="1474"/>
      <c r="E81" s="1474"/>
      <c r="F81" s="1474"/>
      <c r="G81" s="1474"/>
      <c r="H81" s="1474"/>
      <c r="I81" s="1474"/>
      <c r="J81" s="1474"/>
      <c r="K81" s="1474"/>
      <c r="L81" s="1474"/>
      <c r="M81" s="1475"/>
      <c r="N81" s="1473"/>
      <c r="O81" s="1474"/>
      <c r="P81" s="1474"/>
      <c r="Q81" s="1474"/>
      <c r="R81" s="1474"/>
      <c r="S81" s="1474"/>
      <c r="T81" s="1474"/>
      <c r="U81" s="1474"/>
      <c r="V81" s="1474"/>
      <c r="W81" s="1474"/>
      <c r="X81" s="1474"/>
      <c r="Y81" s="1475"/>
      <c r="Z81" s="1473"/>
      <c r="AA81" s="1474"/>
      <c r="AB81" s="1474"/>
      <c r="AC81" s="1474"/>
      <c r="AD81" s="1474"/>
      <c r="AE81" s="1474"/>
      <c r="AF81" s="1474"/>
      <c r="AG81" s="1474"/>
      <c r="AH81" s="1474"/>
      <c r="AI81" s="1474"/>
      <c r="AJ81" s="1474"/>
      <c r="AK81" s="1475"/>
      <c r="AL81" s="1473"/>
      <c r="AM81" s="1474"/>
      <c r="AN81" s="1474"/>
      <c r="AO81" s="1474"/>
      <c r="AP81" s="1474"/>
      <c r="AQ81" s="1474"/>
      <c r="AR81" s="1474"/>
      <c r="AS81" s="1474"/>
      <c r="AT81" s="1474"/>
      <c r="AU81" s="1474"/>
      <c r="AV81" s="1474"/>
      <c r="AW81" s="1475"/>
      <c r="AX81" s="1473"/>
      <c r="AY81" s="1474"/>
      <c r="AZ81" s="1474"/>
      <c r="BA81" s="1474"/>
      <c r="BB81" s="1474"/>
      <c r="BC81" s="1474"/>
      <c r="BD81" s="1474"/>
      <c r="BE81" s="1474"/>
      <c r="BF81" s="1474"/>
      <c r="BG81" s="1474"/>
      <c r="BH81" s="1474"/>
      <c r="BI81" s="1475"/>
      <c r="BJ81" s="1473"/>
      <c r="BK81" s="1474"/>
      <c r="BL81" s="1474"/>
      <c r="BM81" s="1474"/>
      <c r="BN81" s="1474"/>
      <c r="BO81" s="1474"/>
      <c r="BP81" s="1474"/>
      <c r="BQ81" s="1474"/>
      <c r="BR81" s="1474"/>
      <c r="BS81" s="1474"/>
      <c r="BT81" s="1474"/>
      <c r="BU81" s="1475"/>
      <c r="BV81" s="1473"/>
      <c r="BW81" s="1474"/>
      <c r="BX81" s="1474"/>
      <c r="BY81" s="1474"/>
      <c r="BZ81" s="1474"/>
      <c r="CA81" s="1474"/>
      <c r="CB81" s="1474"/>
      <c r="CC81" s="1474"/>
      <c r="CD81" s="1474"/>
      <c r="CE81" s="1474"/>
      <c r="CF81" s="1474"/>
      <c r="CG81" s="1475"/>
      <c r="CH81" s="1473"/>
      <c r="CI81" s="1474"/>
      <c r="CJ81" s="1474"/>
      <c r="CK81" s="1474"/>
      <c r="CL81" s="1474"/>
      <c r="CM81" s="1474"/>
      <c r="CN81" s="1474"/>
      <c r="CO81" s="1474"/>
      <c r="CP81" s="1474"/>
      <c r="CQ81" s="1474"/>
      <c r="CR81" s="1474"/>
      <c r="CS81" s="1475"/>
      <c r="CT81" s="1473"/>
      <c r="CU81" s="1474"/>
      <c r="CV81" s="1474"/>
      <c r="CW81" s="1474"/>
      <c r="CX81" s="1474"/>
      <c r="CY81" s="1474"/>
      <c r="CZ81" s="1474"/>
      <c r="DA81" s="1474"/>
      <c r="DB81" s="1474"/>
      <c r="DC81" s="1474"/>
      <c r="DD81" s="1474"/>
      <c r="DE81" s="1475"/>
      <c r="DF81" s="1473"/>
      <c r="DG81" s="1474"/>
      <c r="DH81" s="1474"/>
      <c r="DI81" s="1474"/>
      <c r="DJ81" s="1474"/>
      <c r="DK81" s="1474"/>
      <c r="DL81" s="1474"/>
      <c r="DM81" s="1474"/>
      <c r="DN81" s="1474"/>
      <c r="DO81" s="1474"/>
      <c r="DP81" s="1474"/>
      <c r="DQ81" s="1475"/>
      <c r="DR81" s="1467">
        <f t="shared" si="12"/>
        <v>0</v>
      </c>
      <c r="DS81" s="1465">
        <f t="shared" si="12"/>
        <v>0</v>
      </c>
      <c r="DT81" s="1465">
        <f t="shared" si="12"/>
        <v>0</v>
      </c>
      <c r="DU81" s="1465">
        <f t="shared" si="12"/>
        <v>0</v>
      </c>
      <c r="DV81" s="1465">
        <f t="shared" si="12"/>
        <v>0</v>
      </c>
      <c r="DW81" s="1465">
        <f t="shared" si="12"/>
        <v>0</v>
      </c>
      <c r="DX81" s="1465">
        <f t="shared" si="12"/>
        <v>0</v>
      </c>
      <c r="DY81" s="1465">
        <f t="shared" si="12"/>
        <v>0</v>
      </c>
      <c r="DZ81" s="1465">
        <f t="shared" si="12"/>
        <v>0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72" t="s">
        <v>776</v>
      </c>
      <c r="B82" s="1457"/>
      <c r="C82" s="1458"/>
      <c r="D82" s="1458"/>
      <c r="E82" s="1458"/>
      <c r="F82" s="1458"/>
      <c r="G82" s="1458"/>
      <c r="H82" s="1458"/>
      <c r="I82" s="1458"/>
      <c r="J82" s="1458"/>
      <c r="K82" s="1458"/>
      <c r="L82" s="1458"/>
      <c r="M82" s="1458"/>
      <c r="N82" s="1458"/>
      <c r="O82" s="1458"/>
      <c r="P82" s="1458"/>
      <c r="Q82" s="1458"/>
      <c r="R82" s="1458"/>
      <c r="S82" s="1458"/>
      <c r="T82" s="1458"/>
      <c r="U82" s="1458"/>
      <c r="V82" s="1458"/>
      <c r="W82" s="1458"/>
      <c r="X82" s="1458"/>
      <c r="Y82" s="1458"/>
      <c r="Z82" s="1458"/>
      <c r="AA82" s="1458"/>
      <c r="AB82" s="1458"/>
      <c r="AC82" s="1458"/>
      <c r="AD82" s="1458"/>
      <c r="AE82" s="1458"/>
      <c r="AF82" s="1458"/>
      <c r="AG82" s="1458"/>
      <c r="AH82" s="1458"/>
      <c r="AI82" s="1458"/>
      <c r="AJ82" s="1458"/>
      <c r="AK82" s="1458"/>
      <c r="AL82" s="1458"/>
      <c r="AM82" s="1458"/>
      <c r="AN82" s="1458"/>
      <c r="AO82" s="1458"/>
      <c r="AP82" s="1458"/>
      <c r="AQ82" s="1458"/>
      <c r="AR82" s="1458"/>
      <c r="AS82" s="1458"/>
      <c r="AT82" s="1458"/>
      <c r="AU82" s="1458"/>
      <c r="AV82" s="1458"/>
      <c r="AW82" s="1458"/>
      <c r="AX82" s="1458"/>
      <c r="AY82" s="1458"/>
      <c r="AZ82" s="1458"/>
      <c r="BA82" s="1458"/>
      <c r="BB82" s="1458"/>
      <c r="BC82" s="1458"/>
      <c r="BD82" s="1458"/>
      <c r="BE82" s="1458"/>
      <c r="BF82" s="1458"/>
      <c r="BG82" s="1458"/>
      <c r="BH82" s="1458"/>
      <c r="BI82" s="1458"/>
      <c r="BJ82" s="1458"/>
      <c r="BK82" s="1458"/>
      <c r="BL82" s="1458"/>
      <c r="BM82" s="1458"/>
      <c r="BN82" s="1458"/>
      <c r="BO82" s="1458"/>
      <c r="BP82" s="1458"/>
      <c r="BQ82" s="1458"/>
      <c r="BR82" s="1458"/>
      <c r="BS82" s="1458"/>
      <c r="BT82" s="1458"/>
      <c r="BU82" s="1458"/>
      <c r="BV82" s="1458"/>
      <c r="BW82" s="1458"/>
      <c r="BX82" s="1458"/>
      <c r="BY82" s="1458"/>
      <c r="BZ82" s="1458"/>
      <c r="CA82" s="1458"/>
      <c r="CB82" s="1458"/>
      <c r="CC82" s="1458"/>
      <c r="CD82" s="1458"/>
      <c r="CE82" s="1458"/>
      <c r="CF82" s="1458"/>
      <c r="CG82" s="1458"/>
      <c r="CH82" s="1458"/>
      <c r="CI82" s="1458"/>
      <c r="CJ82" s="1458"/>
      <c r="CK82" s="1458"/>
      <c r="CL82" s="1458"/>
      <c r="CM82" s="1458"/>
      <c r="CN82" s="1458"/>
      <c r="CO82" s="1458"/>
      <c r="CP82" s="1458"/>
      <c r="CQ82" s="1458"/>
      <c r="CR82" s="1458"/>
      <c r="CS82" s="1458"/>
      <c r="CT82" s="1458"/>
      <c r="CU82" s="1458"/>
      <c r="CV82" s="1458"/>
      <c r="CW82" s="1458"/>
      <c r="CX82" s="1458"/>
      <c r="CY82" s="1458"/>
      <c r="CZ82" s="1458"/>
      <c r="DA82" s="1458"/>
      <c r="DB82" s="1458"/>
      <c r="DC82" s="1458"/>
      <c r="DD82" s="1458"/>
      <c r="DE82" s="1458"/>
      <c r="DF82" s="1458"/>
      <c r="DG82" s="1458"/>
      <c r="DH82" s="1458"/>
      <c r="DI82" s="1458"/>
      <c r="DJ82" s="1458"/>
      <c r="DK82" s="1458"/>
      <c r="DL82" s="1458"/>
      <c r="DM82" s="1458"/>
      <c r="DN82" s="1458"/>
      <c r="DO82" s="1458"/>
      <c r="DP82" s="1458"/>
      <c r="DQ82" s="1458"/>
      <c r="DR82" s="1458"/>
      <c r="DS82" s="1458"/>
      <c r="DT82" s="1458"/>
      <c r="DU82" s="1458"/>
      <c r="DV82" s="1458"/>
      <c r="DW82" s="1458"/>
      <c r="DX82" s="1458"/>
      <c r="DY82" s="1458"/>
      <c r="DZ82" s="1458"/>
      <c r="EA82" s="1458"/>
      <c r="EB82" s="1458"/>
      <c r="EC82" s="1459"/>
    </row>
    <row r="83" spans="1:133">
      <c r="A83" s="1468" t="s">
        <v>770</v>
      </c>
      <c r="B83" s="1473"/>
      <c r="C83" s="1474"/>
      <c r="D83" s="1474"/>
      <c r="E83" s="1474"/>
      <c r="F83" s="1474"/>
      <c r="G83" s="1474"/>
      <c r="H83" s="1474"/>
      <c r="I83" s="1474"/>
      <c r="J83" s="1474"/>
      <c r="K83" s="1474"/>
      <c r="L83" s="1474"/>
      <c r="M83" s="1475"/>
      <c r="N83" s="1473"/>
      <c r="O83" s="1474"/>
      <c r="P83" s="1474"/>
      <c r="Q83" s="1474"/>
      <c r="R83" s="1474"/>
      <c r="S83" s="1474"/>
      <c r="T83" s="1474"/>
      <c r="U83" s="1474"/>
      <c r="V83" s="1474"/>
      <c r="W83" s="1474"/>
      <c r="X83" s="1474"/>
      <c r="Y83" s="1475"/>
      <c r="Z83" s="1473"/>
      <c r="AA83" s="1474"/>
      <c r="AB83" s="1474"/>
      <c r="AC83" s="1474"/>
      <c r="AD83" s="1474"/>
      <c r="AE83" s="1474"/>
      <c r="AF83" s="1474"/>
      <c r="AG83" s="1474"/>
      <c r="AH83" s="1474"/>
      <c r="AI83" s="1474"/>
      <c r="AJ83" s="1474"/>
      <c r="AK83" s="1475"/>
      <c r="AL83" s="1473"/>
      <c r="AM83" s="1474"/>
      <c r="AN83" s="1474"/>
      <c r="AO83" s="1474"/>
      <c r="AP83" s="1474"/>
      <c r="AQ83" s="1474"/>
      <c r="AR83" s="1474"/>
      <c r="AS83" s="1474"/>
      <c r="AT83" s="1474"/>
      <c r="AU83" s="1474"/>
      <c r="AV83" s="1474"/>
      <c r="AW83" s="1475"/>
      <c r="AX83" s="1473"/>
      <c r="AY83" s="1474"/>
      <c r="AZ83" s="1474"/>
      <c r="BA83" s="1474"/>
      <c r="BB83" s="1474"/>
      <c r="BC83" s="1474"/>
      <c r="BD83" s="1474"/>
      <c r="BE83" s="1474"/>
      <c r="BF83" s="1474"/>
      <c r="BG83" s="1474"/>
      <c r="BH83" s="1474"/>
      <c r="BI83" s="1475"/>
      <c r="BJ83" s="1473"/>
      <c r="BK83" s="1474"/>
      <c r="BL83" s="1474"/>
      <c r="BM83" s="1474"/>
      <c r="BN83" s="1474"/>
      <c r="BO83" s="1474"/>
      <c r="BP83" s="1474"/>
      <c r="BQ83" s="1474"/>
      <c r="BR83" s="1474"/>
      <c r="BS83" s="1474"/>
      <c r="BT83" s="1474"/>
      <c r="BU83" s="1475"/>
      <c r="BV83" s="1473"/>
      <c r="BW83" s="1474"/>
      <c r="BX83" s="1474"/>
      <c r="BY83" s="1474"/>
      <c r="BZ83" s="1474"/>
      <c r="CA83" s="1474"/>
      <c r="CB83" s="1474"/>
      <c r="CC83" s="1474"/>
      <c r="CD83" s="1474"/>
      <c r="CE83" s="1474"/>
      <c r="CF83" s="1474"/>
      <c r="CG83" s="1475"/>
      <c r="CH83" s="1473"/>
      <c r="CI83" s="1474"/>
      <c r="CJ83" s="1474"/>
      <c r="CK83" s="1474"/>
      <c r="CL83" s="1474"/>
      <c r="CM83" s="1474"/>
      <c r="CN83" s="1474"/>
      <c r="CO83" s="1474"/>
      <c r="CP83" s="1474"/>
      <c r="CQ83" s="1474"/>
      <c r="CR83" s="1474"/>
      <c r="CS83" s="1475"/>
      <c r="CT83" s="1473"/>
      <c r="CU83" s="1474"/>
      <c r="CV83" s="1474"/>
      <c r="CW83" s="1474"/>
      <c r="CX83" s="1474"/>
      <c r="CY83" s="1474"/>
      <c r="CZ83" s="1474"/>
      <c r="DA83" s="1474"/>
      <c r="DB83" s="1474"/>
      <c r="DC83" s="1474"/>
      <c r="DD83" s="1474"/>
      <c r="DE83" s="1475"/>
      <c r="DF83" s="1473"/>
      <c r="DG83" s="1474"/>
      <c r="DH83" s="1474"/>
      <c r="DI83" s="1474"/>
      <c r="DJ83" s="1474"/>
      <c r="DK83" s="1474"/>
      <c r="DL83" s="1474"/>
      <c r="DM83" s="1474"/>
      <c r="DN83" s="1474"/>
      <c r="DO83" s="1474"/>
      <c r="DP83" s="1474"/>
      <c r="DQ83" s="1475"/>
      <c r="DR83" s="1467">
        <f t="shared" ref="DR83:EC90" si="13">SUM(B83,N83,Z83,AL83,AX83,BJ83,BV83,CH83,CT83,DF83)</f>
        <v>0</v>
      </c>
      <c r="DS83" s="1465">
        <f t="shared" si="13"/>
        <v>0</v>
      </c>
      <c r="DT83" s="1465">
        <f t="shared" si="13"/>
        <v>0</v>
      </c>
      <c r="DU83" s="1465">
        <f t="shared" si="13"/>
        <v>0</v>
      </c>
      <c r="DV83" s="1465">
        <f t="shared" si="13"/>
        <v>0</v>
      </c>
      <c r="DW83" s="1465">
        <f t="shared" si="13"/>
        <v>0</v>
      </c>
      <c r="DX83" s="1465">
        <f t="shared" si="13"/>
        <v>0</v>
      </c>
      <c r="DY83" s="1465">
        <f t="shared" si="13"/>
        <v>0</v>
      </c>
      <c r="DZ83" s="1465">
        <f t="shared" si="13"/>
        <v>0</v>
      </c>
      <c r="EA83" s="1465">
        <f t="shared" si="13"/>
        <v>0</v>
      </c>
      <c r="EB83" s="1465">
        <f t="shared" si="13"/>
        <v>0</v>
      </c>
      <c r="EC83" s="1466">
        <f t="shared" si="13"/>
        <v>0</v>
      </c>
    </row>
    <row r="84" spans="1:133">
      <c r="A84" s="1468" t="s">
        <v>771</v>
      </c>
      <c r="B84" s="1473"/>
      <c r="C84" s="1474"/>
      <c r="D84" s="1474"/>
      <c r="E84" s="1474"/>
      <c r="F84" s="1474"/>
      <c r="G84" s="1474"/>
      <c r="H84" s="1474"/>
      <c r="I84" s="1474"/>
      <c r="J84" s="1474"/>
      <c r="K84" s="1474"/>
      <c r="L84" s="1474"/>
      <c r="M84" s="1475"/>
      <c r="N84" s="1473"/>
      <c r="O84" s="1474"/>
      <c r="P84" s="1474"/>
      <c r="Q84" s="1474"/>
      <c r="R84" s="1474"/>
      <c r="S84" s="1474"/>
      <c r="T84" s="1474"/>
      <c r="U84" s="1474"/>
      <c r="V84" s="1474"/>
      <c r="W84" s="1474"/>
      <c r="X84" s="1474"/>
      <c r="Y84" s="1475"/>
      <c r="Z84" s="1473"/>
      <c r="AA84" s="1474"/>
      <c r="AB84" s="1474"/>
      <c r="AC84" s="1474"/>
      <c r="AD84" s="1474"/>
      <c r="AE84" s="1474"/>
      <c r="AF84" s="1474"/>
      <c r="AG84" s="1474"/>
      <c r="AH84" s="1474"/>
      <c r="AI84" s="1474"/>
      <c r="AJ84" s="1474"/>
      <c r="AK84" s="1475"/>
      <c r="AL84" s="1473"/>
      <c r="AM84" s="1474"/>
      <c r="AN84" s="1474"/>
      <c r="AO84" s="1474"/>
      <c r="AP84" s="1474"/>
      <c r="AQ84" s="1474"/>
      <c r="AR84" s="1474"/>
      <c r="AS84" s="1474"/>
      <c r="AT84" s="1474"/>
      <c r="AU84" s="1474"/>
      <c r="AV84" s="1474"/>
      <c r="AW84" s="1475"/>
      <c r="AX84" s="1473"/>
      <c r="AY84" s="1474"/>
      <c r="AZ84" s="1474"/>
      <c r="BA84" s="1474"/>
      <c r="BB84" s="1474"/>
      <c r="BC84" s="1474"/>
      <c r="BD84" s="1474"/>
      <c r="BE84" s="1474"/>
      <c r="BF84" s="1474"/>
      <c r="BG84" s="1474"/>
      <c r="BH84" s="1474"/>
      <c r="BI84" s="1475"/>
      <c r="BJ84" s="1473"/>
      <c r="BK84" s="1474"/>
      <c r="BL84" s="1474"/>
      <c r="BM84" s="1474"/>
      <c r="BN84" s="1474"/>
      <c r="BO84" s="1474"/>
      <c r="BP84" s="1474"/>
      <c r="BQ84" s="1474"/>
      <c r="BR84" s="1474"/>
      <c r="BS84" s="1474"/>
      <c r="BT84" s="1474"/>
      <c r="BU84" s="1475"/>
      <c r="BV84" s="1473"/>
      <c r="BW84" s="1474"/>
      <c r="BX84" s="1474"/>
      <c r="BY84" s="1474"/>
      <c r="BZ84" s="1474"/>
      <c r="CA84" s="1474"/>
      <c r="CB84" s="1474"/>
      <c r="CC84" s="1474"/>
      <c r="CD84" s="1474"/>
      <c r="CE84" s="1474"/>
      <c r="CF84" s="1474"/>
      <c r="CG84" s="1475"/>
      <c r="CH84" s="1473"/>
      <c r="CI84" s="1474"/>
      <c r="CJ84" s="1474"/>
      <c r="CK84" s="1474"/>
      <c r="CL84" s="1474"/>
      <c r="CM84" s="1474"/>
      <c r="CN84" s="1474"/>
      <c r="CO84" s="1474"/>
      <c r="CP84" s="1474"/>
      <c r="CQ84" s="1474"/>
      <c r="CR84" s="1474"/>
      <c r="CS84" s="1475"/>
      <c r="CT84" s="1473"/>
      <c r="CU84" s="1474"/>
      <c r="CV84" s="1474"/>
      <c r="CW84" s="1474"/>
      <c r="CX84" s="1474"/>
      <c r="CY84" s="1474"/>
      <c r="CZ84" s="1474"/>
      <c r="DA84" s="1474"/>
      <c r="DB84" s="1474"/>
      <c r="DC84" s="1474"/>
      <c r="DD84" s="1474"/>
      <c r="DE84" s="1475"/>
      <c r="DF84" s="1473"/>
      <c r="DG84" s="1474"/>
      <c r="DH84" s="1474"/>
      <c r="DI84" s="1474"/>
      <c r="DJ84" s="1474"/>
      <c r="DK84" s="1474"/>
      <c r="DL84" s="1474"/>
      <c r="DM84" s="1474"/>
      <c r="DN84" s="1474"/>
      <c r="DO84" s="1474"/>
      <c r="DP84" s="1474"/>
      <c r="DQ84" s="1475"/>
      <c r="DR84" s="1467">
        <f t="shared" si="13"/>
        <v>0</v>
      </c>
      <c r="DS84" s="1465">
        <f t="shared" si="13"/>
        <v>0</v>
      </c>
      <c r="DT84" s="1465">
        <f t="shared" si="13"/>
        <v>0</v>
      </c>
      <c r="DU84" s="1465">
        <f t="shared" si="13"/>
        <v>0</v>
      </c>
      <c r="DV84" s="1465">
        <f t="shared" si="13"/>
        <v>0</v>
      </c>
      <c r="DW84" s="1465">
        <f t="shared" si="13"/>
        <v>0</v>
      </c>
      <c r="DX84" s="1465">
        <f t="shared" si="13"/>
        <v>0</v>
      </c>
      <c r="DY84" s="1465">
        <f t="shared" si="13"/>
        <v>0</v>
      </c>
      <c r="DZ84" s="1465">
        <f t="shared" si="13"/>
        <v>0</v>
      </c>
      <c r="EA84" s="1465">
        <f t="shared" si="13"/>
        <v>0</v>
      </c>
      <c r="EB84" s="1465">
        <f t="shared" si="13"/>
        <v>0</v>
      </c>
      <c r="EC84" s="1466">
        <f t="shared" si="13"/>
        <v>0</v>
      </c>
    </row>
    <row r="85" spans="1:133">
      <c r="A85" s="1468" t="s">
        <v>772</v>
      </c>
      <c r="B85" s="1473"/>
      <c r="C85" s="1474"/>
      <c r="D85" s="1474"/>
      <c r="E85" s="1474"/>
      <c r="F85" s="1474"/>
      <c r="G85" s="1474"/>
      <c r="H85" s="1474"/>
      <c r="I85" s="1474"/>
      <c r="J85" s="1474"/>
      <c r="K85" s="1474"/>
      <c r="L85" s="1474"/>
      <c r="M85" s="1475"/>
      <c r="N85" s="1473"/>
      <c r="O85" s="1474"/>
      <c r="P85" s="1474"/>
      <c r="Q85" s="1474"/>
      <c r="R85" s="1474"/>
      <c r="S85" s="1474"/>
      <c r="T85" s="1474"/>
      <c r="U85" s="1474"/>
      <c r="V85" s="1474"/>
      <c r="W85" s="1474"/>
      <c r="X85" s="1474"/>
      <c r="Y85" s="1475"/>
      <c r="Z85" s="1473"/>
      <c r="AA85" s="1474"/>
      <c r="AB85" s="1474"/>
      <c r="AC85" s="1474"/>
      <c r="AD85" s="1474"/>
      <c r="AE85" s="1474"/>
      <c r="AF85" s="1474"/>
      <c r="AG85" s="1474"/>
      <c r="AH85" s="1474"/>
      <c r="AI85" s="1474"/>
      <c r="AJ85" s="1474"/>
      <c r="AK85" s="1475"/>
      <c r="AL85" s="1473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5"/>
      <c r="AX85" s="1473"/>
      <c r="AY85" s="1474"/>
      <c r="AZ85" s="1474"/>
      <c r="BA85" s="1474"/>
      <c r="BB85" s="1474"/>
      <c r="BC85" s="1474"/>
      <c r="BD85" s="1474"/>
      <c r="BE85" s="1474"/>
      <c r="BF85" s="1474"/>
      <c r="BG85" s="1474"/>
      <c r="BH85" s="1474"/>
      <c r="BI85" s="1475"/>
      <c r="BJ85" s="1473"/>
      <c r="BK85" s="1474"/>
      <c r="BL85" s="1474"/>
      <c r="BM85" s="1474"/>
      <c r="BN85" s="1474"/>
      <c r="BO85" s="1474"/>
      <c r="BP85" s="1474"/>
      <c r="BQ85" s="1474"/>
      <c r="BR85" s="1474"/>
      <c r="BS85" s="1474"/>
      <c r="BT85" s="1474"/>
      <c r="BU85" s="1475"/>
      <c r="BV85" s="1473"/>
      <c r="BW85" s="1474"/>
      <c r="BX85" s="1474"/>
      <c r="BY85" s="1474"/>
      <c r="BZ85" s="1474"/>
      <c r="CA85" s="1474"/>
      <c r="CB85" s="1474"/>
      <c r="CC85" s="1474"/>
      <c r="CD85" s="1474"/>
      <c r="CE85" s="1474"/>
      <c r="CF85" s="1474"/>
      <c r="CG85" s="1475"/>
      <c r="CH85" s="1473"/>
      <c r="CI85" s="1474"/>
      <c r="CJ85" s="1474"/>
      <c r="CK85" s="1474"/>
      <c r="CL85" s="1474"/>
      <c r="CM85" s="1474"/>
      <c r="CN85" s="1474"/>
      <c r="CO85" s="1474"/>
      <c r="CP85" s="1474"/>
      <c r="CQ85" s="1474"/>
      <c r="CR85" s="1474"/>
      <c r="CS85" s="1475"/>
      <c r="CT85" s="1473"/>
      <c r="CU85" s="1474"/>
      <c r="CV85" s="1474"/>
      <c r="CW85" s="1474"/>
      <c r="CX85" s="1474"/>
      <c r="CY85" s="1474"/>
      <c r="CZ85" s="1474"/>
      <c r="DA85" s="1474"/>
      <c r="DB85" s="1474"/>
      <c r="DC85" s="1474"/>
      <c r="DD85" s="1474"/>
      <c r="DE85" s="1475"/>
      <c r="DF85" s="1473"/>
      <c r="DG85" s="1474"/>
      <c r="DH85" s="1474"/>
      <c r="DI85" s="1474"/>
      <c r="DJ85" s="1474"/>
      <c r="DK85" s="1474"/>
      <c r="DL85" s="1474"/>
      <c r="DM85" s="1474"/>
      <c r="DN85" s="1474"/>
      <c r="DO85" s="1474"/>
      <c r="DP85" s="1474"/>
      <c r="DQ85" s="1475"/>
      <c r="DR85" s="1467">
        <f t="shared" si="13"/>
        <v>0</v>
      </c>
      <c r="DS85" s="1465">
        <f t="shared" si="13"/>
        <v>0</v>
      </c>
      <c r="DT85" s="1465">
        <f t="shared" si="13"/>
        <v>0</v>
      </c>
      <c r="DU85" s="1465">
        <f t="shared" si="13"/>
        <v>0</v>
      </c>
      <c r="DV85" s="1465">
        <f t="shared" si="13"/>
        <v>0</v>
      </c>
      <c r="DW85" s="1465">
        <f t="shared" si="13"/>
        <v>0</v>
      </c>
      <c r="DX85" s="1465">
        <f t="shared" si="13"/>
        <v>0</v>
      </c>
      <c r="DY85" s="1465">
        <f t="shared" si="13"/>
        <v>0</v>
      </c>
      <c r="DZ85" s="1465">
        <f t="shared" si="13"/>
        <v>0</v>
      </c>
      <c r="EA85" s="1465">
        <f t="shared" si="13"/>
        <v>0</v>
      </c>
      <c r="EB85" s="1465">
        <f t="shared" si="13"/>
        <v>0</v>
      </c>
      <c r="EC85" s="1466">
        <f t="shared" si="13"/>
        <v>0</v>
      </c>
    </row>
    <row r="86" spans="1:133">
      <c r="A86" s="1468" t="s">
        <v>773</v>
      </c>
      <c r="B86" s="1473"/>
      <c r="C86" s="1474"/>
      <c r="D86" s="1474"/>
      <c r="E86" s="1474"/>
      <c r="F86" s="1474"/>
      <c r="G86" s="1474"/>
      <c r="H86" s="1474"/>
      <c r="I86" s="1474"/>
      <c r="J86" s="1474"/>
      <c r="K86" s="1474"/>
      <c r="L86" s="1474"/>
      <c r="M86" s="1475"/>
      <c r="N86" s="1473"/>
      <c r="O86" s="1474"/>
      <c r="P86" s="1474"/>
      <c r="Q86" s="1474"/>
      <c r="R86" s="1474"/>
      <c r="S86" s="1474"/>
      <c r="T86" s="1474"/>
      <c r="U86" s="1474"/>
      <c r="V86" s="1474"/>
      <c r="W86" s="1474"/>
      <c r="X86" s="1474"/>
      <c r="Y86" s="1475"/>
      <c r="Z86" s="1473"/>
      <c r="AA86" s="1474"/>
      <c r="AB86" s="1474"/>
      <c r="AC86" s="1474"/>
      <c r="AD86" s="1474"/>
      <c r="AE86" s="1474"/>
      <c r="AF86" s="1474"/>
      <c r="AG86" s="1474"/>
      <c r="AH86" s="1474"/>
      <c r="AI86" s="1474"/>
      <c r="AJ86" s="1474"/>
      <c r="AK86" s="1475"/>
      <c r="AL86" s="1473"/>
      <c r="AM86" s="1474"/>
      <c r="AN86" s="1474"/>
      <c r="AO86" s="1474"/>
      <c r="AP86" s="1474"/>
      <c r="AQ86" s="1474"/>
      <c r="AR86" s="1474"/>
      <c r="AS86" s="1474"/>
      <c r="AT86" s="1474"/>
      <c r="AU86" s="1474"/>
      <c r="AV86" s="1474"/>
      <c r="AW86" s="1475"/>
      <c r="AX86" s="1473"/>
      <c r="AY86" s="1474"/>
      <c r="AZ86" s="1474"/>
      <c r="BA86" s="1474"/>
      <c r="BB86" s="1474"/>
      <c r="BC86" s="1474"/>
      <c r="BD86" s="1474"/>
      <c r="BE86" s="1474"/>
      <c r="BF86" s="1474"/>
      <c r="BG86" s="1474"/>
      <c r="BH86" s="1474"/>
      <c r="BI86" s="1475"/>
      <c r="BJ86" s="1473"/>
      <c r="BK86" s="1474"/>
      <c r="BL86" s="1474"/>
      <c r="BM86" s="1474"/>
      <c r="BN86" s="1474"/>
      <c r="BO86" s="1474"/>
      <c r="BP86" s="1474"/>
      <c r="BQ86" s="1474"/>
      <c r="BR86" s="1474"/>
      <c r="BS86" s="1474"/>
      <c r="BT86" s="1474"/>
      <c r="BU86" s="1475"/>
      <c r="BV86" s="1473"/>
      <c r="BW86" s="1474"/>
      <c r="BX86" s="1474"/>
      <c r="BY86" s="1474"/>
      <c r="BZ86" s="1474"/>
      <c r="CA86" s="1474"/>
      <c r="CB86" s="1474"/>
      <c r="CC86" s="1474"/>
      <c r="CD86" s="1474"/>
      <c r="CE86" s="1474"/>
      <c r="CF86" s="1474"/>
      <c r="CG86" s="1475"/>
      <c r="CH86" s="1473"/>
      <c r="CI86" s="1474"/>
      <c r="CJ86" s="1474"/>
      <c r="CK86" s="1474"/>
      <c r="CL86" s="1474"/>
      <c r="CM86" s="1474"/>
      <c r="CN86" s="1474"/>
      <c r="CO86" s="1474"/>
      <c r="CP86" s="1474"/>
      <c r="CQ86" s="1474"/>
      <c r="CR86" s="1474"/>
      <c r="CS86" s="1475"/>
      <c r="CT86" s="1473"/>
      <c r="CU86" s="1474"/>
      <c r="CV86" s="1474"/>
      <c r="CW86" s="1474"/>
      <c r="CX86" s="1474"/>
      <c r="CY86" s="1474"/>
      <c r="CZ86" s="1474"/>
      <c r="DA86" s="1474"/>
      <c r="DB86" s="1474"/>
      <c r="DC86" s="1474"/>
      <c r="DD86" s="1474"/>
      <c r="DE86" s="1475"/>
      <c r="DF86" s="1473"/>
      <c r="DG86" s="1474"/>
      <c r="DH86" s="1474"/>
      <c r="DI86" s="1474"/>
      <c r="DJ86" s="1474"/>
      <c r="DK86" s="1474"/>
      <c r="DL86" s="1474"/>
      <c r="DM86" s="1474"/>
      <c r="DN86" s="1474"/>
      <c r="DO86" s="1474"/>
      <c r="DP86" s="1474"/>
      <c r="DQ86" s="1475"/>
      <c r="DR86" s="1467">
        <f t="shared" si="13"/>
        <v>0</v>
      </c>
      <c r="DS86" s="1465">
        <f t="shared" si="13"/>
        <v>0</v>
      </c>
      <c r="DT86" s="1465">
        <f t="shared" si="13"/>
        <v>0</v>
      </c>
      <c r="DU86" s="1465">
        <f t="shared" si="13"/>
        <v>0</v>
      </c>
      <c r="DV86" s="1465">
        <f t="shared" si="13"/>
        <v>0</v>
      </c>
      <c r="DW86" s="1465">
        <f t="shared" si="13"/>
        <v>0</v>
      </c>
      <c r="DX86" s="1465">
        <f t="shared" si="13"/>
        <v>0</v>
      </c>
      <c r="DY86" s="1465">
        <f t="shared" si="13"/>
        <v>0</v>
      </c>
      <c r="DZ86" s="1465">
        <f t="shared" si="13"/>
        <v>0</v>
      </c>
      <c r="EA86" s="1465">
        <f t="shared" si="13"/>
        <v>0</v>
      </c>
      <c r="EB86" s="1465">
        <f t="shared" si="13"/>
        <v>0</v>
      </c>
      <c r="EC86" s="1466">
        <f t="shared" si="13"/>
        <v>0</v>
      </c>
    </row>
    <row r="87" spans="1:133">
      <c r="A87" s="1460" t="s">
        <v>777</v>
      </c>
      <c r="B87" s="1473"/>
      <c r="C87" s="1474"/>
      <c r="D87" s="1474"/>
      <c r="E87" s="1474"/>
      <c r="F87" s="1474"/>
      <c r="G87" s="1474"/>
      <c r="H87" s="1474"/>
      <c r="I87" s="1474"/>
      <c r="J87" s="1474"/>
      <c r="K87" s="1474"/>
      <c r="L87" s="1474"/>
      <c r="M87" s="1475"/>
      <c r="N87" s="1473"/>
      <c r="O87" s="1474"/>
      <c r="P87" s="1474"/>
      <c r="Q87" s="1474"/>
      <c r="R87" s="1474"/>
      <c r="S87" s="1474"/>
      <c r="T87" s="1474"/>
      <c r="U87" s="1474"/>
      <c r="V87" s="1474"/>
      <c r="W87" s="1474"/>
      <c r="X87" s="1474"/>
      <c r="Y87" s="1475"/>
      <c r="Z87" s="1473"/>
      <c r="AA87" s="1474"/>
      <c r="AB87" s="1474"/>
      <c r="AC87" s="1474"/>
      <c r="AD87" s="1474"/>
      <c r="AE87" s="1474"/>
      <c r="AF87" s="1474"/>
      <c r="AG87" s="1474"/>
      <c r="AH87" s="1474"/>
      <c r="AI87" s="1474"/>
      <c r="AJ87" s="1474"/>
      <c r="AK87" s="1475"/>
      <c r="AL87" s="1473"/>
      <c r="AM87" s="1474"/>
      <c r="AN87" s="1474"/>
      <c r="AO87" s="1474"/>
      <c r="AP87" s="1474"/>
      <c r="AQ87" s="1474"/>
      <c r="AR87" s="1474"/>
      <c r="AS87" s="1474"/>
      <c r="AT87" s="1474"/>
      <c r="AU87" s="1474"/>
      <c r="AV87" s="1474"/>
      <c r="AW87" s="1475"/>
      <c r="AX87" s="1473"/>
      <c r="AY87" s="1474"/>
      <c r="AZ87" s="1474"/>
      <c r="BA87" s="1474"/>
      <c r="BB87" s="1474"/>
      <c r="BC87" s="1474"/>
      <c r="BD87" s="1474"/>
      <c r="BE87" s="1474"/>
      <c r="BF87" s="1474"/>
      <c r="BG87" s="1474"/>
      <c r="BH87" s="1474"/>
      <c r="BI87" s="1475"/>
      <c r="BJ87" s="1473"/>
      <c r="BK87" s="1474"/>
      <c r="BL87" s="1474"/>
      <c r="BM87" s="1474"/>
      <c r="BN87" s="1474"/>
      <c r="BO87" s="1474"/>
      <c r="BP87" s="1474"/>
      <c r="BQ87" s="1474"/>
      <c r="BR87" s="1474"/>
      <c r="BS87" s="1474"/>
      <c r="BT87" s="1474"/>
      <c r="BU87" s="1475"/>
      <c r="BV87" s="1473"/>
      <c r="BW87" s="1474"/>
      <c r="BX87" s="1474"/>
      <c r="BY87" s="1474"/>
      <c r="BZ87" s="1474"/>
      <c r="CA87" s="1474"/>
      <c r="CB87" s="1474"/>
      <c r="CC87" s="1474"/>
      <c r="CD87" s="1474"/>
      <c r="CE87" s="1474"/>
      <c r="CF87" s="1474"/>
      <c r="CG87" s="1475"/>
      <c r="CH87" s="1473"/>
      <c r="CI87" s="1474"/>
      <c r="CJ87" s="1474"/>
      <c r="CK87" s="1474"/>
      <c r="CL87" s="1474"/>
      <c r="CM87" s="1474"/>
      <c r="CN87" s="1474"/>
      <c r="CO87" s="1474"/>
      <c r="CP87" s="1474"/>
      <c r="CQ87" s="1474"/>
      <c r="CR87" s="1474"/>
      <c r="CS87" s="1475"/>
      <c r="CT87" s="1473"/>
      <c r="CU87" s="1474"/>
      <c r="CV87" s="1474"/>
      <c r="CW87" s="1474"/>
      <c r="CX87" s="1474"/>
      <c r="CY87" s="1474"/>
      <c r="CZ87" s="1474"/>
      <c r="DA87" s="1474"/>
      <c r="DB87" s="1474"/>
      <c r="DC87" s="1474"/>
      <c r="DD87" s="1474"/>
      <c r="DE87" s="1475"/>
      <c r="DF87" s="1473"/>
      <c r="DG87" s="1474"/>
      <c r="DH87" s="1474"/>
      <c r="DI87" s="1474"/>
      <c r="DJ87" s="1474"/>
      <c r="DK87" s="1474"/>
      <c r="DL87" s="1474"/>
      <c r="DM87" s="1474"/>
      <c r="DN87" s="1474"/>
      <c r="DO87" s="1474"/>
      <c r="DP87" s="1474"/>
      <c r="DQ87" s="1475"/>
      <c r="DR87" s="1467">
        <f t="shared" si="13"/>
        <v>0</v>
      </c>
      <c r="DS87" s="1465">
        <f t="shared" si="13"/>
        <v>0</v>
      </c>
      <c r="DT87" s="1465">
        <f t="shared" si="13"/>
        <v>0</v>
      </c>
      <c r="DU87" s="1465">
        <f t="shared" si="13"/>
        <v>0</v>
      </c>
      <c r="DV87" s="1465">
        <f t="shared" si="13"/>
        <v>0</v>
      </c>
      <c r="DW87" s="1465">
        <f t="shared" si="13"/>
        <v>0</v>
      </c>
      <c r="DX87" s="1465">
        <f t="shared" si="13"/>
        <v>0</v>
      </c>
      <c r="DY87" s="1465">
        <f t="shared" si="13"/>
        <v>0</v>
      </c>
      <c r="DZ87" s="1465">
        <f t="shared" si="13"/>
        <v>0</v>
      </c>
      <c r="EA87" s="1465">
        <f t="shared" si="13"/>
        <v>0</v>
      </c>
      <c r="EB87" s="1465">
        <f t="shared" si="13"/>
        <v>0</v>
      </c>
      <c r="EC87" s="1466">
        <f t="shared" si="13"/>
        <v>0</v>
      </c>
    </row>
    <row r="88" spans="1:133">
      <c r="A88" s="1460" t="s">
        <v>778</v>
      </c>
      <c r="B88" s="1473"/>
      <c r="C88" s="1474"/>
      <c r="D88" s="1474"/>
      <c r="E88" s="1474"/>
      <c r="F88" s="1474"/>
      <c r="G88" s="1474"/>
      <c r="H88" s="1474"/>
      <c r="I88" s="1474"/>
      <c r="J88" s="1474"/>
      <c r="K88" s="1474"/>
      <c r="L88" s="1474"/>
      <c r="M88" s="1475"/>
      <c r="N88" s="1473"/>
      <c r="O88" s="1474"/>
      <c r="P88" s="1474"/>
      <c r="Q88" s="1474"/>
      <c r="R88" s="1474"/>
      <c r="S88" s="1474"/>
      <c r="T88" s="1474"/>
      <c r="U88" s="1474"/>
      <c r="V88" s="1474"/>
      <c r="W88" s="1474"/>
      <c r="X88" s="1474"/>
      <c r="Y88" s="1475"/>
      <c r="Z88" s="1473"/>
      <c r="AA88" s="1474"/>
      <c r="AB88" s="1474"/>
      <c r="AC88" s="1474"/>
      <c r="AD88" s="1474"/>
      <c r="AE88" s="1474"/>
      <c r="AF88" s="1474"/>
      <c r="AG88" s="1474"/>
      <c r="AH88" s="1474"/>
      <c r="AI88" s="1474"/>
      <c r="AJ88" s="1474"/>
      <c r="AK88" s="1475"/>
      <c r="AL88" s="1473"/>
      <c r="AM88" s="1474"/>
      <c r="AN88" s="1474"/>
      <c r="AO88" s="1474"/>
      <c r="AP88" s="1474"/>
      <c r="AQ88" s="1474"/>
      <c r="AR88" s="1474"/>
      <c r="AS88" s="1474"/>
      <c r="AT88" s="1474"/>
      <c r="AU88" s="1474"/>
      <c r="AV88" s="1474"/>
      <c r="AW88" s="1475"/>
      <c r="AX88" s="1473"/>
      <c r="AY88" s="1474"/>
      <c r="AZ88" s="1474"/>
      <c r="BA88" s="1474"/>
      <c r="BB88" s="1474"/>
      <c r="BC88" s="1474"/>
      <c r="BD88" s="1474"/>
      <c r="BE88" s="1474"/>
      <c r="BF88" s="1474"/>
      <c r="BG88" s="1474"/>
      <c r="BH88" s="1474"/>
      <c r="BI88" s="1475"/>
      <c r="BJ88" s="1473"/>
      <c r="BK88" s="1474"/>
      <c r="BL88" s="1474"/>
      <c r="BM88" s="1474"/>
      <c r="BN88" s="1474"/>
      <c r="BO88" s="1474"/>
      <c r="BP88" s="1474"/>
      <c r="BQ88" s="1474"/>
      <c r="BR88" s="1474"/>
      <c r="BS88" s="1474"/>
      <c r="BT88" s="1474"/>
      <c r="BU88" s="1475"/>
      <c r="BV88" s="1473"/>
      <c r="BW88" s="1474"/>
      <c r="BX88" s="1474"/>
      <c r="BY88" s="1474"/>
      <c r="BZ88" s="1474"/>
      <c r="CA88" s="1474"/>
      <c r="CB88" s="1474"/>
      <c r="CC88" s="1474"/>
      <c r="CD88" s="1474"/>
      <c r="CE88" s="1474"/>
      <c r="CF88" s="1474"/>
      <c r="CG88" s="1475"/>
      <c r="CH88" s="1473"/>
      <c r="CI88" s="1474"/>
      <c r="CJ88" s="1474"/>
      <c r="CK88" s="1474"/>
      <c r="CL88" s="1474"/>
      <c r="CM88" s="1474"/>
      <c r="CN88" s="1474"/>
      <c r="CO88" s="1474"/>
      <c r="CP88" s="1474"/>
      <c r="CQ88" s="1474"/>
      <c r="CR88" s="1474"/>
      <c r="CS88" s="1475"/>
      <c r="CT88" s="1473"/>
      <c r="CU88" s="1474"/>
      <c r="CV88" s="1474"/>
      <c r="CW88" s="1474"/>
      <c r="CX88" s="1474"/>
      <c r="CY88" s="1474"/>
      <c r="CZ88" s="1474"/>
      <c r="DA88" s="1474"/>
      <c r="DB88" s="1474"/>
      <c r="DC88" s="1474"/>
      <c r="DD88" s="1474"/>
      <c r="DE88" s="1475"/>
      <c r="DF88" s="1473"/>
      <c r="DG88" s="1474"/>
      <c r="DH88" s="1474"/>
      <c r="DI88" s="1474"/>
      <c r="DJ88" s="1474"/>
      <c r="DK88" s="1474"/>
      <c r="DL88" s="1474"/>
      <c r="DM88" s="1474"/>
      <c r="DN88" s="1474"/>
      <c r="DO88" s="1474"/>
      <c r="DP88" s="1474"/>
      <c r="DQ88" s="1475"/>
      <c r="DR88" s="1467">
        <f t="shared" si="13"/>
        <v>0</v>
      </c>
      <c r="DS88" s="1465">
        <f t="shared" si="13"/>
        <v>0</v>
      </c>
      <c r="DT88" s="1465">
        <f t="shared" si="13"/>
        <v>0</v>
      </c>
      <c r="DU88" s="1465">
        <f t="shared" si="13"/>
        <v>0</v>
      </c>
      <c r="DV88" s="1465">
        <f t="shared" si="13"/>
        <v>0</v>
      </c>
      <c r="DW88" s="1465">
        <f t="shared" si="13"/>
        <v>0</v>
      </c>
      <c r="DX88" s="1465">
        <f t="shared" si="13"/>
        <v>0</v>
      </c>
      <c r="DY88" s="1465">
        <f t="shared" si="13"/>
        <v>0</v>
      </c>
      <c r="DZ88" s="1465">
        <f t="shared" si="13"/>
        <v>0</v>
      </c>
      <c r="EA88" s="1465">
        <f t="shared" si="13"/>
        <v>0</v>
      </c>
      <c r="EB88" s="1465">
        <f t="shared" si="13"/>
        <v>0</v>
      </c>
      <c r="EC88" s="1466">
        <f t="shared" si="13"/>
        <v>0</v>
      </c>
    </row>
    <row r="89" spans="1:133">
      <c r="A89" s="1460" t="s">
        <v>779</v>
      </c>
      <c r="B89" s="1473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5"/>
      <c r="N89" s="1473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5"/>
      <c r="Z89" s="1473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5"/>
      <c r="AL89" s="1473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5"/>
      <c r="AX89" s="1473"/>
      <c r="AY89" s="1474"/>
      <c r="AZ89" s="1474"/>
      <c r="BA89" s="1474"/>
      <c r="BB89" s="1474"/>
      <c r="BC89" s="1474"/>
      <c r="BD89" s="1474"/>
      <c r="BE89" s="1474"/>
      <c r="BF89" s="1474"/>
      <c r="BG89" s="1474"/>
      <c r="BH89" s="1474"/>
      <c r="BI89" s="1475"/>
      <c r="BJ89" s="1473"/>
      <c r="BK89" s="1474"/>
      <c r="BL89" s="1474"/>
      <c r="BM89" s="1474"/>
      <c r="BN89" s="1474"/>
      <c r="BO89" s="1474"/>
      <c r="BP89" s="1474"/>
      <c r="BQ89" s="1474"/>
      <c r="BR89" s="1474"/>
      <c r="BS89" s="1474"/>
      <c r="BT89" s="1474"/>
      <c r="BU89" s="1475"/>
      <c r="BV89" s="1473"/>
      <c r="BW89" s="1474"/>
      <c r="BX89" s="1474"/>
      <c r="BY89" s="1474"/>
      <c r="BZ89" s="1474"/>
      <c r="CA89" s="1474"/>
      <c r="CB89" s="1474"/>
      <c r="CC89" s="1474"/>
      <c r="CD89" s="1474"/>
      <c r="CE89" s="1474"/>
      <c r="CF89" s="1474"/>
      <c r="CG89" s="1475"/>
      <c r="CH89" s="1473"/>
      <c r="CI89" s="1474"/>
      <c r="CJ89" s="1474"/>
      <c r="CK89" s="1474"/>
      <c r="CL89" s="1474"/>
      <c r="CM89" s="1474"/>
      <c r="CN89" s="1474"/>
      <c r="CO89" s="1474"/>
      <c r="CP89" s="1474"/>
      <c r="CQ89" s="1474"/>
      <c r="CR89" s="1474"/>
      <c r="CS89" s="1475"/>
      <c r="CT89" s="1473"/>
      <c r="CU89" s="1474"/>
      <c r="CV89" s="1474"/>
      <c r="CW89" s="1474"/>
      <c r="CX89" s="1474"/>
      <c r="CY89" s="1474"/>
      <c r="CZ89" s="1474"/>
      <c r="DA89" s="1474"/>
      <c r="DB89" s="1474"/>
      <c r="DC89" s="1474"/>
      <c r="DD89" s="1474"/>
      <c r="DE89" s="1475"/>
      <c r="DF89" s="1473"/>
      <c r="DG89" s="1474"/>
      <c r="DH89" s="1474"/>
      <c r="DI89" s="1474"/>
      <c r="DJ89" s="1474"/>
      <c r="DK89" s="1474"/>
      <c r="DL89" s="1474"/>
      <c r="DM89" s="1474"/>
      <c r="DN89" s="1474"/>
      <c r="DO89" s="1474"/>
      <c r="DP89" s="1474"/>
      <c r="DQ89" s="1475"/>
      <c r="DR89" s="1467">
        <f t="shared" si="13"/>
        <v>0</v>
      </c>
      <c r="DS89" s="1465">
        <f t="shared" si="13"/>
        <v>0</v>
      </c>
      <c r="DT89" s="1465">
        <f t="shared" si="13"/>
        <v>0</v>
      </c>
      <c r="DU89" s="1465">
        <f t="shared" si="13"/>
        <v>0</v>
      </c>
      <c r="DV89" s="1465">
        <f t="shared" si="13"/>
        <v>0</v>
      </c>
      <c r="DW89" s="1465">
        <f t="shared" si="13"/>
        <v>0</v>
      </c>
      <c r="DX89" s="1465">
        <f t="shared" si="13"/>
        <v>0</v>
      </c>
      <c r="DY89" s="1465">
        <f t="shared" si="13"/>
        <v>0</v>
      </c>
      <c r="DZ89" s="1465">
        <f t="shared" si="13"/>
        <v>0</v>
      </c>
      <c r="EA89" s="1465">
        <f t="shared" si="13"/>
        <v>0</v>
      </c>
      <c r="EB89" s="1465">
        <f t="shared" si="13"/>
        <v>0</v>
      </c>
      <c r="EC89" s="1466">
        <f t="shared" si="13"/>
        <v>0</v>
      </c>
    </row>
    <row r="90" spans="1:133">
      <c r="A90" s="1460" t="s">
        <v>780</v>
      </c>
      <c r="B90" s="1473"/>
      <c r="C90" s="1474"/>
      <c r="D90" s="1474"/>
      <c r="E90" s="1474"/>
      <c r="F90" s="1474"/>
      <c r="G90" s="1474"/>
      <c r="H90" s="1474"/>
      <c r="I90" s="1474"/>
      <c r="J90" s="1474"/>
      <c r="K90" s="1474"/>
      <c r="L90" s="1474"/>
      <c r="M90" s="1475"/>
      <c r="N90" s="1473"/>
      <c r="O90" s="1474"/>
      <c r="P90" s="1474"/>
      <c r="Q90" s="1474"/>
      <c r="R90" s="1474"/>
      <c r="S90" s="1474"/>
      <c r="T90" s="1474"/>
      <c r="U90" s="1474"/>
      <c r="V90" s="1474"/>
      <c r="W90" s="1474"/>
      <c r="X90" s="1474"/>
      <c r="Y90" s="1475"/>
      <c r="Z90" s="1473"/>
      <c r="AA90" s="1474"/>
      <c r="AB90" s="1474"/>
      <c r="AC90" s="1474"/>
      <c r="AD90" s="1474"/>
      <c r="AE90" s="1474"/>
      <c r="AF90" s="1474"/>
      <c r="AG90" s="1474"/>
      <c r="AH90" s="1474"/>
      <c r="AI90" s="1474"/>
      <c r="AJ90" s="1474"/>
      <c r="AK90" s="1475"/>
      <c r="AL90" s="1473"/>
      <c r="AM90" s="1474"/>
      <c r="AN90" s="1474"/>
      <c r="AO90" s="1474"/>
      <c r="AP90" s="1474"/>
      <c r="AQ90" s="1474"/>
      <c r="AR90" s="1474"/>
      <c r="AS90" s="1474"/>
      <c r="AT90" s="1474"/>
      <c r="AU90" s="1474"/>
      <c r="AV90" s="1474"/>
      <c r="AW90" s="1475"/>
      <c r="AX90" s="1473"/>
      <c r="AY90" s="1474"/>
      <c r="AZ90" s="1474"/>
      <c r="BA90" s="1474"/>
      <c r="BB90" s="1474"/>
      <c r="BC90" s="1474"/>
      <c r="BD90" s="1474"/>
      <c r="BE90" s="1474"/>
      <c r="BF90" s="1474"/>
      <c r="BG90" s="1474"/>
      <c r="BH90" s="1474"/>
      <c r="BI90" s="1475"/>
      <c r="BJ90" s="1473"/>
      <c r="BK90" s="1474"/>
      <c r="BL90" s="1474"/>
      <c r="BM90" s="1474"/>
      <c r="BN90" s="1474"/>
      <c r="BO90" s="1474"/>
      <c r="BP90" s="1474"/>
      <c r="BQ90" s="1474"/>
      <c r="BR90" s="1474"/>
      <c r="BS90" s="1474"/>
      <c r="BT90" s="1474"/>
      <c r="BU90" s="1475"/>
      <c r="BV90" s="1473"/>
      <c r="BW90" s="1474"/>
      <c r="BX90" s="1474"/>
      <c r="BY90" s="1474"/>
      <c r="BZ90" s="1474"/>
      <c r="CA90" s="1474"/>
      <c r="CB90" s="1474"/>
      <c r="CC90" s="1474"/>
      <c r="CD90" s="1474"/>
      <c r="CE90" s="1474"/>
      <c r="CF90" s="1474"/>
      <c r="CG90" s="1475"/>
      <c r="CH90" s="1473"/>
      <c r="CI90" s="1474"/>
      <c r="CJ90" s="1474"/>
      <c r="CK90" s="1474"/>
      <c r="CL90" s="1474"/>
      <c r="CM90" s="1474"/>
      <c r="CN90" s="1474"/>
      <c r="CO90" s="1474"/>
      <c r="CP90" s="1474"/>
      <c r="CQ90" s="1474"/>
      <c r="CR90" s="1474"/>
      <c r="CS90" s="1475"/>
      <c r="CT90" s="1473"/>
      <c r="CU90" s="1474"/>
      <c r="CV90" s="1474"/>
      <c r="CW90" s="1474"/>
      <c r="CX90" s="1474"/>
      <c r="CY90" s="1474"/>
      <c r="CZ90" s="1474"/>
      <c r="DA90" s="1474"/>
      <c r="DB90" s="1474"/>
      <c r="DC90" s="1474"/>
      <c r="DD90" s="1474"/>
      <c r="DE90" s="1475"/>
      <c r="DF90" s="1473"/>
      <c r="DG90" s="1474"/>
      <c r="DH90" s="1474"/>
      <c r="DI90" s="1474"/>
      <c r="DJ90" s="1474"/>
      <c r="DK90" s="1474"/>
      <c r="DL90" s="1474"/>
      <c r="DM90" s="1474"/>
      <c r="DN90" s="1474"/>
      <c r="DO90" s="1474"/>
      <c r="DP90" s="1474"/>
      <c r="DQ90" s="1475"/>
      <c r="DR90" s="1467">
        <f t="shared" si="13"/>
        <v>0</v>
      </c>
      <c r="DS90" s="1465">
        <f t="shared" si="13"/>
        <v>0</v>
      </c>
      <c r="DT90" s="1465">
        <f t="shared" si="13"/>
        <v>0</v>
      </c>
      <c r="DU90" s="1465">
        <f t="shared" si="13"/>
        <v>0</v>
      </c>
      <c r="DV90" s="1465">
        <f t="shared" si="13"/>
        <v>0</v>
      </c>
      <c r="DW90" s="1465">
        <f t="shared" si="13"/>
        <v>0</v>
      </c>
      <c r="DX90" s="1465">
        <f t="shared" si="13"/>
        <v>0</v>
      </c>
      <c r="DY90" s="1465">
        <f t="shared" si="13"/>
        <v>0</v>
      </c>
      <c r="DZ90" s="1465">
        <f t="shared" si="13"/>
        <v>0</v>
      </c>
      <c r="EA90" s="1465">
        <f t="shared" si="13"/>
        <v>0</v>
      </c>
      <c r="EB90" s="1465">
        <f t="shared" si="13"/>
        <v>0</v>
      </c>
      <c r="EC90" s="1466">
        <f t="shared" si="13"/>
        <v>0</v>
      </c>
    </row>
    <row r="91" spans="1:133">
      <c r="A91" s="1472" t="s">
        <v>445</v>
      </c>
      <c r="B91" s="1457"/>
      <c r="C91" s="1458"/>
      <c r="D91" s="1458"/>
      <c r="E91" s="1458"/>
      <c r="F91" s="1458"/>
      <c r="G91" s="1458"/>
      <c r="H91" s="1458"/>
      <c r="I91" s="1458"/>
      <c r="J91" s="1458"/>
      <c r="K91" s="1458"/>
      <c r="L91" s="1458"/>
      <c r="M91" s="1458"/>
      <c r="N91" s="1458"/>
      <c r="O91" s="1458"/>
      <c r="P91" s="1458"/>
      <c r="Q91" s="1458"/>
      <c r="R91" s="1458"/>
      <c r="S91" s="1458"/>
      <c r="T91" s="1458"/>
      <c r="U91" s="1458"/>
      <c r="V91" s="1458"/>
      <c r="W91" s="1458"/>
      <c r="X91" s="1458"/>
      <c r="Y91" s="1458"/>
      <c r="Z91" s="1458"/>
      <c r="AA91" s="1458"/>
      <c r="AB91" s="1458"/>
      <c r="AC91" s="1458"/>
      <c r="AD91" s="1458"/>
      <c r="AE91" s="1458"/>
      <c r="AF91" s="1458"/>
      <c r="AG91" s="1458"/>
      <c r="AH91" s="1458"/>
      <c r="AI91" s="1458"/>
      <c r="AJ91" s="1458"/>
      <c r="AK91" s="1458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458"/>
      <c r="BB91" s="1458"/>
      <c r="BC91" s="1458"/>
      <c r="BD91" s="1458"/>
      <c r="BE91" s="1458"/>
      <c r="BF91" s="1458"/>
      <c r="BG91" s="1458"/>
      <c r="BH91" s="1458"/>
      <c r="BI91" s="1458"/>
      <c r="BJ91" s="1458"/>
      <c r="BK91" s="1458"/>
      <c r="BL91" s="1458"/>
      <c r="BM91" s="1458"/>
      <c r="BN91" s="1458"/>
      <c r="BO91" s="1458"/>
      <c r="BP91" s="1458"/>
      <c r="BQ91" s="1458"/>
      <c r="BR91" s="1458"/>
      <c r="BS91" s="1458"/>
      <c r="BT91" s="1458"/>
      <c r="BU91" s="1458"/>
      <c r="BV91" s="1458"/>
      <c r="BW91" s="1458"/>
      <c r="BX91" s="1458"/>
      <c r="BY91" s="1458"/>
      <c r="BZ91" s="1458"/>
      <c r="CA91" s="1458"/>
      <c r="CB91" s="1458"/>
      <c r="CC91" s="1458"/>
      <c r="CD91" s="1458"/>
      <c r="CE91" s="1458"/>
      <c r="CF91" s="1458"/>
      <c r="CG91" s="1458"/>
      <c r="CH91" s="1458"/>
      <c r="CI91" s="1458"/>
      <c r="CJ91" s="1458"/>
      <c r="CK91" s="1458"/>
      <c r="CL91" s="1458"/>
      <c r="CM91" s="1458"/>
      <c r="CN91" s="1458"/>
      <c r="CO91" s="1458"/>
      <c r="CP91" s="1458"/>
      <c r="CQ91" s="1458"/>
      <c r="CR91" s="1458"/>
      <c r="CS91" s="1458"/>
      <c r="CT91" s="1458"/>
      <c r="CU91" s="1458"/>
      <c r="CV91" s="1458"/>
      <c r="CW91" s="1458"/>
      <c r="CX91" s="1458"/>
      <c r="CY91" s="1458"/>
      <c r="CZ91" s="1458"/>
      <c r="DA91" s="1458"/>
      <c r="DB91" s="1458"/>
      <c r="DC91" s="1458"/>
      <c r="DD91" s="1458"/>
      <c r="DE91" s="1458"/>
      <c r="DF91" s="1458"/>
      <c r="DG91" s="1458"/>
      <c r="DH91" s="1458"/>
      <c r="DI91" s="1458"/>
      <c r="DJ91" s="1458"/>
      <c r="DK91" s="1458"/>
      <c r="DL91" s="1458"/>
      <c r="DM91" s="1458"/>
      <c r="DN91" s="1458"/>
      <c r="DO91" s="1458"/>
      <c r="DP91" s="1458"/>
      <c r="DQ91" s="1458"/>
      <c r="DR91" s="1458"/>
      <c r="DS91" s="1458"/>
      <c r="DT91" s="1458"/>
      <c r="DU91" s="1458"/>
      <c r="DV91" s="1458"/>
      <c r="DW91" s="1458"/>
      <c r="DX91" s="1458"/>
      <c r="DY91" s="1458"/>
      <c r="DZ91" s="1458"/>
      <c r="EA91" s="1458"/>
      <c r="EB91" s="1458"/>
      <c r="EC91" s="1459"/>
    </row>
    <row r="92" spans="1:133">
      <c r="A92" s="1460" t="s">
        <v>781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/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ref="DR92:EC111" si="14">SUM(B92,N92,Z92,AL92,AX92,BJ92,BV92,CH92,CT92,DF92)</f>
        <v>0</v>
      </c>
      <c r="DS92" s="1465">
        <f t="shared" si="14"/>
        <v>0</v>
      </c>
      <c r="DT92" s="1465">
        <f t="shared" si="14"/>
        <v>0</v>
      </c>
      <c r="DU92" s="1465">
        <f t="shared" si="14"/>
        <v>0</v>
      </c>
      <c r="DV92" s="1465">
        <f t="shared" si="14"/>
        <v>0</v>
      </c>
      <c r="DW92" s="1465">
        <f t="shared" si="14"/>
        <v>0</v>
      </c>
      <c r="DX92" s="1465">
        <f t="shared" si="14"/>
        <v>0</v>
      </c>
      <c r="DY92" s="1465">
        <f t="shared" si="14"/>
        <v>0</v>
      </c>
      <c r="DZ92" s="1465">
        <f t="shared" si="14"/>
        <v>0</v>
      </c>
      <c r="EA92" s="1465">
        <f t="shared" si="14"/>
        <v>0</v>
      </c>
      <c r="EB92" s="1465">
        <f t="shared" si="14"/>
        <v>0</v>
      </c>
      <c r="EC92" s="1466">
        <f t="shared" si="14"/>
        <v>0</v>
      </c>
    </row>
    <row r="93" spans="1:133">
      <c r="A93" s="1460" t="s">
        <v>782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4"/>
        <v>0</v>
      </c>
      <c r="DS93" s="1465">
        <f t="shared" si="14"/>
        <v>0</v>
      </c>
      <c r="DT93" s="1465">
        <f t="shared" si="14"/>
        <v>0</v>
      </c>
      <c r="DU93" s="1465">
        <f t="shared" si="14"/>
        <v>0</v>
      </c>
      <c r="DV93" s="1465">
        <f t="shared" si="14"/>
        <v>0</v>
      </c>
      <c r="DW93" s="1465">
        <f t="shared" si="14"/>
        <v>0</v>
      </c>
      <c r="DX93" s="1465">
        <f t="shared" si="14"/>
        <v>0</v>
      </c>
      <c r="DY93" s="1465">
        <f t="shared" si="14"/>
        <v>0</v>
      </c>
      <c r="DZ93" s="1465">
        <f t="shared" si="14"/>
        <v>0</v>
      </c>
      <c r="EA93" s="1465">
        <f t="shared" si="14"/>
        <v>0</v>
      </c>
      <c r="EB93" s="1465">
        <f t="shared" si="14"/>
        <v>0</v>
      </c>
      <c r="EC93" s="1466">
        <f t="shared" si="14"/>
        <v>0</v>
      </c>
    </row>
    <row r="94" spans="1:133">
      <c r="A94" s="1460" t="s">
        <v>783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/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/>
      <c r="BG94" s="1462"/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/>
      <c r="BS94" s="1462"/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/>
      <c r="DO94" s="1462"/>
      <c r="DP94" s="1462"/>
      <c r="DQ94" s="1463"/>
      <c r="DR94" s="1467">
        <f t="shared" si="14"/>
        <v>0</v>
      </c>
      <c r="DS94" s="1465">
        <f t="shared" si="14"/>
        <v>0</v>
      </c>
      <c r="DT94" s="1465">
        <f t="shared" si="14"/>
        <v>0</v>
      </c>
      <c r="DU94" s="1465">
        <f t="shared" si="14"/>
        <v>0</v>
      </c>
      <c r="DV94" s="1465">
        <f t="shared" si="14"/>
        <v>0</v>
      </c>
      <c r="DW94" s="1465">
        <f t="shared" si="14"/>
        <v>0</v>
      </c>
      <c r="DX94" s="1465">
        <f t="shared" si="14"/>
        <v>0</v>
      </c>
      <c r="DY94" s="1465">
        <f t="shared" si="14"/>
        <v>0</v>
      </c>
      <c r="DZ94" s="1465">
        <f t="shared" si="14"/>
        <v>0</v>
      </c>
      <c r="EA94" s="1465">
        <f t="shared" si="14"/>
        <v>0</v>
      </c>
      <c r="EB94" s="1465">
        <f t="shared" si="14"/>
        <v>0</v>
      </c>
      <c r="EC94" s="1466">
        <f t="shared" si="14"/>
        <v>0</v>
      </c>
    </row>
    <row r="95" spans="1:133">
      <c r="A95" s="1460" t="s">
        <v>784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/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/>
      <c r="AG95" s="1462"/>
      <c r="AH95" s="1462"/>
      <c r="AI95" s="1462"/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/>
      <c r="BL95" s="1462"/>
      <c r="BM95" s="1462"/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/>
      <c r="CP95" s="1462"/>
      <c r="CQ95" s="1462"/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4"/>
        <v>0</v>
      </c>
      <c r="DS95" s="1465">
        <f t="shared" si="14"/>
        <v>0</v>
      </c>
      <c r="DT95" s="1465">
        <f t="shared" si="14"/>
        <v>0</v>
      </c>
      <c r="DU95" s="1465">
        <f t="shared" si="14"/>
        <v>0</v>
      </c>
      <c r="DV95" s="1465">
        <f t="shared" si="14"/>
        <v>0</v>
      </c>
      <c r="DW95" s="1465">
        <f t="shared" si="14"/>
        <v>0</v>
      </c>
      <c r="DX95" s="1465">
        <f t="shared" si="14"/>
        <v>0</v>
      </c>
      <c r="DY95" s="1465">
        <f t="shared" si="14"/>
        <v>0</v>
      </c>
      <c r="DZ95" s="1465">
        <f t="shared" si="14"/>
        <v>0</v>
      </c>
      <c r="EA95" s="1465">
        <f t="shared" si="14"/>
        <v>0</v>
      </c>
      <c r="EB95" s="1465">
        <f t="shared" si="14"/>
        <v>0</v>
      </c>
      <c r="EC95" s="1466">
        <f t="shared" si="14"/>
        <v>0</v>
      </c>
    </row>
    <row r="96" spans="1:133">
      <c r="A96" s="1460" t="s">
        <v>785</v>
      </c>
      <c r="B96" s="1461"/>
      <c r="C96" s="1462"/>
      <c r="D96" s="1462"/>
      <c r="E96" s="1462"/>
      <c r="F96" s="1462"/>
      <c r="G96" s="1462"/>
      <c r="H96" s="1462"/>
      <c r="I96" s="1462"/>
      <c r="J96" s="1462"/>
      <c r="K96" s="1462"/>
      <c r="L96" s="1462"/>
      <c r="M96" s="1463"/>
      <c r="N96" s="1461"/>
      <c r="O96" s="1462"/>
      <c r="P96" s="1462"/>
      <c r="Q96" s="1462"/>
      <c r="R96" s="1462"/>
      <c r="S96" s="1462"/>
      <c r="T96" s="1462"/>
      <c r="U96" s="1462"/>
      <c r="V96" s="1462"/>
      <c r="W96" s="1462"/>
      <c r="X96" s="1462"/>
      <c r="Y96" s="1463"/>
      <c r="Z96" s="1461"/>
      <c r="AA96" s="1462"/>
      <c r="AB96" s="1462"/>
      <c r="AC96" s="1462"/>
      <c r="AD96" s="1462"/>
      <c r="AE96" s="1462"/>
      <c r="AF96" s="1462"/>
      <c r="AG96" s="1462"/>
      <c r="AH96" s="1462"/>
      <c r="AI96" s="1462"/>
      <c r="AJ96" s="1462"/>
      <c r="AK96" s="1463"/>
      <c r="AL96" s="1461"/>
      <c r="AM96" s="1462"/>
      <c r="AN96" s="1462"/>
      <c r="AO96" s="1462"/>
      <c r="AP96" s="1462"/>
      <c r="AQ96" s="1462"/>
      <c r="AR96" s="1462"/>
      <c r="AS96" s="1462"/>
      <c r="AT96" s="1462"/>
      <c r="AU96" s="1462"/>
      <c r="AV96" s="1462"/>
      <c r="AW96" s="1463"/>
      <c r="AX96" s="1461"/>
      <c r="AY96" s="1462"/>
      <c r="AZ96" s="1462"/>
      <c r="BA96" s="1462"/>
      <c r="BB96" s="1462"/>
      <c r="BC96" s="1462"/>
      <c r="BD96" s="1462"/>
      <c r="BE96" s="1462"/>
      <c r="BF96" s="1462"/>
      <c r="BG96" s="1462"/>
      <c r="BH96" s="1462"/>
      <c r="BI96" s="1463"/>
      <c r="BJ96" s="1461"/>
      <c r="BK96" s="1462"/>
      <c r="BL96" s="1462"/>
      <c r="BM96" s="1462"/>
      <c r="BN96" s="1462"/>
      <c r="BO96" s="1462"/>
      <c r="BP96" s="1462"/>
      <c r="BQ96" s="1462"/>
      <c r="BR96" s="1462"/>
      <c r="BS96" s="1462"/>
      <c r="BT96" s="1462"/>
      <c r="BU96" s="1463"/>
      <c r="BV96" s="1461"/>
      <c r="BW96" s="1462"/>
      <c r="BX96" s="1462"/>
      <c r="BY96" s="1462"/>
      <c r="BZ96" s="1462"/>
      <c r="CA96" s="1462"/>
      <c r="CB96" s="1462"/>
      <c r="CC96" s="1462"/>
      <c r="CD96" s="1462"/>
      <c r="CE96" s="1462"/>
      <c r="CF96" s="1462"/>
      <c r="CG96" s="1463"/>
      <c r="CH96" s="1461"/>
      <c r="CI96" s="1462"/>
      <c r="CJ96" s="1462"/>
      <c r="CK96" s="1462"/>
      <c r="CL96" s="1462"/>
      <c r="CM96" s="1462"/>
      <c r="CN96" s="1462"/>
      <c r="CO96" s="1462"/>
      <c r="CP96" s="1462"/>
      <c r="CQ96" s="1462"/>
      <c r="CR96" s="1462"/>
      <c r="CS96" s="1463"/>
      <c r="CT96" s="1461"/>
      <c r="CU96" s="1462"/>
      <c r="CV96" s="1462"/>
      <c r="CW96" s="1462"/>
      <c r="CX96" s="1462"/>
      <c r="CY96" s="1462"/>
      <c r="CZ96" s="1462"/>
      <c r="DA96" s="1462"/>
      <c r="DB96" s="1462"/>
      <c r="DC96" s="1462"/>
      <c r="DD96" s="1462"/>
      <c r="DE96" s="1463"/>
      <c r="DF96" s="1461"/>
      <c r="DG96" s="1462"/>
      <c r="DH96" s="1462"/>
      <c r="DI96" s="1462"/>
      <c r="DJ96" s="1462"/>
      <c r="DK96" s="1462"/>
      <c r="DL96" s="1462"/>
      <c r="DM96" s="1462"/>
      <c r="DN96" s="1462"/>
      <c r="DO96" s="1462"/>
      <c r="DP96" s="1462"/>
      <c r="DQ96" s="1463"/>
      <c r="DR96" s="1467">
        <f t="shared" si="14"/>
        <v>0</v>
      </c>
      <c r="DS96" s="1465">
        <f t="shared" si="14"/>
        <v>0</v>
      </c>
      <c r="DT96" s="1465">
        <f t="shared" si="14"/>
        <v>0</v>
      </c>
      <c r="DU96" s="1465">
        <f t="shared" si="14"/>
        <v>0</v>
      </c>
      <c r="DV96" s="1465">
        <f t="shared" si="14"/>
        <v>0</v>
      </c>
      <c r="DW96" s="1465">
        <f t="shared" si="14"/>
        <v>0</v>
      </c>
      <c r="DX96" s="1465">
        <f t="shared" si="14"/>
        <v>0</v>
      </c>
      <c r="DY96" s="1465">
        <f t="shared" si="14"/>
        <v>0</v>
      </c>
      <c r="DZ96" s="1465">
        <f t="shared" si="14"/>
        <v>0</v>
      </c>
      <c r="EA96" s="1465">
        <f t="shared" si="14"/>
        <v>0</v>
      </c>
      <c r="EB96" s="1465">
        <f t="shared" si="14"/>
        <v>0</v>
      </c>
      <c r="EC96" s="1466">
        <f t="shared" si="14"/>
        <v>0</v>
      </c>
    </row>
    <row r="97" spans="1:133">
      <c r="A97" s="1460" t="s">
        <v>786</v>
      </c>
      <c r="B97" s="1461"/>
      <c r="C97" s="1462"/>
      <c r="D97" s="1462"/>
      <c r="E97" s="1462"/>
      <c r="F97" s="1462"/>
      <c r="G97" s="1462"/>
      <c r="H97" s="1462"/>
      <c r="I97" s="1462"/>
      <c r="J97" s="1462"/>
      <c r="K97" s="1462"/>
      <c r="L97" s="1462"/>
      <c r="M97" s="1463"/>
      <c r="N97" s="1461"/>
      <c r="O97" s="1462"/>
      <c r="P97" s="1462"/>
      <c r="Q97" s="1462"/>
      <c r="R97" s="1462"/>
      <c r="S97" s="1462"/>
      <c r="T97" s="1462"/>
      <c r="U97" s="1462"/>
      <c r="V97" s="1462"/>
      <c r="W97" s="1462"/>
      <c r="X97" s="1462"/>
      <c r="Y97" s="1463"/>
      <c r="Z97" s="1461"/>
      <c r="AA97" s="1462"/>
      <c r="AB97" s="1462"/>
      <c r="AC97" s="1462"/>
      <c r="AD97" s="1462"/>
      <c r="AE97" s="1462"/>
      <c r="AF97" s="1462"/>
      <c r="AG97" s="1462"/>
      <c r="AH97" s="1462"/>
      <c r="AI97" s="1462"/>
      <c r="AJ97" s="1462"/>
      <c r="AK97" s="1463"/>
      <c r="AL97" s="1461"/>
      <c r="AM97" s="1462"/>
      <c r="AN97" s="1462"/>
      <c r="AO97" s="1462"/>
      <c r="AP97" s="1462"/>
      <c r="AQ97" s="1462"/>
      <c r="AR97" s="1462"/>
      <c r="AS97" s="1462"/>
      <c r="AT97" s="1462"/>
      <c r="AU97" s="1462"/>
      <c r="AV97" s="1462"/>
      <c r="AW97" s="1463"/>
      <c r="AX97" s="1461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3"/>
      <c r="BJ97" s="1461"/>
      <c r="BK97" s="1462"/>
      <c r="BL97" s="1462"/>
      <c r="BM97" s="1462"/>
      <c r="BN97" s="1462"/>
      <c r="BO97" s="1462"/>
      <c r="BP97" s="1462"/>
      <c r="BQ97" s="1462"/>
      <c r="BR97" s="1462"/>
      <c r="BS97" s="1462"/>
      <c r="BT97" s="1462"/>
      <c r="BU97" s="1463"/>
      <c r="BV97" s="1461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3"/>
      <c r="CH97" s="1461"/>
      <c r="CI97" s="1462"/>
      <c r="CJ97" s="1462"/>
      <c r="CK97" s="1462"/>
      <c r="CL97" s="1462"/>
      <c r="CM97" s="1462"/>
      <c r="CN97" s="1462"/>
      <c r="CO97" s="1462"/>
      <c r="CP97" s="1462"/>
      <c r="CQ97" s="1462"/>
      <c r="CR97" s="1462"/>
      <c r="CS97" s="1463"/>
      <c r="CT97" s="1461"/>
      <c r="CU97" s="1462"/>
      <c r="CV97" s="1462"/>
      <c r="CW97" s="1462"/>
      <c r="CX97" s="1462"/>
      <c r="CY97" s="1462"/>
      <c r="CZ97" s="1462"/>
      <c r="DA97" s="1462"/>
      <c r="DB97" s="1462"/>
      <c r="DC97" s="1462"/>
      <c r="DD97" s="1462"/>
      <c r="DE97" s="1463"/>
      <c r="DF97" s="1461"/>
      <c r="DG97" s="1462"/>
      <c r="DH97" s="1462"/>
      <c r="DI97" s="1462"/>
      <c r="DJ97" s="1462"/>
      <c r="DK97" s="1462"/>
      <c r="DL97" s="1462"/>
      <c r="DM97" s="1462"/>
      <c r="DN97" s="1462"/>
      <c r="DO97" s="1462"/>
      <c r="DP97" s="1462"/>
      <c r="DQ97" s="1463"/>
      <c r="DR97" s="1467">
        <f t="shared" si="14"/>
        <v>0</v>
      </c>
      <c r="DS97" s="1465">
        <f t="shared" si="14"/>
        <v>0</v>
      </c>
      <c r="DT97" s="1465">
        <f t="shared" si="14"/>
        <v>0</v>
      </c>
      <c r="DU97" s="1465">
        <f t="shared" si="14"/>
        <v>0</v>
      </c>
      <c r="DV97" s="1465">
        <f t="shared" si="14"/>
        <v>0</v>
      </c>
      <c r="DW97" s="1465">
        <f t="shared" si="14"/>
        <v>0</v>
      </c>
      <c r="DX97" s="1465">
        <f t="shared" si="14"/>
        <v>0</v>
      </c>
      <c r="DY97" s="1465">
        <f t="shared" si="14"/>
        <v>0</v>
      </c>
      <c r="DZ97" s="1465">
        <f t="shared" si="14"/>
        <v>0</v>
      </c>
      <c r="EA97" s="1465">
        <f t="shared" si="14"/>
        <v>0</v>
      </c>
      <c r="EB97" s="1465">
        <f t="shared" si="14"/>
        <v>0</v>
      </c>
      <c r="EC97" s="1466">
        <f t="shared" si="14"/>
        <v>0</v>
      </c>
    </row>
    <row r="98" spans="1:133">
      <c r="A98" s="1460" t="s">
        <v>787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  <c r="L98" s="1462"/>
      <c r="M98" s="1463"/>
      <c r="N98" s="1461"/>
      <c r="O98" s="1462"/>
      <c r="P98" s="1462"/>
      <c r="Q98" s="1462"/>
      <c r="R98" s="1462"/>
      <c r="S98" s="1462"/>
      <c r="T98" s="1462"/>
      <c r="U98" s="1462"/>
      <c r="V98" s="1462"/>
      <c r="W98" s="1462"/>
      <c r="X98" s="1462"/>
      <c r="Y98" s="1463"/>
      <c r="Z98" s="1461"/>
      <c r="AA98" s="1462"/>
      <c r="AB98" s="1462"/>
      <c r="AC98" s="1462"/>
      <c r="AD98" s="1462"/>
      <c r="AE98" s="1462"/>
      <c r="AF98" s="1462"/>
      <c r="AG98" s="1462"/>
      <c r="AH98" s="1462"/>
      <c r="AI98" s="1462"/>
      <c r="AJ98" s="1462"/>
      <c r="AK98" s="1463"/>
      <c r="AL98" s="1461"/>
      <c r="AM98" s="1462"/>
      <c r="AN98" s="1462"/>
      <c r="AO98" s="1462"/>
      <c r="AP98" s="1462"/>
      <c r="AQ98" s="1462"/>
      <c r="AR98" s="1462"/>
      <c r="AS98" s="1462"/>
      <c r="AT98" s="1462"/>
      <c r="AU98" s="1462"/>
      <c r="AV98" s="1462"/>
      <c r="AW98" s="1463"/>
      <c r="AX98" s="1461"/>
      <c r="AY98" s="1462"/>
      <c r="AZ98" s="1462"/>
      <c r="BA98" s="1462"/>
      <c r="BB98" s="1462"/>
      <c r="BC98" s="1462"/>
      <c r="BD98" s="1462"/>
      <c r="BE98" s="1462"/>
      <c r="BF98" s="1462"/>
      <c r="BG98" s="1462"/>
      <c r="BH98" s="1462"/>
      <c r="BI98" s="1463"/>
      <c r="BJ98" s="1461"/>
      <c r="BK98" s="1462"/>
      <c r="BL98" s="1462"/>
      <c r="BM98" s="1462"/>
      <c r="BN98" s="1462"/>
      <c r="BO98" s="1462"/>
      <c r="BP98" s="1462"/>
      <c r="BQ98" s="1462"/>
      <c r="BR98" s="1462"/>
      <c r="BS98" s="1462"/>
      <c r="BT98" s="1462"/>
      <c r="BU98" s="1463"/>
      <c r="BV98" s="1461"/>
      <c r="BW98" s="1462"/>
      <c r="BX98" s="1462"/>
      <c r="BY98" s="1462"/>
      <c r="BZ98" s="1462"/>
      <c r="CA98" s="1462"/>
      <c r="CB98" s="1462"/>
      <c r="CC98" s="1462"/>
      <c r="CD98" s="1462"/>
      <c r="CE98" s="1462"/>
      <c r="CF98" s="1462"/>
      <c r="CG98" s="1463"/>
      <c r="CH98" s="1461"/>
      <c r="CI98" s="1462"/>
      <c r="CJ98" s="1462"/>
      <c r="CK98" s="1462"/>
      <c r="CL98" s="1462"/>
      <c r="CM98" s="1462"/>
      <c r="CN98" s="1462"/>
      <c r="CO98" s="1462"/>
      <c r="CP98" s="1462"/>
      <c r="CQ98" s="1462"/>
      <c r="CR98" s="1462"/>
      <c r="CS98" s="1463"/>
      <c r="CT98" s="1461"/>
      <c r="CU98" s="1462"/>
      <c r="CV98" s="1462"/>
      <c r="CW98" s="1462"/>
      <c r="CX98" s="1462"/>
      <c r="CY98" s="1462"/>
      <c r="CZ98" s="1462"/>
      <c r="DA98" s="1462"/>
      <c r="DB98" s="1462"/>
      <c r="DC98" s="1462"/>
      <c r="DD98" s="1462"/>
      <c r="DE98" s="1463"/>
      <c r="DF98" s="1461"/>
      <c r="DG98" s="1462"/>
      <c r="DH98" s="1462"/>
      <c r="DI98" s="1462"/>
      <c r="DJ98" s="1462"/>
      <c r="DK98" s="1462"/>
      <c r="DL98" s="1462"/>
      <c r="DM98" s="1462"/>
      <c r="DN98" s="1462"/>
      <c r="DO98" s="1462"/>
      <c r="DP98" s="1462"/>
      <c r="DQ98" s="1463"/>
      <c r="DR98" s="1467">
        <f t="shared" si="14"/>
        <v>0</v>
      </c>
      <c r="DS98" s="1465">
        <f t="shared" si="14"/>
        <v>0</v>
      </c>
      <c r="DT98" s="1465">
        <f t="shared" si="14"/>
        <v>0</v>
      </c>
      <c r="DU98" s="1465">
        <f t="shared" si="14"/>
        <v>0</v>
      </c>
      <c r="DV98" s="1465">
        <f t="shared" si="14"/>
        <v>0</v>
      </c>
      <c r="DW98" s="1465">
        <f t="shared" si="14"/>
        <v>0</v>
      </c>
      <c r="DX98" s="1465">
        <f t="shared" si="14"/>
        <v>0</v>
      </c>
      <c r="DY98" s="1465">
        <f t="shared" si="14"/>
        <v>0</v>
      </c>
      <c r="DZ98" s="1465">
        <f t="shared" si="14"/>
        <v>0</v>
      </c>
      <c r="EA98" s="1465">
        <f t="shared" si="14"/>
        <v>0</v>
      </c>
      <c r="EB98" s="1465">
        <f t="shared" si="14"/>
        <v>0</v>
      </c>
      <c r="EC98" s="1466">
        <f t="shared" si="14"/>
        <v>0</v>
      </c>
    </row>
    <row r="99" spans="1:133">
      <c r="A99" s="1460" t="s">
        <v>788</v>
      </c>
      <c r="B99" s="1461"/>
      <c r="C99" s="1462"/>
      <c r="D99" s="1462"/>
      <c r="E99" s="1462"/>
      <c r="F99" s="1462"/>
      <c r="G99" s="1462"/>
      <c r="H99" s="1462"/>
      <c r="I99" s="1462"/>
      <c r="J99" s="1462"/>
      <c r="K99" s="1462"/>
      <c r="L99" s="1462"/>
      <c r="M99" s="1463"/>
      <c r="N99" s="1461"/>
      <c r="O99" s="1462"/>
      <c r="P99" s="1462"/>
      <c r="Q99" s="1462"/>
      <c r="R99" s="1462"/>
      <c r="S99" s="1462"/>
      <c r="T99" s="1462"/>
      <c r="U99" s="1462"/>
      <c r="V99" s="1462"/>
      <c r="W99" s="1462"/>
      <c r="X99" s="1462"/>
      <c r="Y99" s="1463"/>
      <c r="Z99" s="1461"/>
      <c r="AA99" s="1462"/>
      <c r="AB99" s="1462"/>
      <c r="AC99" s="1462"/>
      <c r="AD99" s="1462"/>
      <c r="AE99" s="1462"/>
      <c r="AF99" s="1462"/>
      <c r="AG99" s="1462"/>
      <c r="AH99" s="1462"/>
      <c r="AI99" s="1462"/>
      <c r="AJ99" s="1462"/>
      <c r="AK99" s="1463"/>
      <c r="AL99" s="1461"/>
      <c r="AM99" s="1462"/>
      <c r="AN99" s="1462"/>
      <c r="AO99" s="1462"/>
      <c r="AP99" s="1462"/>
      <c r="AQ99" s="1462"/>
      <c r="AR99" s="1462"/>
      <c r="AS99" s="1462"/>
      <c r="AT99" s="1462"/>
      <c r="AU99" s="1462"/>
      <c r="AV99" s="1462"/>
      <c r="AW99" s="1463"/>
      <c r="AX99" s="1461"/>
      <c r="AY99" s="1462"/>
      <c r="AZ99" s="1462"/>
      <c r="BA99" s="1462"/>
      <c r="BB99" s="1462"/>
      <c r="BC99" s="1462"/>
      <c r="BD99" s="1462"/>
      <c r="BE99" s="1462"/>
      <c r="BF99" s="1462"/>
      <c r="BG99" s="1462"/>
      <c r="BH99" s="1462"/>
      <c r="BI99" s="1463"/>
      <c r="BJ99" s="1461"/>
      <c r="BK99" s="1462"/>
      <c r="BL99" s="1462"/>
      <c r="BM99" s="1462"/>
      <c r="BN99" s="1462"/>
      <c r="BO99" s="1462"/>
      <c r="BP99" s="1462"/>
      <c r="BQ99" s="1462"/>
      <c r="BR99" s="1462"/>
      <c r="BS99" s="1462"/>
      <c r="BT99" s="1462"/>
      <c r="BU99" s="1463"/>
      <c r="BV99" s="1461"/>
      <c r="BW99" s="1462"/>
      <c r="BX99" s="1462"/>
      <c r="BY99" s="1462"/>
      <c r="BZ99" s="1462"/>
      <c r="CA99" s="1462"/>
      <c r="CB99" s="1462"/>
      <c r="CC99" s="1462"/>
      <c r="CD99" s="1462"/>
      <c r="CE99" s="1462"/>
      <c r="CF99" s="1462"/>
      <c r="CG99" s="1463"/>
      <c r="CH99" s="1461"/>
      <c r="CI99" s="1462"/>
      <c r="CJ99" s="1462"/>
      <c r="CK99" s="1462"/>
      <c r="CL99" s="1462"/>
      <c r="CM99" s="1462"/>
      <c r="CN99" s="1462"/>
      <c r="CO99" s="1462"/>
      <c r="CP99" s="1462"/>
      <c r="CQ99" s="1462"/>
      <c r="CR99" s="1462"/>
      <c r="CS99" s="1463"/>
      <c r="CT99" s="1461"/>
      <c r="CU99" s="1462"/>
      <c r="CV99" s="1462"/>
      <c r="CW99" s="1462"/>
      <c r="CX99" s="1462"/>
      <c r="CY99" s="1462"/>
      <c r="CZ99" s="1462"/>
      <c r="DA99" s="1462"/>
      <c r="DB99" s="1462"/>
      <c r="DC99" s="1462"/>
      <c r="DD99" s="1462"/>
      <c r="DE99" s="1463"/>
      <c r="DF99" s="1461"/>
      <c r="DG99" s="1462"/>
      <c r="DH99" s="1462"/>
      <c r="DI99" s="1462"/>
      <c r="DJ99" s="1462"/>
      <c r="DK99" s="1462"/>
      <c r="DL99" s="1462"/>
      <c r="DM99" s="1462"/>
      <c r="DN99" s="1462"/>
      <c r="DO99" s="1462"/>
      <c r="DP99" s="1462"/>
      <c r="DQ99" s="1463"/>
      <c r="DR99" s="1467">
        <f t="shared" si="14"/>
        <v>0</v>
      </c>
      <c r="DS99" s="1465">
        <f t="shared" si="14"/>
        <v>0</v>
      </c>
      <c r="DT99" s="1465">
        <f t="shared" si="14"/>
        <v>0</v>
      </c>
      <c r="DU99" s="1465">
        <f t="shared" si="14"/>
        <v>0</v>
      </c>
      <c r="DV99" s="1465">
        <f t="shared" si="14"/>
        <v>0</v>
      </c>
      <c r="DW99" s="1465">
        <f t="shared" si="14"/>
        <v>0</v>
      </c>
      <c r="DX99" s="1465">
        <f t="shared" si="14"/>
        <v>0</v>
      </c>
      <c r="DY99" s="1465">
        <f t="shared" si="14"/>
        <v>0</v>
      </c>
      <c r="DZ99" s="1465">
        <f t="shared" si="14"/>
        <v>0</v>
      </c>
      <c r="EA99" s="1465">
        <f t="shared" si="14"/>
        <v>0</v>
      </c>
      <c r="EB99" s="1465">
        <f t="shared" si="14"/>
        <v>0</v>
      </c>
      <c r="EC99" s="1466">
        <f t="shared" si="14"/>
        <v>0</v>
      </c>
    </row>
    <row r="100" spans="1:133">
      <c r="A100" s="1460" t="s">
        <v>789</v>
      </c>
      <c r="B100" s="1461"/>
      <c r="C100" s="1462"/>
      <c r="D100" s="1462"/>
      <c r="E100" s="1462"/>
      <c r="F100" s="1462"/>
      <c r="G100" s="1462"/>
      <c r="H100" s="1462"/>
      <c r="I100" s="1462"/>
      <c r="J100" s="1462"/>
      <c r="K100" s="1462"/>
      <c r="L100" s="1462"/>
      <c r="M100" s="1463"/>
      <c r="N100" s="1461"/>
      <c r="O100" s="1462"/>
      <c r="P100" s="1462"/>
      <c r="Q100" s="1462"/>
      <c r="R100" s="1462"/>
      <c r="S100" s="1462"/>
      <c r="T100" s="1462"/>
      <c r="U100" s="1462"/>
      <c r="V100" s="1462"/>
      <c r="W100" s="1462"/>
      <c r="X100" s="1462"/>
      <c r="Y100" s="1463"/>
      <c r="Z100" s="1461"/>
      <c r="AA100" s="1462"/>
      <c r="AB100" s="1462"/>
      <c r="AC100" s="1462"/>
      <c r="AD100" s="1462"/>
      <c r="AE100" s="1462"/>
      <c r="AF100" s="1462"/>
      <c r="AG100" s="1462"/>
      <c r="AH100" s="1462"/>
      <c r="AI100" s="1462"/>
      <c r="AJ100" s="1462"/>
      <c r="AK100" s="1463"/>
      <c r="AL100" s="1461"/>
      <c r="AM100" s="1462"/>
      <c r="AN100" s="1462"/>
      <c r="AO100" s="1462"/>
      <c r="AP100" s="1462"/>
      <c r="AQ100" s="1462"/>
      <c r="AR100" s="1462"/>
      <c r="AS100" s="1462"/>
      <c r="AT100" s="1462"/>
      <c r="AU100" s="1462"/>
      <c r="AV100" s="1462"/>
      <c r="AW100" s="1463"/>
      <c r="AX100" s="1461"/>
      <c r="AY100" s="1462"/>
      <c r="AZ100" s="1462"/>
      <c r="BA100" s="1462"/>
      <c r="BB100" s="1462"/>
      <c r="BC100" s="1462"/>
      <c r="BD100" s="1462"/>
      <c r="BE100" s="1462"/>
      <c r="BF100" s="1462"/>
      <c r="BG100" s="1462"/>
      <c r="BH100" s="1462"/>
      <c r="BI100" s="1463"/>
      <c r="BJ100" s="1461"/>
      <c r="BK100" s="1462"/>
      <c r="BL100" s="1462"/>
      <c r="BM100" s="1462"/>
      <c r="BN100" s="1462"/>
      <c r="BO100" s="1462"/>
      <c r="BP100" s="1462"/>
      <c r="BQ100" s="1462"/>
      <c r="BR100" s="1462"/>
      <c r="BS100" s="1462"/>
      <c r="BT100" s="1462"/>
      <c r="BU100" s="1463"/>
      <c r="BV100" s="1461"/>
      <c r="BW100" s="1462"/>
      <c r="BX100" s="1462"/>
      <c r="BY100" s="1462"/>
      <c r="BZ100" s="1462"/>
      <c r="CA100" s="1462"/>
      <c r="CB100" s="1462"/>
      <c r="CC100" s="1462"/>
      <c r="CD100" s="1462"/>
      <c r="CE100" s="1462"/>
      <c r="CF100" s="1462"/>
      <c r="CG100" s="1463"/>
      <c r="CH100" s="1461"/>
      <c r="CI100" s="1462"/>
      <c r="CJ100" s="1462"/>
      <c r="CK100" s="1462"/>
      <c r="CL100" s="1462"/>
      <c r="CM100" s="1462"/>
      <c r="CN100" s="1462"/>
      <c r="CO100" s="1462"/>
      <c r="CP100" s="1462"/>
      <c r="CQ100" s="1462"/>
      <c r="CR100" s="1462"/>
      <c r="CS100" s="1463"/>
      <c r="CT100" s="1461"/>
      <c r="CU100" s="1462"/>
      <c r="CV100" s="1462"/>
      <c r="CW100" s="1462"/>
      <c r="CX100" s="1462"/>
      <c r="CY100" s="1462"/>
      <c r="CZ100" s="1462"/>
      <c r="DA100" s="1462"/>
      <c r="DB100" s="1462"/>
      <c r="DC100" s="1462"/>
      <c r="DD100" s="1462"/>
      <c r="DE100" s="1463"/>
      <c r="DF100" s="1461"/>
      <c r="DG100" s="1462"/>
      <c r="DH100" s="1462"/>
      <c r="DI100" s="1462"/>
      <c r="DJ100" s="1462"/>
      <c r="DK100" s="1462"/>
      <c r="DL100" s="1462"/>
      <c r="DM100" s="1462"/>
      <c r="DN100" s="1462"/>
      <c r="DO100" s="1462"/>
      <c r="DP100" s="1462"/>
      <c r="DQ100" s="1463"/>
      <c r="DR100" s="1467">
        <f t="shared" si="14"/>
        <v>0</v>
      </c>
      <c r="DS100" s="1465">
        <f t="shared" si="14"/>
        <v>0</v>
      </c>
      <c r="DT100" s="1465">
        <f t="shared" si="14"/>
        <v>0</v>
      </c>
      <c r="DU100" s="1465">
        <f t="shared" si="14"/>
        <v>0</v>
      </c>
      <c r="DV100" s="1465">
        <f t="shared" si="14"/>
        <v>0</v>
      </c>
      <c r="DW100" s="1465">
        <f t="shared" si="14"/>
        <v>0</v>
      </c>
      <c r="DX100" s="1465">
        <f t="shared" si="14"/>
        <v>0</v>
      </c>
      <c r="DY100" s="1465">
        <f t="shared" si="14"/>
        <v>0</v>
      </c>
      <c r="DZ100" s="1465">
        <f t="shared" si="14"/>
        <v>0</v>
      </c>
      <c r="EA100" s="1465">
        <f t="shared" si="14"/>
        <v>0</v>
      </c>
      <c r="EB100" s="1465">
        <f t="shared" si="14"/>
        <v>0</v>
      </c>
      <c r="EC100" s="1466">
        <f t="shared" si="14"/>
        <v>0</v>
      </c>
    </row>
    <row r="101" spans="1:133">
      <c r="A101" s="1460" t="s">
        <v>790</v>
      </c>
      <c r="B101" s="1461"/>
      <c r="C101" s="1462"/>
      <c r="D101" s="1470"/>
      <c r="E101" s="1470"/>
      <c r="F101" s="1470"/>
      <c r="G101" s="1470"/>
      <c r="H101" s="1470"/>
      <c r="I101" s="1470"/>
      <c r="J101" s="1470"/>
      <c r="K101" s="1470"/>
      <c r="L101" s="1470"/>
      <c r="M101" s="1471"/>
      <c r="N101" s="1469"/>
      <c r="O101" s="1470"/>
      <c r="P101" s="1470"/>
      <c r="Q101" s="1470"/>
      <c r="R101" s="1470"/>
      <c r="S101" s="1470"/>
      <c r="T101" s="1462"/>
      <c r="U101" s="1462"/>
      <c r="V101" s="1462"/>
      <c r="W101" s="1462"/>
      <c r="X101" s="1462"/>
      <c r="Y101" s="1463"/>
      <c r="Z101" s="1461"/>
      <c r="AA101" s="1462"/>
      <c r="AB101" s="1462"/>
      <c r="AC101" s="1462"/>
      <c r="AD101" s="1462"/>
      <c r="AE101" s="1462"/>
      <c r="AF101" s="1462"/>
      <c r="AG101" s="1462"/>
      <c r="AH101" s="1462"/>
      <c r="AI101" s="1462"/>
      <c r="AJ101" s="1462"/>
      <c r="AK101" s="1463"/>
      <c r="AL101" s="1461"/>
      <c r="AM101" s="1462"/>
      <c r="AN101" s="1462"/>
      <c r="AO101" s="1462"/>
      <c r="AP101" s="1462"/>
      <c r="AQ101" s="1462"/>
      <c r="AR101" s="1462"/>
      <c r="AS101" s="1462"/>
      <c r="AT101" s="1462"/>
      <c r="AU101" s="1462"/>
      <c r="AV101" s="1462"/>
      <c r="AW101" s="1463"/>
      <c r="AX101" s="1461"/>
      <c r="AY101" s="1462"/>
      <c r="AZ101" s="1462"/>
      <c r="BA101" s="1462"/>
      <c r="BB101" s="1462"/>
      <c r="BC101" s="1462"/>
      <c r="BD101" s="1462"/>
      <c r="BE101" s="1462"/>
      <c r="BF101" s="1462"/>
      <c r="BG101" s="1462"/>
      <c r="BH101" s="1462"/>
      <c r="BI101" s="1463"/>
      <c r="BJ101" s="1461"/>
      <c r="BK101" s="1462"/>
      <c r="BL101" s="1462"/>
      <c r="BM101" s="1462"/>
      <c r="BN101" s="1462"/>
      <c r="BO101" s="1462"/>
      <c r="BP101" s="1462"/>
      <c r="BQ101" s="1462"/>
      <c r="BR101" s="1462"/>
      <c r="BS101" s="1462"/>
      <c r="BT101" s="1462"/>
      <c r="BU101" s="1463"/>
      <c r="BV101" s="1461"/>
      <c r="BW101" s="1462"/>
      <c r="BX101" s="1462"/>
      <c r="BY101" s="1462"/>
      <c r="BZ101" s="1462"/>
      <c r="CA101" s="1462"/>
      <c r="CB101" s="1462"/>
      <c r="CC101" s="1462"/>
      <c r="CD101" s="1462"/>
      <c r="CE101" s="1462"/>
      <c r="CF101" s="1462"/>
      <c r="CG101" s="1463"/>
      <c r="CH101" s="1461"/>
      <c r="CI101" s="1462"/>
      <c r="CJ101" s="1462"/>
      <c r="CK101" s="1462"/>
      <c r="CL101" s="1462"/>
      <c r="CM101" s="1462"/>
      <c r="CN101" s="1462"/>
      <c r="CO101" s="1462"/>
      <c r="CP101" s="1462"/>
      <c r="CQ101" s="1462"/>
      <c r="CR101" s="1462"/>
      <c r="CS101" s="1463"/>
      <c r="CT101" s="1461"/>
      <c r="CU101" s="1462"/>
      <c r="CV101" s="1462"/>
      <c r="CW101" s="1462"/>
      <c r="CX101" s="1462"/>
      <c r="CY101" s="1462"/>
      <c r="CZ101" s="1462"/>
      <c r="DA101" s="1462"/>
      <c r="DB101" s="1462"/>
      <c r="DC101" s="1462"/>
      <c r="DD101" s="1462"/>
      <c r="DE101" s="1463"/>
      <c r="DF101" s="1461"/>
      <c r="DG101" s="1462"/>
      <c r="DH101" s="1462"/>
      <c r="DI101" s="1462"/>
      <c r="DJ101" s="1462"/>
      <c r="DK101" s="1462"/>
      <c r="DL101" s="1462"/>
      <c r="DM101" s="1462"/>
      <c r="DN101" s="1462"/>
      <c r="DO101" s="1462"/>
      <c r="DP101" s="1462"/>
      <c r="DQ101" s="1463"/>
      <c r="DR101" s="1467">
        <f t="shared" si="14"/>
        <v>0</v>
      </c>
      <c r="DS101" s="1465">
        <f t="shared" si="14"/>
        <v>0</v>
      </c>
      <c r="DT101" s="1465">
        <f t="shared" si="14"/>
        <v>0</v>
      </c>
      <c r="DU101" s="1465">
        <f t="shared" si="14"/>
        <v>0</v>
      </c>
      <c r="DV101" s="1465">
        <f t="shared" si="14"/>
        <v>0</v>
      </c>
      <c r="DW101" s="1465">
        <f t="shared" si="14"/>
        <v>0</v>
      </c>
      <c r="DX101" s="1465">
        <f t="shared" si="14"/>
        <v>0</v>
      </c>
      <c r="DY101" s="1465">
        <f t="shared" si="14"/>
        <v>0</v>
      </c>
      <c r="DZ101" s="1465">
        <f t="shared" si="14"/>
        <v>0</v>
      </c>
      <c r="EA101" s="1465">
        <f t="shared" si="14"/>
        <v>0</v>
      </c>
      <c r="EB101" s="1465">
        <f t="shared" si="14"/>
        <v>0</v>
      </c>
      <c r="EC101" s="1466">
        <f t="shared" si="14"/>
        <v>0</v>
      </c>
    </row>
    <row r="102" spans="1:133">
      <c r="A102" s="1460" t="s">
        <v>791</v>
      </c>
      <c r="B102" s="1461"/>
      <c r="C102" s="1462"/>
      <c r="D102" s="1462"/>
      <c r="E102" s="1462"/>
      <c r="F102" s="1462"/>
      <c r="G102" s="1462"/>
      <c r="H102" s="1462"/>
      <c r="I102" s="1462"/>
      <c r="J102" s="1462"/>
      <c r="K102" s="1462"/>
      <c r="L102" s="1462"/>
      <c r="M102" s="1463"/>
      <c r="N102" s="1461"/>
      <c r="O102" s="1462"/>
      <c r="P102" s="1462"/>
      <c r="Q102" s="1462"/>
      <c r="R102" s="1462"/>
      <c r="S102" s="1462"/>
      <c r="T102" s="1462"/>
      <c r="U102" s="1462"/>
      <c r="V102" s="1462"/>
      <c r="W102" s="1462"/>
      <c r="X102" s="1462"/>
      <c r="Y102" s="1463"/>
      <c r="Z102" s="1461"/>
      <c r="AA102" s="1462"/>
      <c r="AB102" s="1462"/>
      <c r="AC102" s="1462"/>
      <c r="AD102" s="1462"/>
      <c r="AE102" s="1462"/>
      <c r="AF102" s="1462"/>
      <c r="AG102" s="1462"/>
      <c r="AH102" s="1462"/>
      <c r="AI102" s="1462"/>
      <c r="AJ102" s="1462"/>
      <c r="AK102" s="1463"/>
      <c r="AL102" s="1461"/>
      <c r="AM102" s="1462"/>
      <c r="AN102" s="1462"/>
      <c r="AO102" s="1462"/>
      <c r="AP102" s="1462"/>
      <c r="AQ102" s="1462"/>
      <c r="AR102" s="1462"/>
      <c r="AS102" s="1462"/>
      <c r="AT102" s="1462"/>
      <c r="AU102" s="1462"/>
      <c r="AV102" s="1462"/>
      <c r="AW102" s="1463"/>
      <c r="AX102" s="1461"/>
      <c r="AY102" s="1462"/>
      <c r="AZ102" s="1462"/>
      <c r="BA102" s="1462"/>
      <c r="BB102" s="1462"/>
      <c r="BC102" s="1462"/>
      <c r="BD102" s="1462"/>
      <c r="BE102" s="1462"/>
      <c r="BF102" s="1462"/>
      <c r="BG102" s="1462"/>
      <c r="BH102" s="1462"/>
      <c r="BI102" s="1463"/>
      <c r="BJ102" s="1461"/>
      <c r="BK102" s="1462"/>
      <c r="BL102" s="1462"/>
      <c r="BM102" s="1462"/>
      <c r="BN102" s="1462"/>
      <c r="BO102" s="1462"/>
      <c r="BP102" s="1462"/>
      <c r="BQ102" s="1462"/>
      <c r="BR102" s="1462"/>
      <c r="BS102" s="1462"/>
      <c r="BT102" s="1462"/>
      <c r="BU102" s="1463"/>
      <c r="BV102" s="1461"/>
      <c r="BW102" s="1462"/>
      <c r="BX102" s="1462"/>
      <c r="BY102" s="1462"/>
      <c r="BZ102" s="1462"/>
      <c r="CA102" s="1462"/>
      <c r="CB102" s="1462"/>
      <c r="CC102" s="1462"/>
      <c r="CD102" s="1462"/>
      <c r="CE102" s="1462"/>
      <c r="CF102" s="1462"/>
      <c r="CG102" s="1463"/>
      <c r="CH102" s="1461"/>
      <c r="CI102" s="1462"/>
      <c r="CJ102" s="1462"/>
      <c r="CK102" s="1462"/>
      <c r="CL102" s="1462"/>
      <c r="CM102" s="1462"/>
      <c r="CN102" s="1462"/>
      <c r="CO102" s="1462"/>
      <c r="CP102" s="1462"/>
      <c r="CQ102" s="1462"/>
      <c r="CR102" s="1462"/>
      <c r="CS102" s="1463"/>
      <c r="CT102" s="1461"/>
      <c r="CU102" s="1462"/>
      <c r="CV102" s="1462"/>
      <c r="CW102" s="1462"/>
      <c r="CX102" s="1462"/>
      <c r="CY102" s="1462"/>
      <c r="CZ102" s="1462"/>
      <c r="DA102" s="1462"/>
      <c r="DB102" s="1462"/>
      <c r="DC102" s="1462"/>
      <c r="DD102" s="1462"/>
      <c r="DE102" s="1463"/>
      <c r="DF102" s="1461"/>
      <c r="DG102" s="1462"/>
      <c r="DH102" s="1462"/>
      <c r="DI102" s="1462"/>
      <c r="DJ102" s="1462"/>
      <c r="DK102" s="1462"/>
      <c r="DL102" s="1462"/>
      <c r="DM102" s="1462"/>
      <c r="DN102" s="1462"/>
      <c r="DO102" s="1462"/>
      <c r="DP102" s="1462"/>
      <c r="DQ102" s="1463"/>
      <c r="DR102" s="1467">
        <f t="shared" si="14"/>
        <v>0</v>
      </c>
      <c r="DS102" s="1465">
        <f t="shared" si="14"/>
        <v>0</v>
      </c>
      <c r="DT102" s="1465">
        <f t="shared" si="14"/>
        <v>0</v>
      </c>
      <c r="DU102" s="1465">
        <f t="shared" si="14"/>
        <v>0</v>
      </c>
      <c r="DV102" s="1465">
        <f t="shared" si="14"/>
        <v>0</v>
      </c>
      <c r="DW102" s="1465">
        <f t="shared" si="14"/>
        <v>0</v>
      </c>
      <c r="DX102" s="1465">
        <f t="shared" si="14"/>
        <v>0</v>
      </c>
      <c r="DY102" s="1465">
        <f t="shared" si="14"/>
        <v>0</v>
      </c>
      <c r="DZ102" s="1465">
        <f t="shared" si="14"/>
        <v>0</v>
      </c>
      <c r="EA102" s="1465">
        <f t="shared" si="14"/>
        <v>0</v>
      </c>
      <c r="EB102" s="1465">
        <f t="shared" si="14"/>
        <v>0</v>
      </c>
      <c r="EC102" s="1466">
        <f t="shared" si="14"/>
        <v>0</v>
      </c>
    </row>
    <row r="103" spans="1:133">
      <c r="A103" s="1460" t="s">
        <v>792</v>
      </c>
      <c r="B103" s="1461"/>
      <c r="C103" s="1462"/>
      <c r="D103" s="1462"/>
      <c r="E103" s="1462"/>
      <c r="F103" s="1462"/>
      <c r="G103" s="1462"/>
      <c r="H103" s="1462"/>
      <c r="I103" s="1462"/>
      <c r="J103" s="1462"/>
      <c r="K103" s="1462"/>
      <c r="L103" s="1462"/>
      <c r="M103" s="1463"/>
      <c r="N103" s="1461"/>
      <c r="O103" s="1462"/>
      <c r="P103" s="1462"/>
      <c r="Q103" s="1462"/>
      <c r="R103" s="1462"/>
      <c r="S103" s="1462"/>
      <c r="T103" s="1462"/>
      <c r="U103" s="1462"/>
      <c r="V103" s="1462"/>
      <c r="W103" s="1462"/>
      <c r="X103" s="1462"/>
      <c r="Y103" s="1463"/>
      <c r="Z103" s="1461"/>
      <c r="AA103" s="1462"/>
      <c r="AB103" s="1462"/>
      <c r="AC103" s="1462"/>
      <c r="AD103" s="1462"/>
      <c r="AE103" s="1462"/>
      <c r="AF103" s="1462"/>
      <c r="AG103" s="1462"/>
      <c r="AH103" s="1462"/>
      <c r="AI103" s="1462"/>
      <c r="AJ103" s="1462"/>
      <c r="AK103" s="1463"/>
      <c r="AL103" s="1461"/>
      <c r="AM103" s="1462"/>
      <c r="AN103" s="1462"/>
      <c r="AO103" s="1462"/>
      <c r="AP103" s="1462"/>
      <c r="AQ103" s="1462"/>
      <c r="AR103" s="1462"/>
      <c r="AS103" s="1462"/>
      <c r="AT103" s="1462"/>
      <c r="AU103" s="1462"/>
      <c r="AV103" s="1462"/>
      <c r="AW103" s="1463"/>
      <c r="AX103" s="1461"/>
      <c r="AY103" s="1462"/>
      <c r="AZ103" s="1462"/>
      <c r="BA103" s="1462"/>
      <c r="BB103" s="1462"/>
      <c r="BC103" s="1462"/>
      <c r="BD103" s="1462"/>
      <c r="BE103" s="1462"/>
      <c r="BF103" s="1462"/>
      <c r="BG103" s="1462"/>
      <c r="BH103" s="1462"/>
      <c r="BI103" s="1463"/>
      <c r="BJ103" s="1461"/>
      <c r="BK103" s="1462"/>
      <c r="BL103" s="1462"/>
      <c r="BM103" s="1462"/>
      <c r="BN103" s="1462"/>
      <c r="BO103" s="1462"/>
      <c r="BP103" s="1462"/>
      <c r="BQ103" s="1462"/>
      <c r="BR103" s="1462"/>
      <c r="BS103" s="1462"/>
      <c r="BT103" s="1462"/>
      <c r="BU103" s="1463"/>
      <c r="BV103" s="1461"/>
      <c r="BW103" s="1462"/>
      <c r="BX103" s="1462"/>
      <c r="BY103" s="1462"/>
      <c r="BZ103" s="1462"/>
      <c r="CA103" s="1462"/>
      <c r="CB103" s="1462"/>
      <c r="CC103" s="1462"/>
      <c r="CD103" s="1462"/>
      <c r="CE103" s="1462"/>
      <c r="CF103" s="1462"/>
      <c r="CG103" s="1463"/>
      <c r="CH103" s="1461"/>
      <c r="CI103" s="1462"/>
      <c r="CJ103" s="1462"/>
      <c r="CK103" s="1462"/>
      <c r="CL103" s="1462"/>
      <c r="CM103" s="1462"/>
      <c r="CN103" s="1462"/>
      <c r="CO103" s="1462"/>
      <c r="CP103" s="1462"/>
      <c r="CQ103" s="1462"/>
      <c r="CR103" s="1462"/>
      <c r="CS103" s="1463"/>
      <c r="CT103" s="1461"/>
      <c r="CU103" s="1462"/>
      <c r="CV103" s="1462"/>
      <c r="CW103" s="1462"/>
      <c r="CX103" s="1462"/>
      <c r="CY103" s="1462"/>
      <c r="CZ103" s="1462"/>
      <c r="DA103" s="1462"/>
      <c r="DB103" s="1462"/>
      <c r="DC103" s="1462"/>
      <c r="DD103" s="1462"/>
      <c r="DE103" s="1463"/>
      <c r="DF103" s="1461"/>
      <c r="DG103" s="1462"/>
      <c r="DH103" s="1462"/>
      <c r="DI103" s="1462"/>
      <c r="DJ103" s="1462"/>
      <c r="DK103" s="1462"/>
      <c r="DL103" s="1462"/>
      <c r="DM103" s="1462"/>
      <c r="DN103" s="1462"/>
      <c r="DO103" s="1462"/>
      <c r="DP103" s="1462"/>
      <c r="DQ103" s="1463"/>
      <c r="DR103" s="1467">
        <f t="shared" si="14"/>
        <v>0</v>
      </c>
      <c r="DS103" s="1465">
        <f t="shared" si="14"/>
        <v>0</v>
      </c>
      <c r="DT103" s="1465">
        <f t="shared" si="14"/>
        <v>0</v>
      </c>
      <c r="DU103" s="1465">
        <f t="shared" si="14"/>
        <v>0</v>
      </c>
      <c r="DV103" s="1465">
        <f t="shared" si="14"/>
        <v>0</v>
      </c>
      <c r="DW103" s="1465">
        <f t="shared" si="14"/>
        <v>0</v>
      </c>
      <c r="DX103" s="1465">
        <f t="shared" si="14"/>
        <v>0</v>
      </c>
      <c r="DY103" s="1465">
        <f t="shared" si="14"/>
        <v>0</v>
      </c>
      <c r="DZ103" s="1465">
        <f t="shared" si="14"/>
        <v>0</v>
      </c>
      <c r="EA103" s="1465">
        <f t="shared" si="14"/>
        <v>0</v>
      </c>
      <c r="EB103" s="1465">
        <f t="shared" si="14"/>
        <v>0</v>
      </c>
      <c r="EC103" s="1466">
        <f t="shared" si="14"/>
        <v>0</v>
      </c>
    </row>
    <row r="104" spans="1:133">
      <c r="A104" s="1460" t="s">
        <v>793</v>
      </c>
      <c r="B104" s="1461"/>
      <c r="C104" s="1462"/>
      <c r="D104" s="1462"/>
      <c r="E104" s="1462"/>
      <c r="F104" s="1462"/>
      <c r="G104" s="1462"/>
      <c r="H104" s="1462"/>
      <c r="I104" s="1462"/>
      <c r="J104" s="1462"/>
      <c r="K104" s="1462"/>
      <c r="L104" s="1462"/>
      <c r="M104" s="1463"/>
      <c r="N104" s="1461"/>
      <c r="O104" s="1462"/>
      <c r="P104" s="1462"/>
      <c r="Q104" s="1462"/>
      <c r="R104" s="1462"/>
      <c r="S104" s="1462"/>
      <c r="T104" s="1462"/>
      <c r="U104" s="1462"/>
      <c r="V104" s="1462"/>
      <c r="W104" s="1462"/>
      <c r="X104" s="1462"/>
      <c r="Y104" s="1463"/>
      <c r="Z104" s="1461"/>
      <c r="AA104" s="1462"/>
      <c r="AB104" s="1462"/>
      <c r="AC104" s="1462"/>
      <c r="AD104" s="1462"/>
      <c r="AE104" s="1462"/>
      <c r="AF104" s="1462"/>
      <c r="AG104" s="1462"/>
      <c r="AH104" s="1462"/>
      <c r="AI104" s="1462"/>
      <c r="AJ104" s="1462"/>
      <c r="AK104" s="1463"/>
      <c r="AL104" s="1461"/>
      <c r="AM104" s="1462"/>
      <c r="AN104" s="1462"/>
      <c r="AO104" s="1462"/>
      <c r="AP104" s="1462"/>
      <c r="AQ104" s="1462"/>
      <c r="AR104" s="1462"/>
      <c r="AS104" s="1462"/>
      <c r="AT104" s="1462"/>
      <c r="AU104" s="1462"/>
      <c r="AV104" s="1462"/>
      <c r="AW104" s="1463"/>
      <c r="AX104" s="1461"/>
      <c r="AY104" s="1462"/>
      <c r="AZ104" s="1462"/>
      <c r="BA104" s="1462"/>
      <c r="BB104" s="1462"/>
      <c r="BC104" s="1462"/>
      <c r="BD104" s="1462"/>
      <c r="BE104" s="1462"/>
      <c r="BF104" s="1462"/>
      <c r="BG104" s="1462"/>
      <c r="BH104" s="1462"/>
      <c r="BI104" s="1463"/>
      <c r="BJ104" s="1461"/>
      <c r="BK104" s="1462"/>
      <c r="BL104" s="1462"/>
      <c r="BM104" s="1462"/>
      <c r="BN104" s="1462"/>
      <c r="BO104" s="1462"/>
      <c r="BP104" s="1462"/>
      <c r="BQ104" s="1462"/>
      <c r="BR104" s="1462"/>
      <c r="BS104" s="1462"/>
      <c r="BT104" s="1462"/>
      <c r="BU104" s="1463"/>
      <c r="BV104" s="1461"/>
      <c r="BW104" s="1462"/>
      <c r="BX104" s="1462"/>
      <c r="BY104" s="1462"/>
      <c r="BZ104" s="1462"/>
      <c r="CA104" s="1462"/>
      <c r="CB104" s="1462"/>
      <c r="CC104" s="1462"/>
      <c r="CD104" s="1462"/>
      <c r="CE104" s="1462"/>
      <c r="CF104" s="1462"/>
      <c r="CG104" s="1463"/>
      <c r="CH104" s="1461"/>
      <c r="CI104" s="1462"/>
      <c r="CJ104" s="1462"/>
      <c r="CK104" s="1462"/>
      <c r="CL104" s="1462"/>
      <c r="CM104" s="1462"/>
      <c r="CN104" s="1462"/>
      <c r="CO104" s="1462"/>
      <c r="CP104" s="1462"/>
      <c r="CQ104" s="1462"/>
      <c r="CR104" s="1462"/>
      <c r="CS104" s="1463"/>
      <c r="CT104" s="1461"/>
      <c r="CU104" s="1462"/>
      <c r="CV104" s="1462"/>
      <c r="CW104" s="1462"/>
      <c r="CX104" s="1462"/>
      <c r="CY104" s="1462"/>
      <c r="CZ104" s="1462"/>
      <c r="DA104" s="1462"/>
      <c r="DB104" s="1462"/>
      <c r="DC104" s="1462"/>
      <c r="DD104" s="1462"/>
      <c r="DE104" s="1463"/>
      <c r="DF104" s="1461"/>
      <c r="DG104" s="1462"/>
      <c r="DH104" s="1462"/>
      <c r="DI104" s="1462"/>
      <c r="DJ104" s="1462"/>
      <c r="DK104" s="1462"/>
      <c r="DL104" s="1462"/>
      <c r="DM104" s="1462"/>
      <c r="DN104" s="1462"/>
      <c r="DO104" s="1462"/>
      <c r="DP104" s="1462"/>
      <c r="DQ104" s="1463"/>
      <c r="DR104" s="1467">
        <f t="shared" si="14"/>
        <v>0</v>
      </c>
      <c r="DS104" s="1465">
        <f t="shared" si="14"/>
        <v>0</v>
      </c>
      <c r="DT104" s="1465">
        <f t="shared" si="14"/>
        <v>0</v>
      </c>
      <c r="DU104" s="1465">
        <f t="shared" si="14"/>
        <v>0</v>
      </c>
      <c r="DV104" s="1465">
        <f t="shared" si="14"/>
        <v>0</v>
      </c>
      <c r="DW104" s="1465">
        <f t="shared" si="14"/>
        <v>0</v>
      </c>
      <c r="DX104" s="1465">
        <f t="shared" si="14"/>
        <v>0</v>
      </c>
      <c r="DY104" s="1465">
        <f t="shared" si="14"/>
        <v>0</v>
      </c>
      <c r="DZ104" s="1465">
        <f t="shared" si="14"/>
        <v>0</v>
      </c>
      <c r="EA104" s="1465">
        <f t="shared" si="14"/>
        <v>0</v>
      </c>
      <c r="EB104" s="1465">
        <f t="shared" si="14"/>
        <v>0</v>
      </c>
      <c r="EC104" s="1466">
        <f t="shared" si="14"/>
        <v>0</v>
      </c>
    </row>
    <row r="105" spans="1:133">
      <c r="A105" s="1460" t="s">
        <v>794</v>
      </c>
      <c r="B105" s="1461"/>
      <c r="C105" s="1462"/>
      <c r="D105" s="1462"/>
      <c r="E105" s="1462"/>
      <c r="F105" s="1462"/>
      <c r="G105" s="1462"/>
      <c r="H105" s="1462"/>
      <c r="I105" s="1462"/>
      <c r="J105" s="1462"/>
      <c r="K105" s="1462"/>
      <c r="L105" s="1462"/>
      <c r="M105" s="1463"/>
      <c r="N105" s="1476"/>
      <c r="O105" s="1462"/>
      <c r="P105" s="1462"/>
      <c r="Q105" s="1462"/>
      <c r="R105" s="1462"/>
      <c r="S105" s="1462"/>
      <c r="T105" s="1462"/>
      <c r="U105" s="1462"/>
      <c r="V105" s="1462"/>
      <c r="W105" s="1462"/>
      <c r="X105" s="1462"/>
      <c r="Y105" s="1463"/>
      <c r="Z105" s="1461"/>
      <c r="AA105" s="1462"/>
      <c r="AB105" s="1462"/>
      <c r="AC105" s="1462"/>
      <c r="AD105" s="1462"/>
      <c r="AE105" s="1462"/>
      <c r="AF105" s="1462"/>
      <c r="AG105" s="1462"/>
      <c r="AH105" s="1462"/>
      <c r="AI105" s="1462"/>
      <c r="AJ105" s="1462"/>
      <c r="AK105" s="1463"/>
      <c r="AL105" s="1461"/>
      <c r="AM105" s="1462"/>
      <c r="AN105" s="1462"/>
      <c r="AO105" s="1462"/>
      <c r="AP105" s="1462"/>
      <c r="AQ105" s="1462"/>
      <c r="AR105" s="1462"/>
      <c r="AS105" s="1462"/>
      <c r="AT105" s="1462"/>
      <c r="AU105" s="1462"/>
      <c r="AV105" s="1462"/>
      <c r="AW105" s="1463"/>
      <c r="AX105" s="1461"/>
      <c r="AY105" s="1462"/>
      <c r="AZ105" s="1462"/>
      <c r="BA105" s="1462"/>
      <c r="BB105" s="1462"/>
      <c r="BC105" s="1462"/>
      <c r="BD105" s="1462"/>
      <c r="BE105" s="1462"/>
      <c r="BF105" s="1462"/>
      <c r="BG105" s="1462"/>
      <c r="BH105" s="1462"/>
      <c r="BI105" s="1463"/>
      <c r="BJ105" s="1461"/>
      <c r="BK105" s="1462"/>
      <c r="BL105" s="1462"/>
      <c r="BM105" s="1462"/>
      <c r="BN105" s="1462"/>
      <c r="BO105" s="1462"/>
      <c r="BP105" s="1462"/>
      <c r="BQ105" s="1462"/>
      <c r="BR105" s="1462"/>
      <c r="BS105" s="1462"/>
      <c r="BT105" s="1462"/>
      <c r="BU105" s="1463"/>
      <c r="BV105" s="1461"/>
      <c r="BW105" s="1462"/>
      <c r="BX105" s="1462"/>
      <c r="BY105" s="1462"/>
      <c r="BZ105" s="1462"/>
      <c r="CA105" s="1462"/>
      <c r="CB105" s="1462"/>
      <c r="CC105" s="1462"/>
      <c r="CD105" s="1462"/>
      <c r="CE105" s="1462"/>
      <c r="CF105" s="1462"/>
      <c r="CG105" s="1463"/>
      <c r="CH105" s="1461"/>
      <c r="CI105" s="1462"/>
      <c r="CJ105" s="1462"/>
      <c r="CK105" s="1462"/>
      <c r="CL105" s="1462"/>
      <c r="CM105" s="1462"/>
      <c r="CN105" s="1462"/>
      <c r="CO105" s="1462"/>
      <c r="CP105" s="1462"/>
      <c r="CQ105" s="1462"/>
      <c r="CR105" s="1462"/>
      <c r="CS105" s="1463"/>
      <c r="CT105" s="1461"/>
      <c r="CU105" s="1462"/>
      <c r="CV105" s="1462"/>
      <c r="CW105" s="1462"/>
      <c r="CX105" s="1462"/>
      <c r="CY105" s="1462"/>
      <c r="CZ105" s="1462"/>
      <c r="DA105" s="1462"/>
      <c r="DB105" s="1462"/>
      <c r="DC105" s="1462"/>
      <c r="DD105" s="1462"/>
      <c r="DE105" s="1463"/>
      <c r="DF105" s="1461"/>
      <c r="DG105" s="1462"/>
      <c r="DH105" s="1462"/>
      <c r="DI105" s="1462"/>
      <c r="DJ105" s="1462"/>
      <c r="DK105" s="1462"/>
      <c r="DL105" s="1462"/>
      <c r="DM105" s="1462"/>
      <c r="DN105" s="1462"/>
      <c r="DO105" s="1462"/>
      <c r="DP105" s="1462"/>
      <c r="DQ105" s="1463"/>
      <c r="DR105" s="1467">
        <f t="shared" si="14"/>
        <v>0</v>
      </c>
      <c r="DS105" s="1465">
        <f t="shared" si="14"/>
        <v>0</v>
      </c>
      <c r="DT105" s="1465">
        <f t="shared" si="14"/>
        <v>0</v>
      </c>
      <c r="DU105" s="1465">
        <f t="shared" si="14"/>
        <v>0</v>
      </c>
      <c r="DV105" s="1465">
        <f t="shared" si="14"/>
        <v>0</v>
      </c>
      <c r="DW105" s="1465">
        <f t="shared" si="14"/>
        <v>0</v>
      </c>
      <c r="DX105" s="1465">
        <f t="shared" si="14"/>
        <v>0</v>
      </c>
      <c r="DY105" s="1465">
        <f t="shared" si="14"/>
        <v>0</v>
      </c>
      <c r="DZ105" s="1465">
        <f t="shared" si="14"/>
        <v>0</v>
      </c>
      <c r="EA105" s="1465">
        <f t="shared" si="14"/>
        <v>0</v>
      </c>
      <c r="EB105" s="1465">
        <f t="shared" si="14"/>
        <v>0</v>
      </c>
      <c r="EC105" s="1466">
        <f t="shared" si="14"/>
        <v>0</v>
      </c>
    </row>
    <row r="106" spans="1:133">
      <c r="A106" s="1460" t="s">
        <v>795</v>
      </c>
      <c r="B106" s="1461"/>
      <c r="C106" s="1462"/>
      <c r="D106" s="1462"/>
      <c r="E106" s="1462"/>
      <c r="F106" s="1462"/>
      <c r="G106" s="1462"/>
      <c r="H106" s="1462"/>
      <c r="I106" s="1462"/>
      <c r="J106" s="1462"/>
      <c r="K106" s="1462"/>
      <c r="L106" s="1462"/>
      <c r="M106" s="1463"/>
      <c r="N106" s="1461"/>
      <c r="O106" s="1462"/>
      <c r="P106" s="1462"/>
      <c r="Q106" s="1462"/>
      <c r="R106" s="1462"/>
      <c r="S106" s="1462"/>
      <c r="T106" s="1462"/>
      <c r="U106" s="1462"/>
      <c r="V106" s="1462"/>
      <c r="W106" s="1462"/>
      <c r="X106" s="1462"/>
      <c r="Y106" s="1463"/>
      <c r="Z106" s="1461"/>
      <c r="AA106" s="1462"/>
      <c r="AB106" s="1462"/>
      <c r="AC106" s="1462"/>
      <c r="AD106" s="1462"/>
      <c r="AE106" s="1462"/>
      <c r="AF106" s="1462"/>
      <c r="AG106" s="1462"/>
      <c r="AH106" s="1462"/>
      <c r="AI106" s="1462"/>
      <c r="AJ106" s="1462"/>
      <c r="AK106" s="1463"/>
      <c r="AL106" s="1461"/>
      <c r="AM106" s="1462"/>
      <c r="AN106" s="1462"/>
      <c r="AO106" s="1462"/>
      <c r="AP106" s="1462"/>
      <c r="AQ106" s="1462"/>
      <c r="AR106" s="1462"/>
      <c r="AS106" s="1462"/>
      <c r="AT106" s="1462"/>
      <c r="AU106" s="1462"/>
      <c r="AV106" s="1462"/>
      <c r="AW106" s="1463"/>
      <c r="AX106" s="1461"/>
      <c r="AY106" s="1462"/>
      <c r="AZ106" s="1462"/>
      <c r="BA106" s="1462"/>
      <c r="BB106" s="1462"/>
      <c r="BC106" s="1462"/>
      <c r="BD106" s="1462"/>
      <c r="BE106" s="1462"/>
      <c r="BF106" s="1462"/>
      <c r="BG106" s="1462"/>
      <c r="BH106" s="1462"/>
      <c r="BI106" s="1463"/>
      <c r="BJ106" s="1461"/>
      <c r="BK106" s="1462"/>
      <c r="BL106" s="1462"/>
      <c r="BM106" s="1462"/>
      <c r="BN106" s="1462"/>
      <c r="BO106" s="1462"/>
      <c r="BP106" s="1462"/>
      <c r="BQ106" s="1462"/>
      <c r="BR106" s="1462"/>
      <c r="BS106" s="1462"/>
      <c r="BT106" s="1462"/>
      <c r="BU106" s="1463"/>
      <c r="BV106" s="1461"/>
      <c r="BW106" s="1462"/>
      <c r="BX106" s="1462"/>
      <c r="BY106" s="1462"/>
      <c r="BZ106" s="1462"/>
      <c r="CA106" s="1462"/>
      <c r="CB106" s="1462"/>
      <c r="CC106" s="1462"/>
      <c r="CD106" s="1462"/>
      <c r="CE106" s="1462"/>
      <c r="CF106" s="1462"/>
      <c r="CG106" s="1463"/>
      <c r="CH106" s="1461"/>
      <c r="CI106" s="1462"/>
      <c r="CJ106" s="1462"/>
      <c r="CK106" s="1462"/>
      <c r="CL106" s="1462"/>
      <c r="CM106" s="1462"/>
      <c r="CN106" s="1462"/>
      <c r="CO106" s="1462"/>
      <c r="CP106" s="1462"/>
      <c r="CQ106" s="1462"/>
      <c r="CR106" s="1462"/>
      <c r="CS106" s="1463"/>
      <c r="CT106" s="1461"/>
      <c r="CU106" s="1462"/>
      <c r="CV106" s="1462"/>
      <c r="CW106" s="1462"/>
      <c r="CX106" s="1462"/>
      <c r="CY106" s="1462"/>
      <c r="CZ106" s="1462"/>
      <c r="DA106" s="1462"/>
      <c r="DB106" s="1462"/>
      <c r="DC106" s="1462"/>
      <c r="DD106" s="1462"/>
      <c r="DE106" s="1463"/>
      <c r="DF106" s="1461"/>
      <c r="DG106" s="1462"/>
      <c r="DH106" s="1462"/>
      <c r="DI106" s="1462"/>
      <c r="DJ106" s="1462"/>
      <c r="DK106" s="1462"/>
      <c r="DL106" s="1462"/>
      <c r="DM106" s="1462"/>
      <c r="DN106" s="1462"/>
      <c r="DO106" s="1462"/>
      <c r="DP106" s="1462"/>
      <c r="DQ106" s="1463"/>
      <c r="DR106" s="1467">
        <f t="shared" si="14"/>
        <v>0</v>
      </c>
      <c r="DS106" s="1465">
        <f t="shared" si="14"/>
        <v>0</v>
      </c>
      <c r="DT106" s="1465">
        <f t="shared" si="14"/>
        <v>0</v>
      </c>
      <c r="DU106" s="1465">
        <f t="shared" si="14"/>
        <v>0</v>
      </c>
      <c r="DV106" s="1465">
        <f t="shared" si="14"/>
        <v>0</v>
      </c>
      <c r="DW106" s="1465">
        <f t="shared" si="14"/>
        <v>0</v>
      </c>
      <c r="DX106" s="1465">
        <f t="shared" si="14"/>
        <v>0</v>
      </c>
      <c r="DY106" s="1465">
        <f t="shared" si="14"/>
        <v>0</v>
      </c>
      <c r="DZ106" s="1465">
        <f t="shared" si="14"/>
        <v>0</v>
      </c>
      <c r="EA106" s="1465">
        <f t="shared" si="14"/>
        <v>0</v>
      </c>
      <c r="EB106" s="1465">
        <f t="shared" si="14"/>
        <v>0</v>
      </c>
      <c r="EC106" s="1466">
        <f t="shared" si="14"/>
        <v>0</v>
      </c>
    </row>
    <row r="107" spans="1:133">
      <c r="A107" s="1460" t="s">
        <v>796</v>
      </c>
      <c r="B107" s="1461"/>
      <c r="C107" s="1462"/>
      <c r="D107" s="1462"/>
      <c r="E107" s="1462"/>
      <c r="F107" s="1462"/>
      <c r="G107" s="1462"/>
      <c r="H107" s="1462"/>
      <c r="I107" s="1462"/>
      <c r="J107" s="1462"/>
      <c r="K107" s="1462"/>
      <c r="L107" s="1462"/>
      <c r="M107" s="1463"/>
      <c r="N107" s="1461"/>
      <c r="O107" s="1462"/>
      <c r="P107" s="1462"/>
      <c r="Q107" s="1462"/>
      <c r="R107" s="1462"/>
      <c r="S107" s="1462"/>
      <c r="T107" s="1462"/>
      <c r="U107" s="1462"/>
      <c r="V107" s="1462"/>
      <c r="W107" s="1462"/>
      <c r="X107" s="1462"/>
      <c r="Y107" s="1463"/>
      <c r="Z107" s="1461"/>
      <c r="AA107" s="1462"/>
      <c r="AB107" s="1462"/>
      <c r="AC107" s="1462"/>
      <c r="AD107" s="1462"/>
      <c r="AE107" s="1462"/>
      <c r="AF107" s="1462"/>
      <c r="AG107" s="1462"/>
      <c r="AH107" s="1462"/>
      <c r="AI107" s="1462"/>
      <c r="AJ107" s="1462"/>
      <c r="AK107" s="1463"/>
      <c r="AL107" s="1461"/>
      <c r="AM107" s="1462"/>
      <c r="AN107" s="1462"/>
      <c r="AO107" s="1462"/>
      <c r="AP107" s="1462"/>
      <c r="AQ107" s="1462"/>
      <c r="AR107" s="1462"/>
      <c r="AS107" s="1462"/>
      <c r="AT107" s="1462"/>
      <c r="AU107" s="1462"/>
      <c r="AV107" s="1462"/>
      <c r="AW107" s="1463"/>
      <c r="AX107" s="1461"/>
      <c r="AY107" s="1462"/>
      <c r="AZ107" s="1462"/>
      <c r="BA107" s="1462"/>
      <c r="BB107" s="1462"/>
      <c r="BC107" s="1462"/>
      <c r="BD107" s="1462"/>
      <c r="BE107" s="1462"/>
      <c r="BF107" s="1462"/>
      <c r="BG107" s="1462"/>
      <c r="BH107" s="1462"/>
      <c r="BI107" s="1463"/>
      <c r="BJ107" s="1461"/>
      <c r="BK107" s="1462"/>
      <c r="BL107" s="1462"/>
      <c r="BM107" s="1462"/>
      <c r="BN107" s="1462"/>
      <c r="BO107" s="1462"/>
      <c r="BP107" s="1462"/>
      <c r="BQ107" s="1462"/>
      <c r="BR107" s="1462"/>
      <c r="BS107" s="1462"/>
      <c r="BT107" s="1462"/>
      <c r="BU107" s="1463"/>
      <c r="BV107" s="1461"/>
      <c r="BW107" s="1462"/>
      <c r="BX107" s="1462"/>
      <c r="BY107" s="1462"/>
      <c r="BZ107" s="1462"/>
      <c r="CA107" s="1462"/>
      <c r="CB107" s="1462"/>
      <c r="CC107" s="1462"/>
      <c r="CD107" s="1462"/>
      <c r="CE107" s="1462"/>
      <c r="CF107" s="1462"/>
      <c r="CG107" s="1463"/>
      <c r="CH107" s="1461"/>
      <c r="CI107" s="1462"/>
      <c r="CJ107" s="1462"/>
      <c r="CK107" s="1462"/>
      <c r="CL107" s="1462"/>
      <c r="CM107" s="1462"/>
      <c r="CN107" s="1462"/>
      <c r="CO107" s="1462"/>
      <c r="CP107" s="1462"/>
      <c r="CQ107" s="1462"/>
      <c r="CR107" s="1462"/>
      <c r="CS107" s="1463"/>
      <c r="CT107" s="1461"/>
      <c r="CU107" s="1462"/>
      <c r="CV107" s="1462"/>
      <c r="CW107" s="1462"/>
      <c r="CX107" s="1462"/>
      <c r="CY107" s="1462"/>
      <c r="CZ107" s="1462"/>
      <c r="DA107" s="1462"/>
      <c r="DB107" s="1462"/>
      <c r="DC107" s="1462"/>
      <c r="DD107" s="1462"/>
      <c r="DE107" s="1463"/>
      <c r="DF107" s="1461"/>
      <c r="DG107" s="1462"/>
      <c r="DH107" s="1462"/>
      <c r="DI107" s="1462"/>
      <c r="DJ107" s="1462"/>
      <c r="DK107" s="1462"/>
      <c r="DL107" s="1462"/>
      <c r="DM107" s="1462"/>
      <c r="DN107" s="1462"/>
      <c r="DO107" s="1462"/>
      <c r="DP107" s="1462"/>
      <c r="DQ107" s="1463"/>
      <c r="DR107" s="1467">
        <f t="shared" si="14"/>
        <v>0</v>
      </c>
      <c r="DS107" s="1465">
        <f t="shared" si="14"/>
        <v>0</v>
      </c>
      <c r="DT107" s="1465">
        <f t="shared" si="14"/>
        <v>0</v>
      </c>
      <c r="DU107" s="1465">
        <f t="shared" si="14"/>
        <v>0</v>
      </c>
      <c r="DV107" s="1465">
        <f t="shared" si="14"/>
        <v>0</v>
      </c>
      <c r="DW107" s="1465">
        <f t="shared" si="14"/>
        <v>0</v>
      </c>
      <c r="DX107" s="1465">
        <f t="shared" si="14"/>
        <v>0</v>
      </c>
      <c r="DY107" s="1465">
        <f t="shared" si="14"/>
        <v>0</v>
      </c>
      <c r="DZ107" s="1465">
        <f t="shared" si="14"/>
        <v>0</v>
      </c>
      <c r="EA107" s="1465">
        <f t="shared" si="14"/>
        <v>0</v>
      </c>
      <c r="EB107" s="1465">
        <f t="shared" si="14"/>
        <v>0</v>
      </c>
      <c r="EC107" s="1466">
        <f t="shared" si="14"/>
        <v>0</v>
      </c>
    </row>
    <row r="108" spans="1:133">
      <c r="A108" s="1460" t="s">
        <v>445</v>
      </c>
      <c r="B108" s="1461"/>
      <c r="C108" s="1462"/>
      <c r="D108" s="1462"/>
      <c r="E108" s="1462"/>
      <c r="F108" s="1462"/>
      <c r="G108" s="1462"/>
      <c r="H108" s="1462"/>
      <c r="I108" s="1462"/>
      <c r="J108" s="1462"/>
      <c r="K108" s="1462"/>
      <c r="L108" s="1462"/>
      <c r="M108" s="1463"/>
      <c r="N108" s="1461"/>
      <c r="O108" s="1462"/>
      <c r="P108" s="1462"/>
      <c r="Q108" s="1462"/>
      <c r="R108" s="1462"/>
      <c r="S108" s="1462"/>
      <c r="T108" s="1462"/>
      <c r="U108" s="1462"/>
      <c r="V108" s="1462"/>
      <c r="W108" s="1462"/>
      <c r="X108" s="1462"/>
      <c r="Y108" s="1463"/>
      <c r="Z108" s="1461"/>
      <c r="AA108" s="1462"/>
      <c r="AB108" s="1462"/>
      <c r="AC108" s="1462"/>
      <c r="AD108" s="1462"/>
      <c r="AE108" s="1462"/>
      <c r="AF108" s="1462"/>
      <c r="AG108" s="1462"/>
      <c r="AH108" s="1462"/>
      <c r="AI108" s="1462"/>
      <c r="AJ108" s="1462"/>
      <c r="AK108" s="1463"/>
      <c r="AL108" s="1461"/>
      <c r="AM108" s="1462"/>
      <c r="AN108" s="1462"/>
      <c r="AO108" s="1462"/>
      <c r="AP108" s="1462"/>
      <c r="AQ108" s="1462"/>
      <c r="AR108" s="1462"/>
      <c r="AS108" s="1462"/>
      <c r="AT108" s="1462"/>
      <c r="AU108" s="1462"/>
      <c r="AV108" s="1462"/>
      <c r="AW108" s="1463"/>
      <c r="AX108" s="1461"/>
      <c r="AY108" s="1462"/>
      <c r="AZ108" s="1462"/>
      <c r="BA108" s="1462"/>
      <c r="BB108" s="1462"/>
      <c r="BC108" s="1462"/>
      <c r="BD108" s="1462"/>
      <c r="BE108" s="1462"/>
      <c r="BF108" s="1462"/>
      <c r="BG108" s="1462"/>
      <c r="BH108" s="1462"/>
      <c r="BI108" s="1463"/>
      <c r="BJ108" s="1461"/>
      <c r="BK108" s="1462"/>
      <c r="BL108" s="1462"/>
      <c r="BM108" s="1462"/>
      <c r="BN108" s="1462"/>
      <c r="BO108" s="1462"/>
      <c r="BP108" s="1462"/>
      <c r="BQ108" s="1462"/>
      <c r="BR108" s="1462"/>
      <c r="BS108" s="1462"/>
      <c r="BT108" s="1462"/>
      <c r="BU108" s="1463"/>
      <c r="BV108" s="1461"/>
      <c r="BW108" s="1462"/>
      <c r="BX108" s="1462"/>
      <c r="BY108" s="1462"/>
      <c r="BZ108" s="1462"/>
      <c r="CA108" s="1462"/>
      <c r="CB108" s="1462"/>
      <c r="CC108" s="1462"/>
      <c r="CD108" s="1462"/>
      <c r="CE108" s="1462"/>
      <c r="CF108" s="1462"/>
      <c r="CG108" s="1463"/>
      <c r="CH108" s="1461"/>
      <c r="CI108" s="1462"/>
      <c r="CJ108" s="1462"/>
      <c r="CK108" s="1462"/>
      <c r="CL108" s="1462"/>
      <c r="CM108" s="1462"/>
      <c r="CN108" s="1462"/>
      <c r="CO108" s="1462"/>
      <c r="CP108" s="1462"/>
      <c r="CQ108" s="1462"/>
      <c r="CR108" s="1462"/>
      <c r="CS108" s="1463"/>
      <c r="CT108" s="1461"/>
      <c r="CU108" s="1462"/>
      <c r="CV108" s="1462"/>
      <c r="CW108" s="1462"/>
      <c r="CX108" s="1462"/>
      <c r="CY108" s="1462"/>
      <c r="CZ108" s="1462"/>
      <c r="DA108" s="1462"/>
      <c r="DB108" s="1462"/>
      <c r="DC108" s="1462"/>
      <c r="DD108" s="1462"/>
      <c r="DE108" s="1463"/>
      <c r="DF108" s="1461"/>
      <c r="DG108" s="1462"/>
      <c r="DH108" s="1462"/>
      <c r="DI108" s="1462"/>
      <c r="DJ108" s="1462"/>
      <c r="DK108" s="1462"/>
      <c r="DL108" s="1462"/>
      <c r="DM108" s="1462"/>
      <c r="DN108" s="1462"/>
      <c r="DO108" s="1462"/>
      <c r="DP108" s="1462"/>
      <c r="DQ108" s="1463"/>
      <c r="DR108" s="1467">
        <f t="shared" si="14"/>
        <v>0</v>
      </c>
      <c r="DS108" s="1465">
        <f t="shared" si="14"/>
        <v>0</v>
      </c>
      <c r="DT108" s="1465">
        <f t="shared" si="14"/>
        <v>0</v>
      </c>
      <c r="DU108" s="1465">
        <f t="shared" si="14"/>
        <v>0</v>
      </c>
      <c r="DV108" s="1465">
        <f t="shared" si="14"/>
        <v>0</v>
      </c>
      <c r="DW108" s="1465">
        <f t="shared" si="14"/>
        <v>0</v>
      </c>
      <c r="DX108" s="1465">
        <f t="shared" si="14"/>
        <v>0</v>
      </c>
      <c r="DY108" s="1465">
        <f t="shared" si="14"/>
        <v>0</v>
      </c>
      <c r="DZ108" s="1465">
        <f t="shared" si="14"/>
        <v>0</v>
      </c>
      <c r="EA108" s="1465">
        <f t="shared" si="14"/>
        <v>0</v>
      </c>
      <c r="EB108" s="1465">
        <f t="shared" si="14"/>
        <v>0</v>
      </c>
      <c r="EC108" s="1466">
        <f t="shared" si="14"/>
        <v>0</v>
      </c>
    </row>
    <row r="109" spans="1:133">
      <c r="A109" s="1460" t="s">
        <v>797</v>
      </c>
      <c r="B109" s="1461"/>
      <c r="C109" s="1462"/>
      <c r="D109" s="1462"/>
      <c r="E109" s="1462"/>
      <c r="F109" s="1462"/>
      <c r="G109" s="1462"/>
      <c r="H109" s="1462"/>
      <c r="I109" s="1462"/>
      <c r="J109" s="1462"/>
      <c r="K109" s="1462"/>
      <c r="L109" s="1462"/>
      <c r="M109" s="1463"/>
      <c r="N109" s="1461"/>
      <c r="O109" s="1462"/>
      <c r="P109" s="1462"/>
      <c r="Q109" s="1462"/>
      <c r="R109" s="1462"/>
      <c r="S109" s="1462"/>
      <c r="T109" s="1462"/>
      <c r="U109" s="1462"/>
      <c r="V109" s="1462"/>
      <c r="W109" s="1462"/>
      <c r="X109" s="1462"/>
      <c r="Y109" s="1463"/>
      <c r="Z109" s="1461"/>
      <c r="AA109" s="1462"/>
      <c r="AB109" s="1462"/>
      <c r="AC109" s="1462"/>
      <c r="AD109" s="1462"/>
      <c r="AE109" s="1462"/>
      <c r="AF109" s="1462"/>
      <c r="AG109" s="1462"/>
      <c r="AH109" s="1462"/>
      <c r="AI109" s="1462"/>
      <c r="AJ109" s="1462"/>
      <c r="AK109" s="1463"/>
      <c r="AL109" s="1461"/>
      <c r="AM109" s="1462"/>
      <c r="AN109" s="1462"/>
      <c r="AO109" s="1462"/>
      <c r="AP109" s="1462"/>
      <c r="AQ109" s="1462"/>
      <c r="AR109" s="1462"/>
      <c r="AS109" s="1462"/>
      <c r="AT109" s="1462"/>
      <c r="AU109" s="1462"/>
      <c r="AV109" s="1462"/>
      <c r="AW109" s="1463"/>
      <c r="AX109" s="1461"/>
      <c r="AY109" s="1462"/>
      <c r="AZ109" s="1462"/>
      <c r="BA109" s="1462"/>
      <c r="BB109" s="1462"/>
      <c r="BC109" s="1462"/>
      <c r="BD109" s="1462"/>
      <c r="BE109" s="1462"/>
      <c r="BF109" s="1462"/>
      <c r="BG109" s="1462"/>
      <c r="BH109" s="1462"/>
      <c r="BI109" s="1463"/>
      <c r="BJ109" s="1461"/>
      <c r="BK109" s="1462"/>
      <c r="BL109" s="1462"/>
      <c r="BM109" s="1462"/>
      <c r="BN109" s="1462"/>
      <c r="BO109" s="1462"/>
      <c r="BP109" s="1462"/>
      <c r="BQ109" s="1462"/>
      <c r="BR109" s="1462"/>
      <c r="BS109" s="1462"/>
      <c r="BT109" s="1462"/>
      <c r="BU109" s="1463"/>
      <c r="BV109" s="1461"/>
      <c r="BW109" s="1462"/>
      <c r="BX109" s="1462"/>
      <c r="BY109" s="1462"/>
      <c r="BZ109" s="1462"/>
      <c r="CA109" s="1462"/>
      <c r="CB109" s="1462"/>
      <c r="CC109" s="1462"/>
      <c r="CD109" s="1462"/>
      <c r="CE109" s="1462"/>
      <c r="CF109" s="1462"/>
      <c r="CG109" s="1463"/>
      <c r="CH109" s="1461"/>
      <c r="CI109" s="1462"/>
      <c r="CJ109" s="1462"/>
      <c r="CK109" s="1462"/>
      <c r="CL109" s="1462"/>
      <c r="CM109" s="1462"/>
      <c r="CN109" s="1462"/>
      <c r="CO109" s="1462"/>
      <c r="CP109" s="1462"/>
      <c r="CQ109" s="1462"/>
      <c r="CR109" s="1462"/>
      <c r="CS109" s="1463"/>
      <c r="CT109" s="1461"/>
      <c r="CU109" s="1462"/>
      <c r="CV109" s="1462"/>
      <c r="CW109" s="1462"/>
      <c r="CX109" s="1462"/>
      <c r="CY109" s="1462"/>
      <c r="CZ109" s="1462"/>
      <c r="DA109" s="1462"/>
      <c r="DB109" s="1462"/>
      <c r="DC109" s="1462"/>
      <c r="DD109" s="1462"/>
      <c r="DE109" s="1463"/>
      <c r="DF109" s="1461"/>
      <c r="DG109" s="1462"/>
      <c r="DH109" s="1462"/>
      <c r="DI109" s="1462"/>
      <c r="DJ109" s="1462"/>
      <c r="DK109" s="1462"/>
      <c r="DL109" s="1462"/>
      <c r="DM109" s="1462"/>
      <c r="DN109" s="1462"/>
      <c r="DO109" s="1462"/>
      <c r="DP109" s="1462"/>
      <c r="DQ109" s="1463"/>
      <c r="DR109" s="1467">
        <f t="shared" si="14"/>
        <v>0</v>
      </c>
      <c r="DS109" s="1465">
        <f t="shared" si="14"/>
        <v>0</v>
      </c>
      <c r="DT109" s="1465">
        <f t="shared" si="14"/>
        <v>0</v>
      </c>
      <c r="DU109" s="1465">
        <f t="shared" si="14"/>
        <v>0</v>
      </c>
      <c r="DV109" s="1465">
        <f t="shared" si="14"/>
        <v>0</v>
      </c>
      <c r="DW109" s="1465">
        <f t="shared" si="14"/>
        <v>0</v>
      </c>
      <c r="DX109" s="1465">
        <f t="shared" si="14"/>
        <v>0</v>
      </c>
      <c r="DY109" s="1465">
        <f t="shared" si="14"/>
        <v>0</v>
      </c>
      <c r="DZ109" s="1465">
        <f t="shared" si="14"/>
        <v>0</v>
      </c>
      <c r="EA109" s="1465">
        <f t="shared" si="14"/>
        <v>0</v>
      </c>
      <c r="EB109" s="1465">
        <f t="shared" si="14"/>
        <v>0</v>
      </c>
      <c r="EC109" s="1466">
        <f t="shared" si="14"/>
        <v>0</v>
      </c>
    </row>
    <row r="110" spans="1:133">
      <c r="A110" s="1460" t="s">
        <v>798</v>
      </c>
      <c r="B110" s="1461"/>
      <c r="C110" s="1462"/>
      <c r="D110" s="1462"/>
      <c r="E110" s="1462"/>
      <c r="F110" s="1462"/>
      <c r="G110" s="1462"/>
      <c r="H110" s="1462"/>
      <c r="I110" s="1462"/>
      <c r="J110" s="1462"/>
      <c r="K110" s="1462"/>
      <c r="L110" s="1462"/>
      <c r="M110" s="1463"/>
      <c r="N110" s="1461"/>
      <c r="O110" s="1462"/>
      <c r="P110" s="1462"/>
      <c r="Q110" s="1462"/>
      <c r="R110" s="1462"/>
      <c r="S110" s="1462"/>
      <c r="T110" s="1462"/>
      <c r="U110" s="1462"/>
      <c r="V110" s="1462"/>
      <c r="W110" s="1462"/>
      <c r="X110" s="1462"/>
      <c r="Y110" s="1463"/>
      <c r="Z110" s="1461"/>
      <c r="AA110" s="1462"/>
      <c r="AB110" s="1462"/>
      <c r="AC110" s="1462"/>
      <c r="AD110" s="1462"/>
      <c r="AE110" s="1462"/>
      <c r="AF110" s="1462"/>
      <c r="AG110" s="1462"/>
      <c r="AH110" s="1462"/>
      <c r="AI110" s="1462"/>
      <c r="AJ110" s="1462"/>
      <c r="AK110" s="1463"/>
      <c r="AL110" s="1461"/>
      <c r="AM110" s="1462"/>
      <c r="AN110" s="1462"/>
      <c r="AO110" s="1462"/>
      <c r="AP110" s="1462"/>
      <c r="AQ110" s="1462"/>
      <c r="AR110" s="1462"/>
      <c r="AS110" s="1462"/>
      <c r="AT110" s="1462"/>
      <c r="AU110" s="1462"/>
      <c r="AV110" s="1462"/>
      <c r="AW110" s="1463"/>
      <c r="AX110" s="1461"/>
      <c r="AY110" s="1462"/>
      <c r="AZ110" s="1462"/>
      <c r="BA110" s="1462"/>
      <c r="BB110" s="1462"/>
      <c r="BC110" s="1462"/>
      <c r="BD110" s="1462"/>
      <c r="BE110" s="1462"/>
      <c r="BF110" s="1462"/>
      <c r="BG110" s="1462"/>
      <c r="BH110" s="1462"/>
      <c r="BI110" s="1463"/>
      <c r="BJ110" s="1461"/>
      <c r="BK110" s="1462"/>
      <c r="BL110" s="1462"/>
      <c r="BM110" s="1462"/>
      <c r="BN110" s="1462"/>
      <c r="BO110" s="1462"/>
      <c r="BP110" s="1462"/>
      <c r="BQ110" s="1462"/>
      <c r="BR110" s="1462"/>
      <c r="BS110" s="1462"/>
      <c r="BT110" s="1462"/>
      <c r="BU110" s="1463"/>
      <c r="BV110" s="1461"/>
      <c r="BW110" s="1462"/>
      <c r="BX110" s="1462"/>
      <c r="BY110" s="1462"/>
      <c r="BZ110" s="1462"/>
      <c r="CA110" s="1462"/>
      <c r="CB110" s="1462"/>
      <c r="CC110" s="1462"/>
      <c r="CD110" s="1462"/>
      <c r="CE110" s="1462"/>
      <c r="CF110" s="1462"/>
      <c r="CG110" s="1463"/>
      <c r="CH110" s="1461"/>
      <c r="CI110" s="1462"/>
      <c r="CJ110" s="1462"/>
      <c r="CK110" s="1462"/>
      <c r="CL110" s="1462"/>
      <c r="CM110" s="1462"/>
      <c r="CN110" s="1462"/>
      <c r="CO110" s="1462"/>
      <c r="CP110" s="1462"/>
      <c r="CQ110" s="1462"/>
      <c r="CR110" s="1462"/>
      <c r="CS110" s="1463"/>
      <c r="CT110" s="1461"/>
      <c r="CU110" s="1462"/>
      <c r="CV110" s="1462"/>
      <c r="CW110" s="1462"/>
      <c r="CX110" s="1462"/>
      <c r="CY110" s="1462"/>
      <c r="CZ110" s="1462"/>
      <c r="DA110" s="1462"/>
      <c r="DB110" s="1462"/>
      <c r="DC110" s="1462"/>
      <c r="DD110" s="1462"/>
      <c r="DE110" s="1463"/>
      <c r="DF110" s="1461"/>
      <c r="DG110" s="1462"/>
      <c r="DH110" s="1462"/>
      <c r="DI110" s="1462"/>
      <c r="DJ110" s="1462"/>
      <c r="DK110" s="1462"/>
      <c r="DL110" s="1462"/>
      <c r="DM110" s="1462"/>
      <c r="DN110" s="1462"/>
      <c r="DO110" s="1462"/>
      <c r="DP110" s="1462"/>
      <c r="DQ110" s="1463"/>
      <c r="DR110" s="1467">
        <f t="shared" si="14"/>
        <v>0</v>
      </c>
      <c r="DS110" s="1465">
        <f t="shared" si="14"/>
        <v>0</v>
      </c>
      <c r="DT110" s="1465">
        <f t="shared" si="14"/>
        <v>0</v>
      </c>
      <c r="DU110" s="1465">
        <f t="shared" si="14"/>
        <v>0</v>
      </c>
      <c r="DV110" s="1465">
        <f t="shared" si="14"/>
        <v>0</v>
      </c>
      <c r="DW110" s="1465">
        <f t="shared" si="14"/>
        <v>0</v>
      </c>
      <c r="DX110" s="1465">
        <f t="shared" si="14"/>
        <v>0</v>
      </c>
      <c r="DY110" s="1465">
        <f t="shared" si="14"/>
        <v>0</v>
      </c>
      <c r="DZ110" s="1465">
        <f t="shared" si="14"/>
        <v>0</v>
      </c>
      <c r="EA110" s="1465">
        <f t="shared" si="14"/>
        <v>0</v>
      </c>
      <c r="EB110" s="1465">
        <f t="shared" si="14"/>
        <v>0</v>
      </c>
      <c r="EC110" s="1466">
        <f t="shared" si="14"/>
        <v>0</v>
      </c>
    </row>
    <row r="111" spans="1:133" ht="13" thickBot="1">
      <c r="A111" s="1477" t="s">
        <v>799</v>
      </c>
      <c r="B111" s="1478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80"/>
      <c r="N111" s="1478"/>
      <c r="O111" s="1479"/>
      <c r="P111" s="1479"/>
      <c r="Q111" s="1479"/>
      <c r="R111" s="1479"/>
      <c r="S111" s="1479"/>
      <c r="T111" s="1479"/>
      <c r="U111" s="1479"/>
      <c r="V111" s="1479"/>
      <c r="W111" s="1479"/>
      <c r="X111" s="1479"/>
      <c r="Y111" s="1480"/>
      <c r="Z111" s="1478"/>
      <c r="AA111" s="1479"/>
      <c r="AB111" s="1479"/>
      <c r="AC111" s="1479"/>
      <c r="AD111" s="1479"/>
      <c r="AE111" s="1479"/>
      <c r="AF111" s="1479"/>
      <c r="AG111" s="1479"/>
      <c r="AH111" s="1479"/>
      <c r="AI111" s="1479"/>
      <c r="AJ111" s="1479"/>
      <c r="AK111" s="1480"/>
      <c r="AL111" s="1478"/>
      <c r="AM111" s="1479"/>
      <c r="AN111" s="1479"/>
      <c r="AO111" s="1479"/>
      <c r="AP111" s="1479"/>
      <c r="AQ111" s="1479"/>
      <c r="AR111" s="1479"/>
      <c r="AS111" s="1479"/>
      <c r="AT111" s="1479"/>
      <c r="AU111" s="1479"/>
      <c r="AV111" s="1479"/>
      <c r="AW111" s="1480"/>
      <c r="AX111" s="1478"/>
      <c r="AY111" s="1479"/>
      <c r="AZ111" s="1479"/>
      <c r="BA111" s="1479"/>
      <c r="BB111" s="1479"/>
      <c r="BC111" s="1479"/>
      <c r="BD111" s="1479"/>
      <c r="BE111" s="1479"/>
      <c r="BF111" s="1479"/>
      <c r="BG111" s="1479"/>
      <c r="BH111" s="1479"/>
      <c r="BI111" s="1480"/>
      <c r="BJ111" s="1478"/>
      <c r="BK111" s="1479"/>
      <c r="BL111" s="1479"/>
      <c r="BM111" s="1479"/>
      <c r="BN111" s="1479"/>
      <c r="BO111" s="1479"/>
      <c r="BP111" s="1479"/>
      <c r="BQ111" s="1479"/>
      <c r="BR111" s="1479"/>
      <c r="BS111" s="1479"/>
      <c r="BT111" s="1479"/>
      <c r="BU111" s="1480"/>
      <c r="BV111" s="1478"/>
      <c r="BW111" s="1479"/>
      <c r="BX111" s="1479"/>
      <c r="BY111" s="1479"/>
      <c r="BZ111" s="1479"/>
      <c r="CA111" s="1479"/>
      <c r="CB111" s="1479"/>
      <c r="CC111" s="1479"/>
      <c r="CD111" s="1479"/>
      <c r="CE111" s="1479"/>
      <c r="CF111" s="1479"/>
      <c r="CG111" s="1480"/>
      <c r="CH111" s="1478"/>
      <c r="CI111" s="1479"/>
      <c r="CJ111" s="1479"/>
      <c r="CK111" s="1479"/>
      <c r="CL111" s="1479"/>
      <c r="CM111" s="1479"/>
      <c r="CN111" s="1479"/>
      <c r="CO111" s="1479"/>
      <c r="CP111" s="1479"/>
      <c r="CQ111" s="1479"/>
      <c r="CR111" s="1479"/>
      <c r="CS111" s="1480"/>
      <c r="CT111" s="1478"/>
      <c r="CU111" s="1479"/>
      <c r="CV111" s="1479"/>
      <c r="CW111" s="1479"/>
      <c r="CX111" s="1479"/>
      <c r="CY111" s="1479"/>
      <c r="CZ111" s="1479"/>
      <c r="DA111" s="1479"/>
      <c r="DB111" s="1479"/>
      <c r="DC111" s="1479"/>
      <c r="DD111" s="1479"/>
      <c r="DE111" s="1480"/>
      <c r="DF111" s="1478"/>
      <c r="DG111" s="1479"/>
      <c r="DH111" s="1479"/>
      <c r="DI111" s="1479"/>
      <c r="DJ111" s="1479"/>
      <c r="DK111" s="1479"/>
      <c r="DL111" s="1479"/>
      <c r="DM111" s="1479"/>
      <c r="DN111" s="1479"/>
      <c r="DO111" s="1479"/>
      <c r="DP111" s="1479"/>
      <c r="DQ111" s="1480"/>
      <c r="DR111" s="1481">
        <f t="shared" si="14"/>
        <v>0</v>
      </c>
      <c r="DS111" s="1482">
        <f t="shared" si="14"/>
        <v>0</v>
      </c>
      <c r="DT111" s="1482">
        <f t="shared" si="14"/>
        <v>0</v>
      </c>
      <c r="DU111" s="1482">
        <f t="shared" si="14"/>
        <v>0</v>
      </c>
      <c r="DV111" s="1482">
        <f t="shared" si="14"/>
        <v>0</v>
      </c>
      <c r="DW111" s="1482">
        <f t="shared" si="14"/>
        <v>0</v>
      </c>
      <c r="DX111" s="1482">
        <f t="shared" si="14"/>
        <v>0</v>
      </c>
      <c r="DY111" s="1482">
        <f t="shared" si="14"/>
        <v>0</v>
      </c>
      <c r="DZ111" s="1482">
        <f t="shared" si="14"/>
        <v>0</v>
      </c>
      <c r="EA111" s="1482">
        <f t="shared" si="14"/>
        <v>0</v>
      </c>
      <c r="EB111" s="1482">
        <f t="shared" si="14"/>
        <v>0</v>
      </c>
      <c r="EC111" s="148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84" t="s">
        <v>801</v>
      </c>
      <c r="B2" s="1485" t="s">
        <v>802</v>
      </c>
      <c r="C2" s="1486"/>
      <c r="D2" s="1486"/>
      <c r="E2" s="1486"/>
      <c r="F2" s="1486"/>
      <c r="G2" s="1486"/>
      <c r="H2" s="1486"/>
      <c r="I2" s="1486"/>
      <c r="J2" s="1486"/>
      <c r="K2" s="1486"/>
      <c r="L2" s="1486"/>
      <c r="M2" s="1486"/>
      <c r="N2" s="1486"/>
      <c r="O2" s="1486"/>
      <c r="P2" s="1486"/>
      <c r="Q2" s="1486"/>
    </row>
    <row r="3" spans="1:17" ht="13" thickBot="1">
      <c r="A3" s="1435"/>
      <c r="B3" s="1487" t="s">
        <v>803</v>
      </c>
      <c r="C3" s="1488"/>
      <c r="D3" s="1488"/>
      <c r="E3" s="1488"/>
      <c r="F3" s="1488"/>
      <c r="G3" s="1488"/>
      <c r="H3" s="1488"/>
      <c r="I3" s="1486"/>
      <c r="J3" s="1486"/>
      <c r="K3" s="1486"/>
      <c r="L3" s="1487" t="s">
        <v>804</v>
      </c>
      <c r="M3" s="1486"/>
      <c r="N3" s="1486"/>
      <c r="O3" s="1486"/>
      <c r="P3" s="1486"/>
      <c r="Q3" s="1486"/>
    </row>
    <row r="4" spans="1:17" ht="13" thickBot="1">
      <c r="A4" s="1489" t="s">
        <v>805</v>
      </c>
      <c r="B4" s="1490">
        <f>IF(WB!C6="","",WB!C6)</f>
        <v>1</v>
      </c>
      <c r="C4" s="1490">
        <f>IF(WB!D6="","",WB!D6)</f>
        <v>2</v>
      </c>
      <c r="D4" s="1490">
        <f>IF(WB!E6="","",WB!E6)</f>
        <v>3</v>
      </c>
      <c r="E4" s="1490">
        <f>IF(WB!F6="","",WB!F6)</f>
        <v>4</v>
      </c>
      <c r="F4" s="1490">
        <f>IF(WB!G6="","",WB!G6)</f>
        <v>5</v>
      </c>
      <c r="G4" s="1490">
        <f>IF(WB!H6="","",WB!H6)</f>
        <v>6</v>
      </c>
      <c r="H4" s="1490">
        <f>IF(WB!I6="","",WB!I6)</f>
        <v>7</v>
      </c>
      <c r="I4" s="1490">
        <f>IF(WB!J6="","",WB!J6)</f>
        <v>8</v>
      </c>
      <c r="J4" s="1490">
        <f>IF(WB!K6="","",WB!K6)</f>
        <v>9</v>
      </c>
      <c r="K4" s="1490">
        <f>IF(WB!L6="","",WB!L6)</f>
        <v>10</v>
      </c>
      <c r="L4" s="1490"/>
      <c r="M4" s="1490"/>
      <c r="N4" s="1490"/>
      <c r="O4" s="1490"/>
      <c r="P4" s="1490"/>
      <c r="Q4" s="1490"/>
    </row>
    <row r="5" spans="1:17">
      <c r="A5" s="1491" t="s">
        <v>806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  <c r="L5" s="1492"/>
      <c r="M5" s="1492"/>
      <c r="N5" s="1492"/>
      <c r="O5" s="1492"/>
      <c r="P5" s="1492"/>
      <c r="Q5" s="1492"/>
    </row>
    <row r="6" spans="1:17">
      <c r="A6" s="1493" t="s">
        <v>807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  <c r="L6" s="1494"/>
      <c r="M6" s="1494"/>
      <c r="N6" s="1494"/>
      <c r="O6" s="1494"/>
      <c r="P6" s="1494"/>
      <c r="Q6" s="1494"/>
    </row>
    <row r="7" spans="1:17">
      <c r="A7" s="1493" t="s">
        <v>808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94"/>
      <c r="M7" s="1494"/>
      <c r="N7" s="1494"/>
      <c r="O7" s="1494"/>
      <c r="P7" s="1494"/>
      <c r="Q7" s="1494"/>
    </row>
    <row r="8" spans="1:17">
      <c r="A8" s="1493" t="s">
        <v>809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  <c r="L8" s="1495"/>
      <c r="M8" s="1495"/>
      <c r="N8" s="1495"/>
      <c r="O8" s="1495"/>
      <c r="P8" s="1495"/>
      <c r="Q8" s="1495"/>
    </row>
    <row r="9" spans="1:17">
      <c r="A9" s="1493" t="s">
        <v>810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94"/>
      <c r="M9" s="1494"/>
      <c r="N9" s="1494"/>
      <c r="O9" s="1494"/>
      <c r="P9" s="1494"/>
      <c r="Q9" s="1494"/>
    </row>
    <row r="10" spans="1:17">
      <c r="A10" s="1493" t="s">
        <v>811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  <c r="L10" s="1495"/>
      <c r="M10" s="1495"/>
      <c r="N10" s="1495"/>
      <c r="O10" s="1495"/>
      <c r="P10" s="1495"/>
      <c r="Q10" s="1495"/>
    </row>
    <row r="11" spans="1:17" ht="13" thickBot="1">
      <c r="A11" s="1496" t="s">
        <v>812</v>
      </c>
      <c r="B11" s="1497"/>
      <c r="C11" s="1497"/>
      <c r="D11" s="1497"/>
      <c r="E11" s="1498"/>
      <c r="F11" s="1497"/>
      <c r="G11" s="1497"/>
      <c r="H11" s="1497"/>
      <c r="I11" s="1497"/>
      <c r="J11" s="1497"/>
      <c r="K11" s="1497"/>
      <c r="L11" s="1497"/>
      <c r="M11" s="1497"/>
      <c r="N11" s="1497"/>
      <c r="O11" s="1497"/>
      <c r="P11" s="1497"/>
      <c r="Q11" s="1497"/>
    </row>
    <row r="12" spans="1:17">
      <c r="A12" s="1491" t="s">
        <v>761</v>
      </c>
      <c r="B12" s="1492"/>
      <c r="C12" s="1492"/>
      <c r="D12" s="1492"/>
      <c r="E12" s="1492"/>
      <c r="F12" s="1492"/>
      <c r="G12" s="1492"/>
      <c r="H12" s="1492"/>
      <c r="I12" s="1492"/>
      <c r="J12" s="1492"/>
      <c r="K12" s="1492"/>
      <c r="L12" s="1492"/>
      <c r="M12" s="1492"/>
      <c r="N12" s="1492"/>
      <c r="O12" s="1492"/>
      <c r="P12" s="1492"/>
      <c r="Q12" s="1492"/>
    </row>
    <row r="13" spans="1:17">
      <c r="A13" s="1493" t="s">
        <v>807</v>
      </c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  <c r="L13" s="1494"/>
      <c r="M13" s="1494"/>
      <c r="N13" s="1494"/>
      <c r="O13" s="1494"/>
      <c r="P13" s="1494"/>
      <c r="Q13" s="1494"/>
    </row>
    <row r="14" spans="1:17">
      <c r="A14" s="1493" t="s">
        <v>808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  <c r="L14" s="1494"/>
      <c r="M14" s="1494"/>
      <c r="N14" s="1494"/>
      <c r="O14" s="1494"/>
      <c r="P14" s="1494"/>
      <c r="Q14" s="1494"/>
    </row>
    <row r="15" spans="1:17">
      <c r="A15" s="1493" t="s">
        <v>809</v>
      </c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95"/>
      <c r="M15" s="1495"/>
      <c r="N15" s="1495"/>
      <c r="O15" s="1495"/>
      <c r="P15" s="1495"/>
      <c r="Q15" s="1495"/>
    </row>
    <row r="16" spans="1:17">
      <c r="A16" s="1493" t="s">
        <v>810</v>
      </c>
      <c r="B16" s="1494"/>
      <c r="C16" s="1494"/>
      <c r="D16" s="1494"/>
      <c r="E16" s="1494"/>
      <c r="F16" s="1494"/>
      <c r="G16" s="1494"/>
      <c r="H16" s="1494"/>
      <c r="I16" s="1494"/>
      <c r="J16" s="1494"/>
      <c r="K16" s="1494"/>
      <c r="L16" s="1494"/>
      <c r="M16" s="1494"/>
      <c r="N16" s="1494"/>
      <c r="O16" s="1494"/>
      <c r="P16" s="1494"/>
      <c r="Q16" s="1494"/>
    </row>
    <row r="17" spans="1:17">
      <c r="A17" s="1493" t="s">
        <v>811</v>
      </c>
      <c r="B17" s="1495"/>
      <c r="C17" s="1495"/>
      <c r="D17" s="1495"/>
      <c r="E17" s="1495"/>
      <c r="F17" s="1494"/>
      <c r="G17" s="1495"/>
      <c r="H17" s="1495"/>
      <c r="I17" s="1495"/>
      <c r="J17" s="1495"/>
      <c r="K17" s="1495"/>
      <c r="L17" s="1495"/>
      <c r="M17" s="1495"/>
      <c r="N17" s="1495"/>
      <c r="O17" s="1495"/>
      <c r="P17" s="1495"/>
      <c r="Q17" s="1495"/>
    </row>
    <row r="18" spans="1:17" ht="13" thickBot="1">
      <c r="A18" s="1496" t="s">
        <v>812</v>
      </c>
      <c r="B18" s="1497"/>
      <c r="C18" s="1497"/>
      <c r="D18" s="1497"/>
      <c r="E18" s="1498"/>
      <c r="F18" s="1497"/>
      <c r="G18" s="1497"/>
      <c r="H18" s="1497"/>
      <c r="I18" s="1497"/>
      <c r="J18" s="1497"/>
      <c r="K18" s="1497"/>
      <c r="L18" s="1497"/>
      <c r="M18" s="1497"/>
      <c r="N18" s="1497"/>
      <c r="O18" s="1497"/>
      <c r="P18" s="1497"/>
      <c r="Q18" s="1497"/>
    </row>
    <row r="19" spans="1:17">
      <c r="A19" s="1491" t="s">
        <v>762</v>
      </c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2"/>
      <c r="P19" s="1492"/>
      <c r="Q19" s="1492"/>
    </row>
    <row r="20" spans="1:17">
      <c r="A20" s="1493" t="s">
        <v>807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  <c r="L20" s="1494"/>
      <c r="M20" s="1494"/>
      <c r="N20" s="1494"/>
      <c r="O20" s="1494"/>
      <c r="P20" s="1494"/>
      <c r="Q20" s="1494"/>
    </row>
    <row r="21" spans="1:17">
      <c r="A21" s="1493" t="s">
        <v>808</v>
      </c>
      <c r="B21" s="1494"/>
      <c r="C21" s="1494"/>
      <c r="D21" s="1494"/>
      <c r="E21" s="1494"/>
      <c r="F21" s="1494"/>
      <c r="G21" s="1494"/>
      <c r="H21" s="1494"/>
      <c r="I21" s="1494"/>
      <c r="J21" s="1494"/>
      <c r="K21" s="1494"/>
      <c r="L21" s="1494"/>
      <c r="M21" s="1494"/>
      <c r="N21" s="1494"/>
      <c r="O21" s="1494"/>
      <c r="P21" s="1494"/>
      <c r="Q21" s="1494"/>
    </row>
    <row r="22" spans="1:17">
      <c r="A22" s="1493" t="s">
        <v>809</v>
      </c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  <c r="L22" s="1495"/>
      <c r="M22" s="1495"/>
      <c r="N22" s="1495"/>
      <c r="O22" s="1495"/>
      <c r="P22" s="1495"/>
      <c r="Q22" s="1495"/>
    </row>
    <row r="23" spans="1:17">
      <c r="A23" s="1493" t="s">
        <v>810</v>
      </c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  <c r="L23" s="1494"/>
      <c r="M23" s="1494"/>
      <c r="N23" s="1494"/>
      <c r="O23" s="1494"/>
      <c r="P23" s="1494"/>
      <c r="Q23" s="1494"/>
    </row>
    <row r="24" spans="1:17">
      <c r="A24" s="1493" t="s">
        <v>811</v>
      </c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95"/>
      <c r="M24" s="1495"/>
      <c r="N24" s="1495"/>
      <c r="O24" s="1495"/>
      <c r="P24" s="1495"/>
      <c r="Q24" s="1495"/>
    </row>
    <row r="25" spans="1:17" ht="13" thickBot="1">
      <c r="A25" s="1496" t="s">
        <v>812</v>
      </c>
      <c r="B25" s="1497"/>
      <c r="C25" s="1497"/>
      <c r="D25" s="1497"/>
      <c r="E25" s="1497"/>
      <c r="F25" s="1497"/>
      <c r="G25" s="1497"/>
      <c r="H25" s="1497"/>
      <c r="I25" s="1497"/>
      <c r="J25" s="1497"/>
      <c r="K25" s="1497"/>
      <c r="L25" s="1497"/>
      <c r="M25" s="1497"/>
      <c r="N25" s="1497"/>
      <c r="O25" s="1497"/>
      <c r="P25" s="1497"/>
      <c r="Q25" s="1497"/>
    </row>
    <row r="26" spans="1:17">
      <c r="A26" s="1491" t="s">
        <v>764</v>
      </c>
      <c r="B26" s="1499"/>
      <c r="C26" s="1499"/>
      <c r="D26" s="1499"/>
      <c r="E26" s="1492"/>
      <c r="F26" s="1499"/>
      <c r="G26" s="1499"/>
      <c r="H26" s="1492"/>
      <c r="I26" s="1492"/>
      <c r="J26" s="1492"/>
      <c r="K26" s="1492"/>
      <c r="L26" s="1492"/>
      <c r="M26" s="1492"/>
      <c r="N26" s="1492"/>
      <c r="O26" s="1492"/>
      <c r="P26" s="1492"/>
      <c r="Q26" s="1492"/>
    </row>
    <row r="27" spans="1:17">
      <c r="A27" s="1493" t="s">
        <v>807</v>
      </c>
      <c r="B27" s="1494"/>
      <c r="C27" s="1494"/>
      <c r="D27" s="1494"/>
      <c r="E27" s="1494"/>
      <c r="F27" s="1494"/>
      <c r="G27" s="1494"/>
      <c r="H27" s="1495"/>
      <c r="I27" s="1494"/>
      <c r="J27" s="1494"/>
      <c r="K27" s="1494"/>
      <c r="L27" s="1494"/>
      <c r="M27" s="1494"/>
      <c r="N27" s="1494"/>
      <c r="O27" s="1494"/>
      <c r="P27" s="1494"/>
      <c r="Q27" s="1494"/>
    </row>
    <row r="28" spans="1:17">
      <c r="A28" s="1493" t="s">
        <v>808</v>
      </c>
      <c r="B28" s="1494"/>
      <c r="C28" s="1494"/>
      <c r="D28" s="1494"/>
      <c r="E28" s="1494"/>
      <c r="F28" s="1494"/>
      <c r="G28" s="1494"/>
      <c r="H28" s="1495"/>
      <c r="I28" s="1494"/>
      <c r="J28" s="1494"/>
      <c r="K28" s="1494"/>
      <c r="L28" s="1494"/>
      <c r="M28" s="1494"/>
      <c r="N28" s="1494"/>
      <c r="O28" s="1494"/>
      <c r="P28" s="1494"/>
      <c r="Q28" s="1494"/>
    </row>
    <row r="29" spans="1:17">
      <c r="A29" s="1493" t="s">
        <v>809</v>
      </c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  <c r="L29" s="1495"/>
      <c r="M29" s="1495"/>
      <c r="N29" s="1495"/>
      <c r="O29" s="1495"/>
      <c r="P29" s="1495"/>
      <c r="Q29" s="1495"/>
    </row>
    <row r="30" spans="1:17">
      <c r="A30" s="1493" t="s">
        <v>810</v>
      </c>
      <c r="B30" s="1494"/>
      <c r="C30" s="1494"/>
      <c r="D30" s="1494"/>
      <c r="E30" s="1494"/>
      <c r="F30" s="1494"/>
      <c r="G30" s="1494"/>
      <c r="H30" s="1495"/>
      <c r="I30" s="1494"/>
      <c r="J30" s="1494"/>
      <c r="K30" s="1494"/>
      <c r="L30" s="1494"/>
      <c r="M30" s="1494"/>
      <c r="N30" s="1494"/>
      <c r="O30" s="1494"/>
      <c r="P30" s="1494"/>
      <c r="Q30" s="1494"/>
    </row>
    <row r="31" spans="1:17">
      <c r="A31" s="1493" t="s">
        <v>811</v>
      </c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1495"/>
      <c r="N31" s="1495"/>
      <c r="O31" s="1495"/>
      <c r="P31" s="1495"/>
      <c r="Q31" s="1495"/>
    </row>
    <row r="32" spans="1:17" ht="13" thickBot="1">
      <c r="A32" s="1496" t="s">
        <v>812</v>
      </c>
      <c r="B32" s="1497"/>
      <c r="C32" s="1497"/>
      <c r="D32" s="1497"/>
      <c r="E32" s="1497"/>
      <c r="F32" s="1497"/>
      <c r="G32" s="1497"/>
      <c r="H32" s="1500"/>
      <c r="I32" s="1497"/>
      <c r="J32" s="1497"/>
      <c r="K32" s="1497"/>
      <c r="L32" s="1497"/>
      <c r="M32" s="1497"/>
      <c r="N32" s="1497"/>
      <c r="O32" s="1497"/>
      <c r="P32" s="1497"/>
      <c r="Q32" s="1497"/>
    </row>
    <row r="33" spans="1:17">
      <c r="A33" s="1491" t="s">
        <v>774</v>
      </c>
      <c r="B33" s="1492"/>
      <c r="C33" s="1492"/>
      <c r="D33" s="1492"/>
      <c r="E33" s="1492"/>
      <c r="F33" s="1492"/>
      <c r="G33" s="1492"/>
      <c r="H33" s="1492"/>
      <c r="I33" s="1492"/>
      <c r="J33" s="1492"/>
      <c r="K33" s="1492"/>
      <c r="L33" s="1492"/>
      <c r="M33" s="1492"/>
      <c r="N33" s="1492"/>
      <c r="O33" s="1492"/>
      <c r="P33" s="1492"/>
      <c r="Q33" s="1492"/>
    </row>
    <row r="34" spans="1:17">
      <c r="A34" s="1493" t="s">
        <v>807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  <c r="L34" s="1494"/>
      <c r="M34" s="1494"/>
      <c r="N34" s="1494"/>
      <c r="O34" s="1494"/>
      <c r="P34" s="1494"/>
      <c r="Q34" s="1494"/>
    </row>
    <row r="35" spans="1:17">
      <c r="A35" s="1493" t="s">
        <v>808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  <c r="L35" s="1494"/>
      <c r="M35" s="1494"/>
      <c r="N35" s="1494"/>
      <c r="O35" s="1494"/>
      <c r="P35" s="1494"/>
      <c r="Q35" s="1494"/>
    </row>
    <row r="36" spans="1:17">
      <c r="A36" s="1493" t="s">
        <v>809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  <c r="L36" s="1495"/>
      <c r="M36" s="1495"/>
      <c r="N36" s="1495"/>
      <c r="O36" s="1495"/>
      <c r="P36" s="1495"/>
      <c r="Q36" s="1495"/>
    </row>
    <row r="37" spans="1:17">
      <c r="A37" s="1493" t="s">
        <v>810</v>
      </c>
      <c r="B37" s="1495"/>
      <c r="C37" s="1494"/>
      <c r="D37" s="1494"/>
      <c r="E37" s="1494"/>
      <c r="F37" s="1495"/>
      <c r="G37" s="1494"/>
      <c r="H37" s="1494"/>
      <c r="I37" s="1494"/>
      <c r="J37" s="1494"/>
      <c r="K37" s="1494"/>
      <c r="L37" s="1494"/>
      <c r="M37" s="1494"/>
      <c r="N37" s="1494"/>
      <c r="O37" s="1494"/>
      <c r="P37" s="1494"/>
      <c r="Q37" s="1494"/>
    </row>
    <row r="38" spans="1:17">
      <c r="A38" s="1493" t="s">
        <v>811</v>
      </c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  <c r="L38" s="1495"/>
      <c r="M38" s="1495"/>
      <c r="N38" s="1495"/>
      <c r="O38" s="1495"/>
      <c r="P38" s="1495"/>
      <c r="Q38" s="1495"/>
    </row>
    <row r="39" spans="1:17" ht="13" thickBot="1">
      <c r="A39" s="1496" t="s">
        <v>812</v>
      </c>
      <c r="B39" s="1500"/>
      <c r="C39" s="1497"/>
      <c r="D39" s="1497"/>
      <c r="E39" s="1497"/>
      <c r="F39" s="1500"/>
      <c r="G39" s="1497"/>
      <c r="H39" s="1497"/>
      <c r="I39" s="1497"/>
      <c r="J39" s="1497"/>
      <c r="K39" s="1497"/>
      <c r="L39" s="1497"/>
      <c r="M39" s="1497"/>
      <c r="N39" s="1497"/>
      <c r="O39" s="1497"/>
      <c r="P39" s="1497"/>
      <c r="Q39" s="1497"/>
    </row>
    <row r="40" spans="1:17">
      <c r="A40" s="1491" t="s">
        <v>813</v>
      </c>
      <c r="B40" s="1492"/>
      <c r="C40" s="1492"/>
      <c r="D40" s="1492"/>
      <c r="E40" s="1492"/>
      <c r="F40" s="1492"/>
      <c r="G40" s="1492"/>
      <c r="H40" s="1492"/>
      <c r="I40" s="1492"/>
      <c r="J40" s="1492"/>
      <c r="K40" s="1492"/>
      <c r="L40" s="1492"/>
      <c r="M40" s="1492"/>
      <c r="N40" s="1492"/>
      <c r="O40" s="1492"/>
      <c r="P40" s="1492"/>
      <c r="Q40" s="1492"/>
    </row>
    <row r="41" spans="1:17">
      <c r="A41" s="1493" t="s">
        <v>807</v>
      </c>
      <c r="B41" s="1494"/>
      <c r="C41" s="1494"/>
      <c r="D41" s="1494"/>
      <c r="E41" s="1495"/>
      <c r="F41" s="1494"/>
      <c r="G41" s="1494"/>
      <c r="H41" s="1494"/>
      <c r="I41" s="1495"/>
      <c r="J41" s="1495"/>
      <c r="K41" s="1495"/>
      <c r="L41" s="1495"/>
      <c r="M41" s="1495"/>
      <c r="N41" s="1495"/>
      <c r="O41" s="1495"/>
      <c r="P41" s="1495"/>
      <c r="Q41" s="1495"/>
    </row>
    <row r="42" spans="1:17">
      <c r="A42" s="1493" t="s">
        <v>808</v>
      </c>
      <c r="B42" s="1494"/>
      <c r="C42" s="1494"/>
      <c r="D42" s="1494"/>
      <c r="E42" s="1495"/>
      <c r="F42" s="1494"/>
      <c r="G42" s="1494"/>
      <c r="H42" s="1494"/>
      <c r="I42" s="1495"/>
      <c r="J42" s="1495"/>
      <c r="K42" s="1495"/>
      <c r="L42" s="1495"/>
      <c r="M42" s="1495"/>
      <c r="N42" s="1495"/>
      <c r="O42" s="1495"/>
      <c r="P42" s="1495"/>
      <c r="Q42" s="1495"/>
    </row>
    <row r="43" spans="1:17">
      <c r="A43" s="1493" t="s">
        <v>809</v>
      </c>
      <c r="B43" s="1495"/>
      <c r="C43" s="1495"/>
      <c r="D43" s="1495"/>
      <c r="E43" s="1495"/>
      <c r="F43" s="1495"/>
      <c r="G43" s="1495"/>
      <c r="H43" s="1495"/>
      <c r="I43" s="1495"/>
      <c r="J43" s="1495"/>
      <c r="K43" s="1495"/>
      <c r="L43" s="1495"/>
      <c r="M43" s="1495"/>
      <c r="N43" s="1495"/>
      <c r="O43" s="1495"/>
      <c r="P43" s="1495"/>
      <c r="Q43" s="1495"/>
    </row>
    <row r="44" spans="1:17">
      <c r="A44" s="1493" t="s">
        <v>810</v>
      </c>
      <c r="B44" s="1495"/>
      <c r="C44" s="1494"/>
      <c r="D44" s="1495"/>
      <c r="E44" s="1495"/>
      <c r="F44" s="1495"/>
      <c r="G44" s="1494"/>
      <c r="H44" s="1494"/>
      <c r="I44" s="1495"/>
      <c r="J44" s="1495"/>
      <c r="K44" s="1495"/>
      <c r="L44" s="1495"/>
      <c r="M44" s="1495"/>
      <c r="N44" s="1495"/>
      <c r="O44" s="1495"/>
      <c r="P44" s="1495"/>
      <c r="Q44" s="1495"/>
    </row>
    <row r="45" spans="1:17">
      <c r="A45" s="1493" t="s">
        <v>811</v>
      </c>
      <c r="B45" s="1495"/>
      <c r="C45" s="1495"/>
      <c r="D45" s="1495"/>
      <c r="E45" s="1495"/>
      <c r="F45" s="1495"/>
      <c r="G45" s="1495"/>
      <c r="H45" s="1495"/>
      <c r="I45" s="1495"/>
      <c r="J45" s="1495"/>
      <c r="K45" s="1495"/>
      <c r="L45" s="1495"/>
      <c r="M45" s="1495"/>
      <c r="N45" s="1495"/>
      <c r="O45" s="1495"/>
      <c r="P45" s="1495"/>
      <c r="Q45" s="1495"/>
    </row>
    <row r="46" spans="1:17" ht="13" thickBot="1">
      <c r="A46" s="1496" t="s">
        <v>812</v>
      </c>
      <c r="B46" s="1500"/>
      <c r="C46" s="1497"/>
      <c r="D46" s="1500"/>
      <c r="E46" s="1500"/>
      <c r="F46" s="1500"/>
      <c r="G46" s="1497"/>
      <c r="H46" s="1497"/>
      <c r="I46" s="1500"/>
      <c r="J46" s="1500"/>
      <c r="K46" s="1500"/>
      <c r="L46" s="1500"/>
      <c r="M46" s="1500"/>
      <c r="N46" s="1500"/>
      <c r="O46" s="1500"/>
      <c r="P46" s="1500"/>
      <c r="Q46" s="1500"/>
    </row>
    <row r="47" spans="1:17">
      <c r="A47" s="1491" t="s">
        <v>769</v>
      </c>
      <c r="B47" s="1492"/>
      <c r="C47" s="1492"/>
      <c r="D47" s="1492"/>
      <c r="E47" s="1492"/>
      <c r="F47" s="1492"/>
      <c r="G47" s="1492"/>
      <c r="H47" s="1492"/>
      <c r="I47" s="1492"/>
      <c r="J47" s="1492"/>
      <c r="K47" s="1492"/>
      <c r="L47" s="1492"/>
      <c r="M47" s="1492"/>
      <c r="N47" s="1492"/>
      <c r="O47" s="1492"/>
      <c r="P47" s="1492"/>
      <c r="Q47" s="1492"/>
    </row>
    <row r="48" spans="1:17">
      <c r="A48" s="1493" t="s">
        <v>807</v>
      </c>
      <c r="B48" s="1494"/>
      <c r="C48" s="1494"/>
      <c r="D48" s="1495"/>
      <c r="E48" s="1494"/>
      <c r="F48" s="1494"/>
      <c r="G48" s="1494"/>
      <c r="H48" s="1494"/>
      <c r="I48" s="1494"/>
      <c r="J48" s="1494"/>
      <c r="K48" s="1494"/>
      <c r="L48" s="1494"/>
      <c r="M48" s="1494"/>
      <c r="N48" s="1494"/>
      <c r="O48" s="1494"/>
      <c r="P48" s="1494"/>
      <c r="Q48" s="1494"/>
    </row>
    <row r="49" spans="1:17">
      <c r="A49" s="1493" t="s">
        <v>808</v>
      </c>
      <c r="B49" s="1494"/>
      <c r="C49" s="1494"/>
      <c r="D49" s="1495"/>
      <c r="E49" s="1494"/>
      <c r="F49" s="1494"/>
      <c r="G49" s="1494"/>
      <c r="H49" s="1494"/>
      <c r="I49" s="1494"/>
      <c r="J49" s="1494"/>
      <c r="K49" s="1494"/>
      <c r="L49" s="1494"/>
      <c r="M49" s="1494"/>
      <c r="N49" s="1494"/>
      <c r="O49" s="1494"/>
      <c r="P49" s="1494"/>
      <c r="Q49" s="1494"/>
    </row>
    <row r="50" spans="1:17">
      <c r="A50" s="1493" t="s">
        <v>809</v>
      </c>
      <c r="B50" s="1495"/>
      <c r="C50" s="1495"/>
      <c r="D50" s="1495"/>
      <c r="E50" s="1495"/>
      <c r="F50" s="1495"/>
      <c r="G50" s="1495"/>
      <c r="H50" s="1495"/>
      <c r="I50" s="1495"/>
      <c r="J50" s="1495"/>
      <c r="K50" s="1495"/>
      <c r="L50" s="1495"/>
      <c r="M50" s="1495"/>
      <c r="N50" s="1495"/>
      <c r="O50" s="1495"/>
      <c r="P50" s="1495"/>
      <c r="Q50" s="1495"/>
    </row>
    <row r="51" spans="1:17">
      <c r="A51" s="1493" t="s">
        <v>810</v>
      </c>
      <c r="B51" s="1494"/>
      <c r="C51" s="1495"/>
      <c r="D51" s="1495"/>
      <c r="E51" s="1494"/>
      <c r="F51" s="1494"/>
      <c r="G51" s="1494"/>
      <c r="H51" s="1494"/>
      <c r="I51" s="1494"/>
      <c r="J51" s="1494"/>
      <c r="K51" s="1494"/>
      <c r="L51" s="1494"/>
      <c r="M51" s="1494"/>
      <c r="N51" s="1494"/>
      <c r="O51" s="1494"/>
      <c r="P51" s="1494"/>
      <c r="Q51" s="1494"/>
    </row>
    <row r="52" spans="1:17">
      <c r="A52" s="1493" t="s">
        <v>811</v>
      </c>
      <c r="B52" s="1495"/>
      <c r="C52" s="1495"/>
      <c r="D52" s="1495"/>
      <c r="E52" s="1495"/>
      <c r="F52" s="1495"/>
      <c r="G52" s="1495"/>
      <c r="H52" s="1495"/>
      <c r="I52" s="1495"/>
      <c r="J52" s="1495"/>
      <c r="K52" s="1495"/>
      <c r="L52" s="1495"/>
      <c r="M52" s="1495"/>
      <c r="N52" s="1495"/>
      <c r="O52" s="1495"/>
      <c r="P52" s="1495"/>
      <c r="Q52" s="1495"/>
    </row>
    <row r="53" spans="1:17" ht="13" thickBot="1">
      <c r="A53" s="1496" t="s">
        <v>812</v>
      </c>
      <c r="B53" s="1497"/>
      <c r="C53" s="1500"/>
      <c r="D53" s="1500"/>
      <c r="E53" s="1497"/>
      <c r="F53" s="1497"/>
      <c r="G53" s="1497"/>
      <c r="H53" s="1497"/>
      <c r="I53" s="1497"/>
      <c r="J53" s="1497"/>
      <c r="K53" s="1497"/>
      <c r="L53" s="1497"/>
      <c r="M53" s="1497"/>
      <c r="N53" s="1497"/>
      <c r="O53" s="1497"/>
      <c r="P53" s="1497"/>
      <c r="Q53" s="1497"/>
    </row>
    <row r="54" spans="1:17">
      <c r="A54" s="1491" t="s">
        <v>814</v>
      </c>
      <c r="B54" s="1492"/>
      <c r="C54" s="1492"/>
      <c r="D54" s="1492"/>
      <c r="E54" s="1492"/>
      <c r="F54" s="1492"/>
      <c r="G54" s="1492"/>
      <c r="H54" s="1492"/>
      <c r="I54" s="1492"/>
      <c r="J54" s="1492"/>
      <c r="K54" s="1492"/>
      <c r="L54" s="1492"/>
      <c r="M54" s="1492"/>
      <c r="N54" s="1492"/>
      <c r="O54" s="1492"/>
      <c r="P54" s="1492"/>
      <c r="Q54" s="1492"/>
    </row>
    <row r="55" spans="1:17">
      <c r="A55" s="1493" t="s">
        <v>807</v>
      </c>
      <c r="B55" s="1494"/>
      <c r="C55" s="1494"/>
      <c r="D55" s="1495"/>
      <c r="E55" s="1494"/>
      <c r="F55" s="1494"/>
      <c r="G55" s="1494"/>
      <c r="H55" s="1494"/>
      <c r="I55" s="1494"/>
      <c r="J55" s="1494"/>
      <c r="K55" s="1494"/>
      <c r="L55" s="1494"/>
      <c r="M55" s="1494"/>
      <c r="N55" s="1494"/>
      <c r="O55" s="1494"/>
      <c r="P55" s="1494"/>
      <c r="Q55" s="1494"/>
    </row>
    <row r="56" spans="1:17">
      <c r="A56" s="1493" t="s">
        <v>808</v>
      </c>
      <c r="B56" s="1494"/>
      <c r="C56" s="1494"/>
      <c r="D56" s="1495"/>
      <c r="E56" s="1494"/>
      <c r="F56" s="1494"/>
      <c r="G56" s="1494"/>
      <c r="H56" s="1494"/>
      <c r="I56" s="1494"/>
      <c r="J56" s="1494"/>
      <c r="K56" s="1494"/>
      <c r="L56" s="1494"/>
      <c r="M56" s="1494"/>
      <c r="N56" s="1494"/>
      <c r="O56" s="1494"/>
      <c r="P56" s="1494"/>
      <c r="Q56" s="1494"/>
    </row>
    <row r="57" spans="1:17">
      <c r="A57" s="1493" t="s">
        <v>809</v>
      </c>
      <c r="B57" s="1495"/>
      <c r="C57" s="1495"/>
      <c r="D57" s="1495"/>
      <c r="E57" s="1495"/>
      <c r="F57" s="1495"/>
      <c r="G57" s="1495"/>
      <c r="H57" s="1495"/>
      <c r="I57" s="1495"/>
      <c r="J57" s="1495"/>
      <c r="K57" s="1495"/>
      <c r="L57" s="1495"/>
      <c r="M57" s="1495"/>
      <c r="N57" s="1495"/>
      <c r="O57" s="1495"/>
      <c r="P57" s="1495"/>
      <c r="Q57" s="1495"/>
    </row>
    <row r="58" spans="1:17">
      <c r="A58" s="1493" t="s">
        <v>810</v>
      </c>
      <c r="B58" s="1494"/>
      <c r="C58" s="1494"/>
      <c r="D58" s="1494"/>
      <c r="E58" s="1494"/>
      <c r="F58" s="1494"/>
      <c r="G58" s="1494"/>
      <c r="H58" s="1494"/>
      <c r="I58" s="1495"/>
      <c r="J58" s="1495"/>
      <c r="K58" s="1495"/>
      <c r="L58" s="1495"/>
      <c r="M58" s="1495"/>
      <c r="N58" s="1495"/>
      <c r="O58" s="1495"/>
      <c r="P58" s="1495"/>
      <c r="Q58" s="1495"/>
    </row>
    <row r="59" spans="1:17">
      <c r="A59" s="1493" t="s">
        <v>811</v>
      </c>
      <c r="B59" s="1495"/>
      <c r="C59" s="1495"/>
      <c r="D59" s="1495"/>
      <c r="E59" s="1495"/>
      <c r="F59" s="1495"/>
      <c r="G59" s="1495"/>
      <c r="H59" s="1495"/>
      <c r="I59" s="1495"/>
      <c r="J59" s="1495"/>
      <c r="K59" s="1495"/>
      <c r="L59" s="1495"/>
      <c r="M59" s="1495"/>
      <c r="N59" s="1495"/>
      <c r="O59" s="1495"/>
      <c r="P59" s="1495"/>
      <c r="Q59" s="1495"/>
    </row>
    <row r="60" spans="1:17" ht="13" thickBot="1">
      <c r="A60" s="1496" t="s">
        <v>812</v>
      </c>
      <c r="B60" s="1497"/>
      <c r="C60" s="1497"/>
      <c r="D60" s="1497"/>
      <c r="E60" s="1497"/>
      <c r="F60" s="1497"/>
      <c r="G60" s="1497"/>
      <c r="H60" s="1497"/>
      <c r="I60" s="1500"/>
      <c r="J60" s="1500"/>
      <c r="K60" s="1500"/>
      <c r="L60" s="1500"/>
      <c r="M60" s="1500"/>
      <c r="N60" s="1500"/>
      <c r="O60" s="1500"/>
      <c r="P60" s="1500"/>
      <c r="Q60" s="1500"/>
    </row>
    <row r="61" spans="1:17">
      <c r="A61" s="1491" t="s">
        <v>815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  <c r="L61" s="1492"/>
      <c r="M61" s="1492"/>
      <c r="N61" s="1492"/>
      <c r="O61" s="1492"/>
      <c r="P61" s="1492"/>
      <c r="Q61" s="1492"/>
    </row>
    <row r="62" spans="1:17">
      <c r="A62" s="1493" t="s">
        <v>807</v>
      </c>
      <c r="B62" s="1494"/>
      <c r="C62" s="1494"/>
      <c r="D62" s="1494"/>
      <c r="E62" s="1494"/>
      <c r="F62" s="1494"/>
      <c r="G62" s="1494"/>
      <c r="H62" s="1494"/>
      <c r="I62" s="1494"/>
      <c r="J62" s="1494"/>
      <c r="K62" s="1494"/>
      <c r="L62" s="1494"/>
      <c r="M62" s="1494"/>
      <c r="N62" s="1494"/>
      <c r="O62" s="1494"/>
      <c r="P62" s="1494"/>
      <c r="Q62" s="1494"/>
    </row>
    <row r="63" spans="1:17">
      <c r="A63" s="1493" t="s">
        <v>808</v>
      </c>
      <c r="B63" s="1494"/>
      <c r="C63" s="1494"/>
      <c r="D63" s="1494"/>
      <c r="E63" s="1495"/>
      <c r="F63" s="1494"/>
      <c r="G63" s="1494"/>
      <c r="H63" s="1494"/>
      <c r="I63" s="1494"/>
      <c r="J63" s="1494"/>
      <c r="K63" s="1494"/>
      <c r="L63" s="1494"/>
      <c r="M63" s="1494"/>
      <c r="N63" s="1494"/>
      <c r="O63" s="1494"/>
      <c r="P63" s="1494"/>
      <c r="Q63" s="1494"/>
    </row>
    <row r="64" spans="1:17">
      <c r="A64" s="1493" t="s">
        <v>809</v>
      </c>
      <c r="B64" s="1495"/>
      <c r="C64" s="1495"/>
      <c r="D64" s="1495"/>
      <c r="E64" s="1495"/>
      <c r="F64" s="1495"/>
      <c r="G64" s="1495"/>
      <c r="H64" s="1495"/>
      <c r="I64" s="1495"/>
      <c r="J64" s="1495"/>
      <c r="K64" s="1495"/>
      <c r="L64" s="1495"/>
      <c r="M64" s="1495"/>
      <c r="N64" s="1495"/>
      <c r="O64" s="1495"/>
      <c r="P64" s="1495"/>
      <c r="Q64" s="1495"/>
    </row>
    <row r="65" spans="1:17">
      <c r="A65" s="1493" t="s">
        <v>810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  <c r="L65" s="1494"/>
      <c r="M65" s="1494"/>
      <c r="N65" s="1494"/>
      <c r="O65" s="1494"/>
      <c r="P65" s="1494"/>
      <c r="Q65" s="1494"/>
    </row>
    <row r="66" spans="1:17">
      <c r="A66" s="1493" t="s">
        <v>811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  <c r="L66" s="1495"/>
      <c r="M66" s="1495"/>
      <c r="N66" s="1495"/>
      <c r="O66" s="1495"/>
      <c r="P66" s="1495"/>
      <c r="Q66" s="1495"/>
    </row>
    <row r="67" spans="1:17" ht="13" thickBot="1">
      <c r="A67" s="1496" t="s">
        <v>812</v>
      </c>
      <c r="B67" s="1497"/>
      <c r="C67" s="1497"/>
      <c r="D67" s="1500"/>
      <c r="E67" s="1500"/>
      <c r="F67" s="1497"/>
      <c r="G67" s="1497"/>
      <c r="H67" s="1497"/>
      <c r="I67" s="1497"/>
      <c r="J67" s="1497"/>
      <c r="K67" s="1497"/>
      <c r="L67" s="1497"/>
      <c r="M67" s="1497"/>
      <c r="N67" s="1497"/>
      <c r="O67" s="1497"/>
      <c r="P67" s="1497"/>
      <c r="Q67" s="1497"/>
    </row>
    <row r="68" spans="1:17">
      <c r="A68" s="1491" t="s">
        <v>795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  <c r="L68" s="1492"/>
      <c r="M68" s="1492"/>
      <c r="N68" s="1492"/>
      <c r="O68" s="1492"/>
      <c r="P68" s="1492"/>
      <c r="Q68" s="1492"/>
    </row>
    <row r="69" spans="1:17">
      <c r="A69" s="1493" t="s">
        <v>807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  <c r="L69" s="1494"/>
      <c r="M69" s="1494"/>
      <c r="N69" s="1494"/>
      <c r="O69" s="1494"/>
      <c r="P69" s="1494"/>
      <c r="Q69" s="1494"/>
    </row>
    <row r="70" spans="1:17">
      <c r="A70" s="1493" t="s">
        <v>808</v>
      </c>
      <c r="B70" s="1494"/>
      <c r="C70" s="1494"/>
      <c r="D70" s="1494"/>
      <c r="E70" s="1494"/>
      <c r="F70" s="1494"/>
      <c r="G70" s="1495"/>
      <c r="H70" s="1494"/>
      <c r="I70" s="1495"/>
      <c r="J70" s="1495"/>
      <c r="K70" s="1495"/>
      <c r="L70" s="1495"/>
      <c r="M70" s="1495"/>
      <c r="N70" s="1495"/>
      <c r="O70" s="1495"/>
      <c r="P70" s="1495"/>
      <c r="Q70" s="1495"/>
    </row>
    <row r="71" spans="1:17">
      <c r="A71" s="1493" t="s">
        <v>809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495"/>
    </row>
    <row r="72" spans="1:17">
      <c r="A72" s="1493" t="s">
        <v>810</v>
      </c>
      <c r="B72" s="1494"/>
      <c r="C72" s="1494"/>
      <c r="D72" s="1494"/>
      <c r="E72" s="1494"/>
      <c r="F72" s="1494"/>
      <c r="G72" s="1494"/>
      <c r="H72" s="1494"/>
      <c r="I72" s="1494"/>
      <c r="J72" s="1494"/>
      <c r="K72" s="1495"/>
      <c r="L72" s="1495"/>
      <c r="M72" s="1495"/>
      <c r="N72" s="1495"/>
      <c r="O72" s="1495"/>
      <c r="P72" s="1495"/>
      <c r="Q72" s="1495"/>
    </row>
    <row r="73" spans="1:17">
      <c r="A73" s="1493" t="s">
        <v>811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  <c r="L73" s="1495"/>
      <c r="M73" s="1495"/>
      <c r="N73" s="1495"/>
      <c r="O73" s="1495"/>
      <c r="P73" s="1495"/>
      <c r="Q73" s="1495"/>
    </row>
    <row r="74" spans="1:17" ht="13" thickBot="1">
      <c r="A74" s="1496" t="s">
        <v>812</v>
      </c>
      <c r="B74" s="1497"/>
      <c r="C74" s="1497"/>
      <c r="D74" s="1497"/>
      <c r="E74" s="1500"/>
      <c r="F74" s="1497"/>
      <c r="G74" s="1500"/>
      <c r="H74" s="1497"/>
      <c r="I74" s="1497"/>
      <c r="J74" s="1497"/>
      <c r="K74" s="1500"/>
      <c r="L74" s="1500"/>
      <c r="M74" s="1500"/>
      <c r="N74" s="1500"/>
      <c r="O74" s="1500"/>
      <c r="P74" s="1500"/>
      <c r="Q74" s="1500"/>
    </row>
    <row r="75" spans="1:17">
      <c r="A75" s="1491" t="s">
        <v>816</v>
      </c>
      <c r="B75" s="1492"/>
      <c r="C75" s="1492"/>
      <c r="D75" s="1492"/>
      <c r="E75" s="1492"/>
      <c r="F75" s="1492"/>
      <c r="G75" s="1492"/>
      <c r="H75" s="1492"/>
      <c r="I75" s="1492"/>
      <c r="J75" s="1492"/>
      <c r="K75" s="1492"/>
      <c r="L75" s="1492"/>
      <c r="M75" s="1492"/>
      <c r="N75" s="1492"/>
      <c r="O75" s="1492"/>
      <c r="P75" s="1492"/>
      <c r="Q75" s="1492"/>
    </row>
    <row r="76" spans="1:17">
      <c r="A76" s="1493" t="s">
        <v>807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  <c r="L76" s="1494"/>
      <c r="M76" s="1494"/>
      <c r="N76" s="1494"/>
      <c r="O76" s="1494"/>
      <c r="P76" s="1494"/>
      <c r="Q76" s="1494"/>
    </row>
    <row r="77" spans="1:17">
      <c r="A77" s="1493" t="s">
        <v>808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  <c r="L77" s="1494"/>
      <c r="M77" s="1494"/>
      <c r="N77" s="1494"/>
      <c r="O77" s="1494"/>
      <c r="P77" s="1494"/>
      <c r="Q77" s="1494"/>
    </row>
    <row r="78" spans="1:17">
      <c r="A78" s="1493" t="s">
        <v>809</v>
      </c>
      <c r="B78" s="1495"/>
      <c r="C78" s="1495"/>
      <c r="D78" s="1495"/>
      <c r="E78" s="1495"/>
      <c r="F78" s="1495"/>
      <c r="G78" s="1495"/>
      <c r="H78" s="1495"/>
      <c r="I78" s="1495"/>
      <c r="J78" s="1495"/>
      <c r="K78" s="1495"/>
      <c r="L78" s="1495"/>
      <c r="M78" s="1495"/>
      <c r="N78" s="1495"/>
      <c r="O78" s="1495"/>
      <c r="P78" s="1495"/>
      <c r="Q78" s="1495"/>
    </row>
    <row r="79" spans="1:17">
      <c r="A79" s="1493" t="s">
        <v>810</v>
      </c>
      <c r="B79" s="1494"/>
      <c r="C79" s="1494"/>
      <c r="D79" s="1494"/>
      <c r="E79" s="1494"/>
      <c r="F79" s="1494"/>
      <c r="G79" s="1494"/>
      <c r="H79" s="1494"/>
      <c r="I79" s="1494"/>
      <c r="J79" s="1494"/>
      <c r="K79" s="1495"/>
      <c r="L79" s="1495"/>
      <c r="M79" s="1495"/>
      <c r="N79" s="1495"/>
      <c r="O79" s="1495"/>
      <c r="P79" s="1495"/>
      <c r="Q79" s="1495"/>
    </row>
    <row r="80" spans="1:17">
      <c r="A80" s="1493" t="s">
        <v>811</v>
      </c>
      <c r="B80" s="1495"/>
      <c r="C80" s="1495"/>
      <c r="D80" s="1495"/>
      <c r="E80" s="1495"/>
      <c r="F80" s="1495"/>
      <c r="G80" s="1495"/>
      <c r="H80" s="1495"/>
      <c r="I80" s="1495"/>
      <c r="J80" s="1495"/>
      <c r="K80" s="1495"/>
      <c r="L80" s="1495"/>
      <c r="M80" s="1495"/>
      <c r="N80" s="1495"/>
      <c r="O80" s="1495"/>
      <c r="P80" s="1495"/>
      <c r="Q80" s="1495"/>
    </row>
    <row r="81" spans="1:17" ht="13" thickBot="1">
      <c r="A81" s="1496" t="s">
        <v>812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500"/>
      <c r="L81" s="1500"/>
      <c r="M81" s="1500"/>
      <c r="N81" s="1500"/>
      <c r="O81" s="1500"/>
      <c r="P81" s="1500"/>
      <c r="Q81" s="1500"/>
    </row>
    <row r="82" spans="1:17">
      <c r="A82" s="1491" t="s">
        <v>340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  <c r="L82" s="1492"/>
      <c r="M82" s="1492"/>
      <c r="N82" s="1492"/>
      <c r="O82" s="1492"/>
      <c r="P82" s="1492"/>
      <c r="Q82" s="1492"/>
    </row>
    <row r="83" spans="1:17">
      <c r="A83" s="1493" t="s">
        <v>807</v>
      </c>
      <c r="B83" s="1494"/>
      <c r="C83" s="1495"/>
      <c r="D83" s="1495"/>
      <c r="E83" s="1494"/>
      <c r="F83" s="1495"/>
      <c r="G83" s="1494"/>
      <c r="H83" s="1494"/>
      <c r="I83" s="1494"/>
      <c r="J83" s="1494"/>
      <c r="K83" s="1494"/>
      <c r="L83" s="1494"/>
      <c r="M83" s="1494"/>
      <c r="N83" s="1494"/>
      <c r="O83" s="1494"/>
      <c r="P83" s="1494"/>
      <c r="Q83" s="1494"/>
    </row>
    <row r="84" spans="1:17">
      <c r="A84" s="1493" t="s">
        <v>808</v>
      </c>
      <c r="B84" s="1494"/>
      <c r="C84" s="1495"/>
      <c r="D84" s="1495"/>
      <c r="E84" s="1494"/>
      <c r="F84" s="1495"/>
      <c r="G84" s="1494"/>
      <c r="H84" s="1494"/>
      <c r="I84" s="1494"/>
      <c r="J84" s="1494"/>
      <c r="K84" s="1494"/>
      <c r="L84" s="1494"/>
      <c r="M84" s="1494"/>
      <c r="N84" s="1494"/>
      <c r="O84" s="1494"/>
      <c r="P84" s="1494"/>
      <c r="Q84" s="1494"/>
    </row>
    <row r="85" spans="1:17">
      <c r="A85" s="1493" t="s">
        <v>809</v>
      </c>
      <c r="B85" s="1495"/>
      <c r="C85" s="1495"/>
      <c r="D85" s="1495"/>
      <c r="E85" s="1495"/>
      <c r="F85" s="1495"/>
      <c r="G85" s="1495"/>
      <c r="H85" s="1495"/>
      <c r="I85" s="1495"/>
      <c r="J85" s="1495"/>
      <c r="K85" s="1495"/>
      <c r="L85" s="1495"/>
      <c r="M85" s="1495"/>
      <c r="N85" s="1495"/>
      <c r="O85" s="1495"/>
      <c r="P85" s="1495"/>
      <c r="Q85" s="1495"/>
    </row>
    <row r="86" spans="1:17">
      <c r="A86" s="1493" t="s">
        <v>810</v>
      </c>
      <c r="B86" s="1494"/>
      <c r="C86" s="1495"/>
      <c r="D86" s="1495"/>
      <c r="E86" s="1494"/>
      <c r="F86" s="1495"/>
      <c r="G86" s="1494"/>
      <c r="H86" s="1494"/>
      <c r="I86" s="1494"/>
      <c r="J86" s="1494"/>
      <c r="K86" s="1494"/>
      <c r="L86" s="1494"/>
      <c r="M86" s="1494"/>
      <c r="N86" s="1494"/>
      <c r="O86" s="1494"/>
      <c r="P86" s="1494"/>
      <c r="Q86" s="1494"/>
    </row>
    <row r="87" spans="1:17">
      <c r="A87" s="1493" t="s">
        <v>811</v>
      </c>
      <c r="B87" s="1495"/>
      <c r="C87" s="1495"/>
      <c r="D87" s="1495"/>
      <c r="E87" s="1495"/>
      <c r="F87" s="1495"/>
      <c r="G87" s="1495"/>
      <c r="H87" s="1495"/>
      <c r="I87" s="1495"/>
      <c r="J87" s="1495"/>
      <c r="K87" s="1495"/>
      <c r="L87" s="1495"/>
      <c r="M87" s="1495"/>
      <c r="N87" s="1495"/>
      <c r="O87" s="1495"/>
      <c r="P87" s="1495"/>
      <c r="Q87" s="1495"/>
    </row>
    <row r="88" spans="1:17" ht="13" thickBot="1">
      <c r="A88" s="1496" t="s">
        <v>812</v>
      </c>
      <c r="B88" s="1497"/>
      <c r="C88" s="1500"/>
      <c r="D88" s="1500"/>
      <c r="E88" s="1497"/>
      <c r="F88" s="1500"/>
      <c r="G88" s="1497"/>
      <c r="H88" s="1497"/>
      <c r="I88" s="1497"/>
      <c r="J88" s="1497"/>
      <c r="K88" s="1497"/>
      <c r="L88" s="1497"/>
      <c r="M88" s="1497"/>
      <c r="N88" s="1497"/>
      <c r="O88" s="1497"/>
      <c r="P88" s="1497"/>
      <c r="Q88" s="1497"/>
    </row>
    <row r="89" spans="1:17">
      <c r="A89" s="1491" t="s">
        <v>817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  <c r="L89" s="1492"/>
      <c r="M89" s="1492"/>
      <c r="N89" s="1492"/>
      <c r="O89" s="1492"/>
      <c r="P89" s="1492"/>
      <c r="Q89" s="1492"/>
    </row>
    <row r="90" spans="1:17">
      <c r="A90" s="1493" t="s">
        <v>807</v>
      </c>
      <c r="B90" s="1494"/>
      <c r="C90" s="1495"/>
      <c r="D90" s="1495"/>
      <c r="E90" s="1494"/>
      <c r="F90" s="1495"/>
      <c r="G90" s="1495"/>
      <c r="H90" s="1495"/>
      <c r="I90" s="1495"/>
      <c r="J90" s="1495"/>
      <c r="K90" s="1495"/>
      <c r="L90" s="1495"/>
      <c r="M90" s="1495"/>
      <c r="N90" s="1495"/>
      <c r="O90" s="1495"/>
      <c r="P90" s="1495"/>
      <c r="Q90" s="1495"/>
    </row>
    <row r="91" spans="1:17">
      <c r="A91" s="1493" t="s">
        <v>808</v>
      </c>
      <c r="B91" s="1494"/>
      <c r="C91" s="1495"/>
      <c r="D91" s="1495"/>
      <c r="E91" s="1494"/>
      <c r="F91" s="1495"/>
      <c r="G91" s="1495"/>
      <c r="H91" s="1495"/>
      <c r="I91" s="1495"/>
      <c r="J91" s="1495"/>
      <c r="K91" s="1495"/>
      <c r="L91" s="1495"/>
      <c r="M91" s="1495"/>
      <c r="N91" s="1495"/>
      <c r="O91" s="1495"/>
      <c r="P91" s="1495"/>
      <c r="Q91" s="1495"/>
    </row>
    <row r="92" spans="1:17">
      <c r="A92" s="1493" t="s">
        <v>809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  <c r="L92" s="1495"/>
      <c r="M92" s="1495"/>
      <c r="N92" s="1495"/>
      <c r="O92" s="1495"/>
      <c r="P92" s="1495"/>
      <c r="Q92" s="1495"/>
    </row>
    <row r="93" spans="1:17">
      <c r="A93" s="1493" t="s">
        <v>810</v>
      </c>
      <c r="B93" s="1494"/>
      <c r="C93" s="1494"/>
      <c r="D93" s="1494"/>
      <c r="E93" s="1494"/>
      <c r="F93" s="1494"/>
      <c r="G93" s="1494"/>
      <c r="H93" s="1494"/>
      <c r="I93" s="1494"/>
      <c r="J93" s="1495"/>
      <c r="K93" s="1495"/>
      <c r="L93" s="1495"/>
      <c r="M93" s="1495"/>
      <c r="N93" s="1495"/>
      <c r="O93" s="1495"/>
      <c r="P93" s="1495"/>
      <c r="Q93" s="1495"/>
    </row>
    <row r="94" spans="1:17">
      <c r="A94" s="1493" t="s">
        <v>811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  <c r="L94" s="1495"/>
      <c r="M94" s="1495"/>
      <c r="N94" s="1495"/>
      <c r="O94" s="1495"/>
      <c r="P94" s="1495"/>
      <c r="Q94" s="1495"/>
    </row>
    <row r="95" spans="1:17" ht="13" thickBot="1">
      <c r="A95" s="1496" t="s">
        <v>812</v>
      </c>
      <c r="B95" s="1497"/>
      <c r="C95" s="1500"/>
      <c r="D95" s="1500"/>
      <c r="E95" s="1500"/>
      <c r="F95" s="1500"/>
      <c r="G95" s="1500"/>
      <c r="H95" s="1500"/>
      <c r="I95" s="1500"/>
      <c r="J95" s="1500"/>
      <c r="K95" s="1500"/>
      <c r="L95" s="1500"/>
      <c r="M95" s="1500"/>
      <c r="N95" s="1500"/>
      <c r="O95" s="1500"/>
      <c r="P95" s="1500"/>
      <c r="Q95" s="1500"/>
    </row>
    <row r="96" spans="1:17">
      <c r="A96" s="1491" t="s">
        <v>818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  <c r="L96" s="1492"/>
      <c r="M96" s="1492"/>
      <c r="N96" s="1492"/>
      <c r="O96" s="1492"/>
      <c r="P96" s="1492"/>
      <c r="Q96" s="1492"/>
    </row>
    <row r="97" spans="1:17">
      <c r="A97" s="1493" t="s">
        <v>807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  <c r="L97" s="1494"/>
      <c r="M97" s="1494"/>
      <c r="N97" s="1494"/>
      <c r="O97" s="1494"/>
      <c r="P97" s="1494"/>
      <c r="Q97" s="1494"/>
    </row>
    <row r="98" spans="1:17">
      <c r="A98" s="1493" t="s">
        <v>808</v>
      </c>
      <c r="B98" s="1494"/>
      <c r="C98" s="1495"/>
      <c r="D98" s="1495"/>
      <c r="E98" s="1494"/>
      <c r="F98" s="1495"/>
      <c r="G98" s="1495"/>
      <c r="H98" s="1495"/>
      <c r="I98" s="1494"/>
      <c r="J98" s="1494"/>
      <c r="K98" s="1494"/>
      <c r="L98" s="1494"/>
      <c r="M98" s="1494"/>
      <c r="N98" s="1494"/>
      <c r="O98" s="1494"/>
      <c r="P98" s="1494"/>
      <c r="Q98" s="1494"/>
    </row>
    <row r="99" spans="1:17">
      <c r="A99" s="1493" t="s">
        <v>809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  <c r="L99" s="1495"/>
      <c r="M99" s="1495"/>
      <c r="N99" s="1495"/>
      <c r="O99" s="1495"/>
      <c r="P99" s="1495"/>
      <c r="Q99" s="1495"/>
    </row>
    <row r="100" spans="1:17">
      <c r="A100" s="1493" t="s">
        <v>810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  <c r="L100" s="1494"/>
      <c r="M100" s="1494"/>
      <c r="N100" s="1494"/>
      <c r="O100" s="1494"/>
      <c r="P100" s="1494"/>
      <c r="Q100" s="1494"/>
    </row>
    <row r="101" spans="1:17">
      <c r="A101" s="1493" t="s">
        <v>811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  <c r="L101" s="1495"/>
      <c r="M101" s="1495"/>
      <c r="N101" s="1495"/>
      <c r="O101" s="1495"/>
      <c r="P101" s="1495"/>
      <c r="Q101" s="1495"/>
    </row>
    <row r="102" spans="1:17" ht="13" thickBot="1">
      <c r="A102" s="1496" t="s">
        <v>812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  <c r="L102" s="1497"/>
      <c r="M102" s="1497"/>
      <c r="N102" s="1497"/>
      <c r="O102" s="1497"/>
      <c r="P102" s="1497"/>
      <c r="Q102" s="1497"/>
    </row>
    <row r="103" spans="1:17">
      <c r="A103" s="1491" t="s">
        <v>820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  <c r="L103" s="1492"/>
      <c r="M103" s="1492"/>
      <c r="N103" s="1492"/>
      <c r="O103" s="1492"/>
      <c r="P103" s="1492"/>
      <c r="Q103" s="1492"/>
    </row>
    <row r="104" spans="1:17">
      <c r="A104" s="1493" t="s">
        <v>807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  <c r="L104" s="1494"/>
      <c r="M104" s="1494"/>
      <c r="N104" s="1494"/>
      <c r="O104" s="1494"/>
      <c r="P104" s="1494"/>
      <c r="Q104" s="1494"/>
    </row>
    <row r="105" spans="1:17">
      <c r="A105" s="1493" t="s">
        <v>808</v>
      </c>
      <c r="B105" s="1494"/>
      <c r="C105" s="1494"/>
      <c r="D105" s="1494"/>
      <c r="E105" s="1495"/>
      <c r="F105" s="1494"/>
      <c r="G105" s="1494"/>
      <c r="H105" s="1494"/>
      <c r="I105" s="1494"/>
      <c r="J105" s="1494"/>
      <c r="K105" s="1494"/>
      <c r="L105" s="1494"/>
      <c r="M105" s="1494"/>
      <c r="N105" s="1494"/>
      <c r="O105" s="1494"/>
      <c r="P105" s="1494"/>
      <c r="Q105" s="1494"/>
    </row>
    <row r="106" spans="1:17">
      <c r="A106" s="1493" t="s">
        <v>809</v>
      </c>
      <c r="B106" s="1494"/>
      <c r="C106" s="1495"/>
      <c r="D106" s="1495"/>
      <c r="E106" s="1494"/>
      <c r="F106" s="1495"/>
      <c r="G106" s="1495"/>
      <c r="H106" s="1495"/>
      <c r="I106" s="1495"/>
      <c r="J106" s="1495"/>
      <c r="K106" s="1495"/>
      <c r="L106" s="1495"/>
      <c r="M106" s="1495"/>
      <c r="N106" s="1495"/>
      <c r="O106" s="1495"/>
      <c r="P106" s="1495"/>
      <c r="Q106" s="1495"/>
    </row>
    <row r="107" spans="1:17">
      <c r="A107" s="1493" t="s">
        <v>810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  <c r="L107" s="1494"/>
      <c r="M107" s="1494"/>
      <c r="N107" s="1494"/>
      <c r="O107" s="1494"/>
      <c r="P107" s="1494"/>
      <c r="Q107" s="1494"/>
    </row>
    <row r="108" spans="1:17">
      <c r="A108" s="1493" t="s">
        <v>811</v>
      </c>
      <c r="B108" s="1495"/>
      <c r="C108" s="1495"/>
      <c r="D108" s="1495"/>
      <c r="E108" s="1494"/>
      <c r="F108" s="1495"/>
      <c r="G108" s="1495"/>
      <c r="H108" s="1495"/>
      <c r="I108" s="1495"/>
      <c r="J108" s="1495"/>
      <c r="K108" s="1495"/>
      <c r="L108" s="1495"/>
      <c r="M108" s="1495"/>
      <c r="N108" s="1495"/>
      <c r="O108" s="1495"/>
      <c r="P108" s="1495"/>
      <c r="Q108" s="1495"/>
    </row>
    <row r="109" spans="1:17" ht="13" thickBot="1">
      <c r="A109" s="1496" t="s">
        <v>812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  <c r="L109" s="1497"/>
      <c r="M109" s="1497"/>
      <c r="N109" s="1497"/>
      <c r="O109" s="1497"/>
      <c r="P109" s="1497"/>
      <c r="Q109" s="1497"/>
    </row>
    <row r="110" spans="1:17">
      <c r="A110" s="1491" t="s">
        <v>345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  <c r="L110" s="1492"/>
      <c r="M110" s="1492"/>
      <c r="N110" s="1492"/>
      <c r="O110" s="1492"/>
      <c r="P110" s="1492"/>
      <c r="Q110" s="1492"/>
    </row>
    <row r="111" spans="1:17">
      <c r="A111" s="1493" t="s">
        <v>807</v>
      </c>
      <c r="B111" s="1494"/>
      <c r="C111" s="1494"/>
      <c r="D111" s="1494"/>
      <c r="E111" s="1494"/>
      <c r="F111" s="1494"/>
      <c r="G111" s="1494"/>
      <c r="H111" s="1494"/>
      <c r="I111" s="1495"/>
      <c r="J111" s="1495"/>
      <c r="K111" s="1495"/>
      <c r="L111" s="1495"/>
      <c r="M111" s="1495"/>
      <c r="N111" s="1495"/>
      <c r="O111" s="1495"/>
      <c r="P111" s="1495"/>
      <c r="Q111" s="1495"/>
    </row>
    <row r="112" spans="1:17">
      <c r="A112" s="1493" t="s">
        <v>808</v>
      </c>
      <c r="B112" s="1494"/>
      <c r="C112" s="1494"/>
      <c r="D112" s="1494"/>
      <c r="E112" s="1495"/>
      <c r="F112" s="1494"/>
      <c r="G112" s="1494"/>
      <c r="H112" s="1494"/>
      <c r="I112" s="1495"/>
      <c r="J112" s="1495"/>
      <c r="K112" s="1495"/>
      <c r="L112" s="1495"/>
      <c r="M112" s="1495"/>
      <c r="N112" s="1495"/>
      <c r="O112" s="1495"/>
      <c r="P112" s="1495"/>
      <c r="Q112" s="1495"/>
    </row>
    <row r="113" spans="1:17">
      <c r="A113" s="1493" t="s">
        <v>809</v>
      </c>
      <c r="B113" s="1495"/>
      <c r="C113" s="1495"/>
      <c r="D113" s="1495"/>
      <c r="E113" s="1495"/>
      <c r="F113" s="1495"/>
      <c r="G113" s="1495"/>
      <c r="H113" s="1495"/>
      <c r="I113" s="1495"/>
      <c r="J113" s="1495"/>
      <c r="K113" s="1495"/>
      <c r="L113" s="1495"/>
      <c r="M113" s="1495"/>
      <c r="N113" s="1495"/>
      <c r="O113" s="1495"/>
      <c r="P113" s="1495"/>
      <c r="Q113" s="1495"/>
    </row>
    <row r="114" spans="1:17">
      <c r="A114" s="1493" t="s">
        <v>810</v>
      </c>
      <c r="B114" s="1494"/>
      <c r="C114" s="1494"/>
      <c r="D114" s="1494"/>
      <c r="E114" s="1494"/>
      <c r="F114" s="1494"/>
      <c r="G114" s="1494"/>
      <c r="H114" s="1494"/>
      <c r="I114" s="1495"/>
      <c r="J114" s="1495"/>
      <c r="K114" s="1495"/>
      <c r="L114" s="1495"/>
      <c r="M114" s="1495"/>
      <c r="N114" s="1495"/>
      <c r="O114" s="1495"/>
      <c r="P114" s="1495"/>
      <c r="Q114" s="1495"/>
    </row>
    <row r="115" spans="1:17">
      <c r="A115" s="1493" t="s">
        <v>811</v>
      </c>
      <c r="B115" s="1495"/>
      <c r="C115" s="1495"/>
      <c r="D115" s="1495"/>
      <c r="E115" s="1495"/>
      <c r="F115" s="1495"/>
      <c r="G115" s="1495"/>
      <c r="H115" s="1495"/>
      <c r="I115" s="1495"/>
      <c r="J115" s="1495"/>
      <c r="K115" s="1495"/>
      <c r="L115" s="1495"/>
      <c r="M115" s="1495"/>
      <c r="N115" s="1495"/>
      <c r="O115" s="1495"/>
      <c r="P115" s="1495"/>
      <c r="Q115" s="1495"/>
    </row>
    <row r="116" spans="1:17" ht="13" thickBot="1">
      <c r="A116" s="1496" t="s">
        <v>812</v>
      </c>
      <c r="B116" s="1497"/>
      <c r="C116" s="1497"/>
      <c r="D116" s="1497"/>
      <c r="E116" s="1497"/>
      <c r="F116" s="1497"/>
      <c r="G116" s="1497"/>
      <c r="H116" s="1497"/>
      <c r="I116" s="1500"/>
      <c r="J116" s="1500"/>
      <c r="K116" s="1500"/>
      <c r="L116" s="1500"/>
      <c r="M116" s="1500"/>
      <c r="N116" s="1500"/>
      <c r="O116" s="1500"/>
      <c r="P116" s="1500"/>
      <c r="Q116" s="1500"/>
    </row>
    <row r="117" spans="1:17">
      <c r="A117" s="1491" t="s">
        <v>821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  <c r="L117" s="1492"/>
      <c r="M117" s="1492"/>
      <c r="N117" s="1492"/>
      <c r="O117" s="1492"/>
      <c r="P117" s="1492"/>
      <c r="Q117" s="1492"/>
    </row>
    <row r="118" spans="1:17">
      <c r="A118" s="1493" t="s">
        <v>807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  <c r="L118" s="1494"/>
      <c r="M118" s="1494"/>
      <c r="N118" s="1494"/>
      <c r="O118" s="1494"/>
      <c r="P118" s="1494"/>
      <c r="Q118" s="1494"/>
    </row>
    <row r="119" spans="1:17">
      <c r="A119" s="1493" t="s">
        <v>808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  <c r="L119" s="1494"/>
      <c r="M119" s="1494"/>
      <c r="N119" s="1494"/>
      <c r="O119" s="1494"/>
      <c r="P119" s="1494"/>
      <c r="Q119" s="1494"/>
    </row>
    <row r="120" spans="1:17">
      <c r="A120" s="1493" t="s">
        <v>809</v>
      </c>
      <c r="B120" s="1495"/>
      <c r="C120" s="1495"/>
      <c r="D120" s="1495"/>
      <c r="E120" s="1495"/>
      <c r="F120" s="1495"/>
      <c r="G120" s="1495"/>
      <c r="H120" s="1495"/>
      <c r="I120" s="1495"/>
      <c r="J120" s="1495"/>
      <c r="K120" s="1495"/>
      <c r="L120" s="1495"/>
      <c r="M120" s="1495"/>
      <c r="N120" s="1495"/>
      <c r="O120" s="1495"/>
      <c r="P120" s="1495"/>
      <c r="Q120" s="1495"/>
    </row>
    <row r="121" spans="1:17">
      <c r="A121" s="1493" t="s">
        <v>810</v>
      </c>
      <c r="B121" s="1495"/>
      <c r="C121" s="1495"/>
      <c r="D121" s="1495"/>
      <c r="E121" s="1495"/>
      <c r="F121" s="1495"/>
      <c r="G121" s="1495"/>
      <c r="H121" s="1495"/>
      <c r="I121" s="1495"/>
      <c r="J121" s="1495"/>
      <c r="K121" s="1494"/>
      <c r="L121" s="1494"/>
      <c r="M121" s="1494"/>
      <c r="N121" s="1494"/>
      <c r="O121" s="1494"/>
      <c r="P121" s="1494"/>
      <c r="Q121" s="1494"/>
    </row>
    <row r="122" spans="1:17">
      <c r="A122" s="1493" t="s">
        <v>811</v>
      </c>
      <c r="B122" s="1495"/>
      <c r="C122" s="1495"/>
      <c r="D122" s="1495"/>
      <c r="E122" s="1495"/>
      <c r="F122" s="1495"/>
      <c r="G122" s="1495"/>
      <c r="H122" s="1495"/>
      <c r="I122" s="1495"/>
      <c r="J122" s="1495"/>
      <c r="K122" s="1495"/>
      <c r="L122" s="1495"/>
      <c r="M122" s="1495"/>
      <c r="N122" s="1495"/>
      <c r="O122" s="1495"/>
      <c r="P122" s="1495"/>
      <c r="Q122" s="1495"/>
    </row>
    <row r="123" spans="1:17" ht="13" thickBot="1">
      <c r="A123" s="1496" t="s">
        <v>812</v>
      </c>
      <c r="B123" s="1500"/>
      <c r="C123" s="1500"/>
      <c r="D123" s="1500"/>
      <c r="E123" s="1500"/>
      <c r="F123" s="1500"/>
      <c r="G123" s="1500"/>
      <c r="H123" s="1500"/>
      <c r="I123" s="1500"/>
      <c r="J123" s="1500"/>
      <c r="K123" s="1497"/>
      <c r="L123" s="1497"/>
      <c r="M123" s="1497"/>
      <c r="N123" s="1497"/>
      <c r="O123" s="1497"/>
      <c r="P123" s="1497"/>
      <c r="Q123" s="1497"/>
    </row>
    <row r="124" spans="1:17">
      <c r="A124" s="1491" t="s">
        <v>339</v>
      </c>
      <c r="B124" s="1492"/>
      <c r="C124" s="1492"/>
      <c r="D124" s="1492"/>
      <c r="E124" s="1492"/>
      <c r="F124" s="1492"/>
      <c r="G124" s="1492"/>
      <c r="H124" s="1492"/>
      <c r="I124" s="1492"/>
      <c r="J124" s="1492"/>
      <c r="K124" s="1492"/>
      <c r="L124" s="1492"/>
      <c r="M124" s="1492"/>
      <c r="N124" s="1492"/>
      <c r="O124" s="1492"/>
      <c r="P124" s="1492"/>
      <c r="Q124" s="1492"/>
    </row>
    <row r="125" spans="1:17">
      <c r="A125" s="1493" t="s">
        <v>807</v>
      </c>
      <c r="B125" s="1494"/>
      <c r="C125" s="1494"/>
      <c r="D125" s="1494"/>
      <c r="E125" s="1494"/>
      <c r="F125" s="1494"/>
      <c r="G125" s="1494"/>
      <c r="H125" s="1494"/>
      <c r="I125" s="1494"/>
      <c r="J125" s="1494"/>
      <c r="K125" s="1494"/>
      <c r="L125" s="1494"/>
      <c r="M125" s="1494"/>
      <c r="N125" s="1494"/>
      <c r="O125" s="1494"/>
      <c r="P125" s="1494"/>
      <c r="Q125" s="1494"/>
    </row>
    <row r="126" spans="1:17">
      <c r="A126" s="1493" t="s">
        <v>808</v>
      </c>
      <c r="B126" s="1494"/>
      <c r="C126" s="1494"/>
      <c r="D126" s="1494"/>
      <c r="E126" s="1494"/>
      <c r="F126" s="1494"/>
      <c r="G126" s="1494"/>
      <c r="H126" s="1494"/>
      <c r="I126" s="1494"/>
      <c r="J126" s="1494"/>
      <c r="K126" s="1494"/>
      <c r="L126" s="1494"/>
      <c r="M126" s="1494"/>
      <c r="N126" s="1494"/>
      <c r="O126" s="1494"/>
      <c r="P126" s="1494"/>
      <c r="Q126" s="1494"/>
    </row>
    <row r="127" spans="1:17">
      <c r="A127" s="1493" t="s">
        <v>809</v>
      </c>
      <c r="B127" s="1495"/>
      <c r="C127" s="1495"/>
      <c r="D127" s="1495"/>
      <c r="E127" s="1495"/>
      <c r="F127" s="1495"/>
      <c r="G127" s="1495"/>
      <c r="H127" s="1495"/>
      <c r="I127" s="1495"/>
      <c r="J127" s="1495"/>
      <c r="K127" s="1495"/>
      <c r="L127" s="1495"/>
      <c r="M127" s="1495"/>
      <c r="N127" s="1495"/>
      <c r="O127" s="1495"/>
      <c r="P127" s="1495"/>
      <c r="Q127" s="1495"/>
    </row>
    <row r="128" spans="1:17">
      <c r="A128" s="1493" t="s">
        <v>810</v>
      </c>
      <c r="B128" s="1494"/>
      <c r="C128" s="1494"/>
      <c r="D128" s="1494"/>
      <c r="E128" s="1494"/>
      <c r="F128" s="1494"/>
      <c r="G128" s="1494"/>
      <c r="H128" s="1494"/>
      <c r="I128" s="1494"/>
      <c r="J128" s="1494"/>
      <c r="K128" s="1494"/>
      <c r="L128" s="1494"/>
      <c r="M128" s="1494"/>
      <c r="N128" s="1494"/>
      <c r="O128" s="1494"/>
      <c r="P128" s="1494"/>
      <c r="Q128" s="1494"/>
    </row>
    <row r="129" spans="1:17">
      <c r="A129" s="1493" t="s">
        <v>811</v>
      </c>
      <c r="B129" s="1495"/>
      <c r="C129" s="1495"/>
      <c r="D129" s="1495"/>
      <c r="E129" s="1495"/>
      <c r="F129" s="1495"/>
      <c r="G129" s="1495"/>
      <c r="H129" s="1495"/>
      <c r="I129" s="1495"/>
      <c r="J129" s="1495"/>
      <c r="K129" s="1495"/>
      <c r="L129" s="1495"/>
      <c r="M129" s="1495"/>
      <c r="N129" s="1495"/>
      <c r="O129" s="1495"/>
      <c r="P129" s="1495"/>
      <c r="Q129" s="1495"/>
    </row>
    <row r="130" spans="1:17" ht="13" thickBot="1">
      <c r="A130" s="1496" t="s">
        <v>812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  <c r="L130" s="1497"/>
      <c r="M130" s="1497"/>
      <c r="N130" s="1497"/>
      <c r="O130" s="1497"/>
      <c r="P130" s="1497"/>
      <c r="Q130" s="1497"/>
    </row>
    <row r="131" spans="1:17">
      <c r="A131" s="1491" t="s">
        <v>765</v>
      </c>
      <c r="B131" s="1492"/>
      <c r="C131" s="1492"/>
      <c r="D131" s="1492"/>
      <c r="E131" s="1492"/>
      <c r="F131" s="1492"/>
      <c r="G131" s="1492"/>
      <c r="H131" s="1492"/>
      <c r="I131" s="1492"/>
      <c r="J131" s="1492"/>
      <c r="K131" s="1492"/>
      <c r="L131" s="1492"/>
      <c r="M131" s="1492"/>
      <c r="N131" s="1492"/>
      <c r="O131" s="1492"/>
      <c r="P131" s="1492"/>
      <c r="Q131" s="1492"/>
    </row>
    <row r="132" spans="1:17">
      <c r="A132" s="1493" t="s">
        <v>807</v>
      </c>
      <c r="B132" s="1494"/>
      <c r="C132" s="1494"/>
      <c r="D132" s="1494"/>
      <c r="E132" s="1494"/>
      <c r="F132" s="1494"/>
      <c r="G132" s="1494"/>
      <c r="H132" s="1494"/>
      <c r="I132" s="1494"/>
      <c r="J132" s="1494"/>
      <c r="K132" s="1494"/>
      <c r="L132" s="1494"/>
      <c r="M132" s="1494"/>
      <c r="N132" s="1494"/>
      <c r="O132" s="1494"/>
      <c r="P132" s="1494"/>
      <c r="Q132" s="1494"/>
    </row>
    <row r="133" spans="1:17">
      <c r="A133" s="1493" t="s">
        <v>808</v>
      </c>
      <c r="B133" s="1494"/>
      <c r="C133" s="1494"/>
      <c r="D133" s="1494"/>
      <c r="E133" s="1494"/>
      <c r="F133" s="1494"/>
      <c r="G133" s="1494"/>
      <c r="H133" s="1494"/>
      <c r="I133" s="1494"/>
      <c r="J133" s="1494"/>
      <c r="K133" s="1494"/>
      <c r="L133" s="1494"/>
      <c r="M133" s="1494"/>
      <c r="N133" s="1494"/>
      <c r="O133" s="1494"/>
      <c r="P133" s="1494"/>
      <c r="Q133" s="1494"/>
    </row>
    <row r="134" spans="1:17">
      <c r="A134" s="1493" t="s">
        <v>809</v>
      </c>
      <c r="B134" s="1495"/>
      <c r="C134" s="1495"/>
      <c r="D134" s="1495"/>
      <c r="E134" s="1495"/>
      <c r="F134" s="1495"/>
      <c r="G134" s="1495"/>
      <c r="H134" s="1495"/>
      <c r="I134" s="1495"/>
      <c r="J134" s="1495"/>
      <c r="K134" s="1495"/>
      <c r="L134" s="1495"/>
      <c r="M134" s="1495"/>
      <c r="N134" s="1495"/>
      <c r="O134" s="1495"/>
      <c r="P134" s="1495"/>
      <c r="Q134" s="1495"/>
    </row>
    <row r="135" spans="1:17">
      <c r="A135" s="1493" t="s">
        <v>810</v>
      </c>
      <c r="B135" s="1494"/>
      <c r="C135" s="1494"/>
      <c r="D135" s="1494"/>
      <c r="E135" s="1494"/>
      <c r="F135" s="1494"/>
      <c r="G135" s="1494"/>
      <c r="H135" s="1494"/>
      <c r="I135" s="1494"/>
      <c r="J135" s="1494"/>
      <c r="K135" s="1494"/>
      <c r="L135" s="1494"/>
      <c r="M135" s="1494"/>
      <c r="N135" s="1494"/>
      <c r="O135" s="1494"/>
      <c r="P135" s="1494"/>
      <c r="Q135" s="1494"/>
    </row>
    <row r="136" spans="1:17">
      <c r="A136" s="1493" t="s">
        <v>811</v>
      </c>
      <c r="B136" s="1495"/>
      <c r="C136" s="1495"/>
      <c r="D136" s="1495"/>
      <c r="E136" s="1495"/>
      <c r="F136" s="1495"/>
      <c r="G136" s="1495"/>
      <c r="H136" s="1495"/>
      <c r="I136" s="1495"/>
      <c r="J136" s="1495"/>
      <c r="K136" s="1495"/>
      <c r="L136" s="1495"/>
      <c r="M136" s="1495"/>
      <c r="N136" s="1495"/>
      <c r="O136" s="1495"/>
      <c r="P136" s="1495"/>
      <c r="Q136" s="1495"/>
    </row>
    <row r="137" spans="1:17" ht="13" thickBot="1">
      <c r="A137" s="1496" t="s">
        <v>812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  <c r="L137" s="1497"/>
      <c r="M137" s="1497"/>
      <c r="N137" s="1497"/>
      <c r="O137" s="1497"/>
      <c r="P137" s="1497"/>
      <c r="Q137" s="1497"/>
    </row>
    <row r="138" spans="1:17">
      <c r="A138" s="1491" t="s">
        <v>822</v>
      </c>
      <c r="B138" s="1492"/>
      <c r="C138" s="1492"/>
      <c r="D138" s="1492"/>
      <c r="E138" s="1492"/>
      <c r="F138" s="1492"/>
      <c r="G138" s="1492"/>
      <c r="H138" s="1492"/>
      <c r="I138" s="1492"/>
      <c r="J138" s="1492"/>
      <c r="K138" s="1492"/>
      <c r="L138" s="1492"/>
      <c r="M138" s="1492"/>
      <c r="N138" s="1492"/>
      <c r="O138" s="1492"/>
      <c r="P138" s="1492"/>
      <c r="Q138" s="1492"/>
    </row>
    <row r="139" spans="1:17">
      <c r="A139" s="1493" t="s">
        <v>807</v>
      </c>
      <c r="B139" s="1494"/>
      <c r="C139" s="1494"/>
      <c r="D139" s="1495"/>
      <c r="E139" s="1494"/>
      <c r="F139" s="1494"/>
      <c r="G139" s="1494"/>
      <c r="H139" s="1494"/>
      <c r="I139" s="1495"/>
      <c r="J139" s="1495"/>
      <c r="K139" s="1495"/>
      <c r="L139" s="1495"/>
      <c r="M139" s="1495"/>
      <c r="N139" s="1495"/>
      <c r="O139" s="1495"/>
      <c r="P139" s="1495"/>
      <c r="Q139" s="1495"/>
    </row>
    <row r="140" spans="1:17">
      <c r="A140" s="1493" t="s">
        <v>808</v>
      </c>
      <c r="B140" s="1494"/>
      <c r="C140" s="1494"/>
      <c r="D140" s="1495"/>
      <c r="E140" s="1494"/>
      <c r="F140" s="1494"/>
      <c r="G140" s="1494"/>
      <c r="H140" s="1494"/>
      <c r="I140" s="1495"/>
      <c r="J140" s="1495"/>
      <c r="K140" s="1495"/>
      <c r="L140" s="1495"/>
      <c r="M140" s="1495"/>
      <c r="N140" s="1495"/>
      <c r="O140" s="1495"/>
      <c r="P140" s="1495"/>
      <c r="Q140" s="1495"/>
    </row>
    <row r="141" spans="1:17">
      <c r="A141" s="1493" t="s">
        <v>809</v>
      </c>
      <c r="B141" s="1495"/>
      <c r="C141" s="1495"/>
      <c r="D141" s="1495"/>
      <c r="E141" s="1495"/>
      <c r="F141" s="1495"/>
      <c r="G141" s="1495"/>
      <c r="H141" s="1501"/>
      <c r="I141" s="1495"/>
      <c r="J141" s="1495"/>
      <c r="K141" s="1495"/>
      <c r="L141" s="1495"/>
      <c r="M141" s="1495"/>
      <c r="N141" s="1495"/>
      <c r="O141" s="1495"/>
      <c r="P141" s="1495"/>
      <c r="Q141" s="1495"/>
    </row>
    <row r="142" spans="1:17">
      <c r="A142" s="1493" t="s">
        <v>810</v>
      </c>
      <c r="B142" s="1494"/>
      <c r="C142" s="1494"/>
      <c r="D142" s="1495"/>
      <c r="E142" s="1494"/>
      <c r="F142" s="1494"/>
      <c r="G142" s="1494"/>
      <c r="H142" s="1494"/>
      <c r="I142" s="1495"/>
      <c r="J142" s="1495"/>
      <c r="K142" s="1495"/>
      <c r="L142" s="1495"/>
      <c r="M142" s="1495"/>
      <c r="N142" s="1495"/>
      <c r="O142" s="1495"/>
      <c r="P142" s="1495"/>
      <c r="Q142" s="1495"/>
    </row>
    <row r="143" spans="1:17">
      <c r="A143" s="1493" t="s">
        <v>811</v>
      </c>
      <c r="B143" s="1495"/>
      <c r="C143" s="1495"/>
      <c r="D143" s="1495"/>
      <c r="E143" s="1495"/>
      <c r="F143" s="1495"/>
      <c r="G143" s="1495"/>
      <c r="H143" s="1501"/>
      <c r="I143" s="1495"/>
      <c r="J143" s="1495"/>
      <c r="K143" s="1495"/>
      <c r="L143" s="1495"/>
      <c r="M143" s="1495"/>
      <c r="N143" s="1495"/>
      <c r="O143" s="1495"/>
      <c r="P143" s="1495"/>
      <c r="Q143" s="1495"/>
    </row>
    <row r="144" spans="1:17" ht="13" thickBot="1">
      <c r="A144" s="1496" t="s">
        <v>812</v>
      </c>
      <c r="B144" s="1497"/>
      <c r="C144" s="1497"/>
      <c r="D144" s="1500"/>
      <c r="E144" s="1497"/>
      <c r="F144" s="1497"/>
      <c r="G144" s="1497"/>
      <c r="H144" s="1497"/>
      <c r="I144" s="1500"/>
      <c r="J144" s="1500"/>
      <c r="K144" s="1500"/>
      <c r="L144" s="1500"/>
      <c r="M144" s="1500"/>
      <c r="N144" s="1500"/>
      <c r="O144" s="1500"/>
      <c r="P144" s="1500"/>
      <c r="Q144" s="1500"/>
    </row>
    <row r="145" spans="1:17">
      <c r="A145" s="1491" t="s">
        <v>822</v>
      </c>
      <c r="B145" s="1492"/>
      <c r="C145" s="1492"/>
      <c r="D145" s="1492"/>
      <c r="E145" s="1492"/>
      <c r="F145" s="1492"/>
      <c r="G145" s="1492"/>
      <c r="H145" s="1492"/>
      <c r="I145" s="1492"/>
      <c r="J145" s="1492"/>
      <c r="K145" s="1492"/>
      <c r="L145" s="1492"/>
      <c r="M145" s="1492"/>
      <c r="N145" s="1492"/>
      <c r="O145" s="1492"/>
      <c r="P145" s="1492"/>
      <c r="Q145" s="1492"/>
    </row>
    <row r="146" spans="1:17">
      <c r="A146" s="1493" t="s">
        <v>807</v>
      </c>
      <c r="B146" s="1494"/>
      <c r="C146" s="1494"/>
      <c r="D146" s="1495"/>
      <c r="E146" s="1495"/>
      <c r="F146" s="1495"/>
      <c r="G146" s="1494"/>
      <c r="H146" s="1494"/>
      <c r="I146" s="1494"/>
      <c r="J146" s="1494"/>
      <c r="K146" s="1494"/>
      <c r="L146" s="1494"/>
      <c r="M146" s="1494"/>
      <c r="N146" s="1494"/>
      <c r="O146" s="1494"/>
      <c r="P146" s="1494"/>
      <c r="Q146" s="1494"/>
    </row>
    <row r="147" spans="1:17">
      <c r="A147" s="1493" t="s">
        <v>808</v>
      </c>
      <c r="B147" s="1494"/>
      <c r="C147" s="1494"/>
      <c r="D147" s="1495"/>
      <c r="E147" s="1495"/>
      <c r="F147" s="1495"/>
      <c r="G147" s="1494"/>
      <c r="H147" s="1494"/>
      <c r="I147" s="1494"/>
      <c r="J147" s="1494"/>
      <c r="K147" s="1494"/>
      <c r="L147" s="1494"/>
      <c r="M147" s="1494"/>
      <c r="N147" s="1494"/>
      <c r="O147" s="1494"/>
      <c r="P147" s="1494"/>
      <c r="Q147" s="1494"/>
    </row>
    <row r="148" spans="1:17">
      <c r="A148" s="1493" t="s">
        <v>809</v>
      </c>
      <c r="B148" s="1495"/>
      <c r="C148" s="1495"/>
      <c r="D148" s="1495"/>
      <c r="E148" s="1495"/>
      <c r="F148" s="1495"/>
      <c r="G148" s="1495"/>
      <c r="H148" s="1501"/>
      <c r="I148" s="1495"/>
      <c r="J148" s="1495"/>
      <c r="K148" s="1495"/>
      <c r="L148" s="1495"/>
      <c r="M148" s="1495"/>
      <c r="N148" s="1495"/>
      <c r="O148" s="1495"/>
      <c r="P148" s="1495"/>
      <c r="Q148" s="1495"/>
    </row>
    <row r="149" spans="1:17">
      <c r="A149" s="1493" t="s">
        <v>810</v>
      </c>
      <c r="B149" s="1494"/>
      <c r="C149" s="1494"/>
      <c r="D149" s="1495"/>
      <c r="E149" s="1495"/>
      <c r="F149" s="1495"/>
      <c r="G149" s="1494"/>
      <c r="H149" s="1494"/>
      <c r="I149" s="1495"/>
      <c r="J149" s="1495"/>
      <c r="K149" s="1495"/>
      <c r="L149" s="1495"/>
      <c r="M149" s="1495"/>
      <c r="N149" s="1495"/>
      <c r="O149" s="1495"/>
      <c r="P149" s="1495"/>
      <c r="Q149" s="1495"/>
    </row>
    <row r="150" spans="1:17">
      <c r="A150" s="1493" t="s">
        <v>811</v>
      </c>
      <c r="B150" s="1495"/>
      <c r="C150" s="1495"/>
      <c r="D150" s="1495"/>
      <c r="E150" s="1495"/>
      <c r="F150" s="1495"/>
      <c r="G150" s="1495"/>
      <c r="H150" s="1495"/>
      <c r="I150" s="1495"/>
      <c r="J150" s="1495"/>
      <c r="K150" s="1495"/>
      <c r="L150" s="1495"/>
      <c r="M150" s="1495"/>
      <c r="N150" s="1495"/>
      <c r="O150" s="1495"/>
      <c r="P150" s="1495"/>
      <c r="Q150" s="1495"/>
    </row>
    <row r="151" spans="1:17" ht="13" thickBot="1">
      <c r="A151" s="1496" t="s">
        <v>812</v>
      </c>
      <c r="B151" s="1497"/>
      <c r="C151" s="1497"/>
      <c r="D151" s="1500"/>
      <c r="E151" s="1497"/>
      <c r="F151" s="1497"/>
      <c r="G151" s="1497"/>
      <c r="H151" s="1497"/>
      <c r="I151" s="1497"/>
      <c r="J151" s="1497"/>
      <c r="K151" s="1497"/>
      <c r="L151" s="1497"/>
      <c r="M151" s="1497"/>
      <c r="N151" s="1497"/>
      <c r="O151" s="1497"/>
      <c r="P151" s="1497"/>
      <c r="Q151" s="1497"/>
    </row>
    <row r="152" spans="1:17">
      <c r="A152" s="1491" t="s">
        <v>822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  <c r="L152" s="1492"/>
      <c r="M152" s="1492"/>
      <c r="N152" s="1492"/>
      <c r="O152" s="1492"/>
      <c r="P152" s="1492"/>
      <c r="Q152" s="1492"/>
    </row>
    <row r="153" spans="1:17">
      <c r="A153" s="1493" t="s">
        <v>807</v>
      </c>
      <c r="B153" s="1494"/>
      <c r="C153" s="1494"/>
      <c r="D153" s="1495"/>
      <c r="E153" s="1494"/>
      <c r="F153" s="1494"/>
      <c r="G153" s="1494"/>
      <c r="H153" s="1494"/>
      <c r="I153" s="1494"/>
      <c r="J153" s="1494"/>
      <c r="K153" s="1494"/>
      <c r="L153" s="1494"/>
      <c r="M153" s="1494"/>
      <c r="N153" s="1494"/>
      <c r="O153" s="1494"/>
      <c r="P153" s="1494"/>
      <c r="Q153" s="1494"/>
    </row>
    <row r="154" spans="1:17">
      <c r="A154" s="1493" t="s">
        <v>808</v>
      </c>
      <c r="B154" s="1494"/>
      <c r="C154" s="1494"/>
      <c r="D154" s="1495"/>
      <c r="E154" s="1494"/>
      <c r="F154" s="1494"/>
      <c r="G154" s="1494"/>
      <c r="H154" s="1494"/>
      <c r="I154" s="1494"/>
      <c r="J154" s="1494"/>
      <c r="K154" s="1494"/>
      <c r="L154" s="1494"/>
      <c r="M154" s="1494"/>
      <c r="N154" s="1494"/>
      <c r="O154" s="1494"/>
      <c r="P154" s="1494"/>
      <c r="Q154" s="1494"/>
    </row>
    <row r="155" spans="1:17">
      <c r="A155" s="1493" t="s">
        <v>809</v>
      </c>
      <c r="B155" s="1495"/>
      <c r="C155" s="1495"/>
      <c r="D155" s="1495"/>
      <c r="E155" s="1495"/>
      <c r="F155" s="1495"/>
      <c r="G155" s="1495"/>
      <c r="H155" s="1495"/>
      <c r="I155" s="1495"/>
      <c r="J155" s="1495"/>
      <c r="K155" s="1495"/>
      <c r="L155" s="1495"/>
      <c r="M155" s="1495"/>
      <c r="N155" s="1495"/>
      <c r="O155" s="1495"/>
      <c r="P155" s="1495"/>
      <c r="Q155" s="1495"/>
    </row>
    <row r="156" spans="1:17">
      <c r="A156" s="1493" t="s">
        <v>810</v>
      </c>
      <c r="B156" s="1494"/>
      <c r="C156" s="1494"/>
      <c r="D156" s="1495"/>
      <c r="E156" s="1494"/>
      <c r="F156" s="1494"/>
      <c r="G156" s="1494"/>
      <c r="H156" s="1494"/>
      <c r="I156" s="1495"/>
      <c r="J156" s="1495"/>
      <c r="K156" s="1495"/>
      <c r="L156" s="1495"/>
      <c r="M156" s="1495"/>
      <c r="N156" s="1495"/>
      <c r="O156" s="1495"/>
      <c r="P156" s="1495"/>
      <c r="Q156" s="1495"/>
    </row>
    <row r="157" spans="1:17">
      <c r="A157" s="1493" t="s">
        <v>811</v>
      </c>
      <c r="B157" s="1495"/>
      <c r="C157" s="1495"/>
      <c r="D157" s="1495"/>
      <c r="E157" s="1495"/>
      <c r="F157" s="1495"/>
      <c r="G157" s="1495"/>
      <c r="H157" s="1495"/>
      <c r="I157" s="1495"/>
      <c r="J157" s="1495"/>
      <c r="K157" s="1495"/>
      <c r="L157" s="1495"/>
      <c r="M157" s="1495"/>
      <c r="N157" s="1495"/>
      <c r="O157" s="1495"/>
      <c r="P157" s="1495"/>
      <c r="Q157" s="1495"/>
    </row>
    <row r="158" spans="1:17" ht="13" thickBot="1">
      <c r="A158" s="1496" t="s">
        <v>812</v>
      </c>
      <c r="B158" s="1497"/>
      <c r="C158" s="1497"/>
      <c r="D158" s="1500"/>
      <c r="E158" s="1497"/>
      <c r="F158" s="1497"/>
      <c r="G158" s="1497"/>
      <c r="H158" s="1497"/>
      <c r="I158" s="1497"/>
      <c r="J158" s="1497"/>
      <c r="K158" s="1497"/>
      <c r="L158" s="1497"/>
      <c r="M158" s="1497"/>
      <c r="N158" s="1497"/>
      <c r="O158" s="1497"/>
      <c r="P158" s="1497"/>
      <c r="Q158" s="1497"/>
    </row>
    <row r="159" spans="1:17">
      <c r="A159" s="1491" t="s">
        <v>822</v>
      </c>
      <c r="B159" s="1492"/>
      <c r="C159" s="1492"/>
      <c r="D159" s="1492"/>
      <c r="E159" s="1492"/>
      <c r="F159" s="1492"/>
      <c r="G159" s="1492"/>
      <c r="H159" s="1492"/>
      <c r="I159" s="1492"/>
      <c r="J159" s="1492"/>
      <c r="K159" s="1492"/>
      <c r="L159" s="1492"/>
      <c r="M159" s="1492"/>
      <c r="N159" s="1492"/>
      <c r="O159" s="1492"/>
      <c r="P159" s="1492"/>
      <c r="Q159" s="1492"/>
    </row>
    <row r="160" spans="1:17">
      <c r="A160" s="1493" t="s">
        <v>807</v>
      </c>
      <c r="B160" s="1494"/>
      <c r="C160" s="1494"/>
      <c r="D160" s="1494"/>
      <c r="E160" s="1494"/>
      <c r="F160" s="1494"/>
      <c r="G160" s="1494"/>
      <c r="H160" s="1494"/>
      <c r="I160" s="1494"/>
      <c r="J160" s="1494"/>
      <c r="K160" s="1494"/>
      <c r="L160" s="1494"/>
      <c r="M160" s="1494"/>
      <c r="N160" s="1494"/>
      <c r="O160" s="1494"/>
      <c r="P160" s="1494"/>
      <c r="Q160" s="1494"/>
    </row>
    <row r="161" spans="1:17">
      <c r="A161" s="1493" t="s">
        <v>808</v>
      </c>
      <c r="B161" s="1494"/>
      <c r="C161" s="1494"/>
      <c r="D161" s="1495"/>
      <c r="E161" s="1494"/>
      <c r="F161" s="1494"/>
      <c r="G161" s="1494"/>
      <c r="H161" s="1494"/>
      <c r="I161" s="1494"/>
      <c r="J161" s="1494"/>
      <c r="K161" s="1494"/>
      <c r="L161" s="1494"/>
      <c r="M161" s="1494"/>
      <c r="N161" s="1494"/>
      <c r="O161" s="1494"/>
      <c r="P161" s="1494"/>
      <c r="Q161" s="1494"/>
    </row>
    <row r="162" spans="1:17">
      <c r="A162" s="1493" t="s">
        <v>809</v>
      </c>
      <c r="B162" s="1495"/>
      <c r="C162" s="1495"/>
      <c r="D162" s="1495"/>
      <c r="E162" s="1495"/>
      <c r="F162" s="1495"/>
      <c r="G162" s="1495"/>
      <c r="H162" s="1495"/>
      <c r="I162" s="1495"/>
      <c r="J162" s="1495"/>
      <c r="K162" s="1495"/>
      <c r="L162" s="1495"/>
      <c r="M162" s="1495"/>
      <c r="N162" s="1495"/>
      <c r="O162" s="1495"/>
      <c r="P162" s="1495"/>
      <c r="Q162" s="1495"/>
    </row>
    <row r="163" spans="1:17">
      <c r="A163" s="1493" t="s">
        <v>810</v>
      </c>
      <c r="B163" s="1494"/>
      <c r="C163" s="1495"/>
      <c r="D163" s="1495"/>
      <c r="E163" s="1494"/>
      <c r="F163" s="1494"/>
      <c r="G163" s="1494"/>
      <c r="H163" s="1494"/>
      <c r="I163" s="1494"/>
      <c r="J163" s="1494"/>
      <c r="K163" s="1494"/>
      <c r="L163" s="1494"/>
      <c r="M163" s="1494"/>
      <c r="N163" s="1494"/>
      <c r="O163" s="1494"/>
      <c r="P163" s="1494"/>
      <c r="Q163" s="1494"/>
    </row>
    <row r="164" spans="1:17">
      <c r="A164" s="1493" t="s">
        <v>811</v>
      </c>
      <c r="B164" s="1495"/>
      <c r="C164" s="1495"/>
      <c r="D164" s="1495"/>
      <c r="E164" s="1495"/>
      <c r="F164" s="1495"/>
      <c r="G164" s="1495"/>
      <c r="H164" s="1494"/>
      <c r="I164" s="1495"/>
      <c r="J164" s="1495"/>
      <c r="K164" s="1495"/>
      <c r="L164" s="1495"/>
      <c r="M164" s="1495"/>
      <c r="N164" s="1495"/>
      <c r="O164" s="1495"/>
      <c r="P164" s="1495"/>
      <c r="Q164" s="1495"/>
    </row>
    <row r="165" spans="1:17" ht="13" thickBot="1">
      <c r="A165" s="1496" t="s">
        <v>812</v>
      </c>
      <c r="B165" s="1497"/>
      <c r="C165" s="1500"/>
      <c r="D165" s="1500"/>
      <c r="E165" s="1497"/>
      <c r="F165" s="1497"/>
      <c r="G165" s="1497"/>
      <c r="H165" s="1497"/>
      <c r="I165" s="1497"/>
      <c r="J165" s="1497"/>
      <c r="K165" s="1497"/>
      <c r="L165" s="1497"/>
      <c r="M165" s="1497"/>
      <c r="N165" s="1497"/>
      <c r="O165" s="1497"/>
      <c r="P165" s="1497"/>
      <c r="Q165" s="1497"/>
    </row>
    <row r="166" spans="1:17">
      <c r="A166" s="1491" t="s">
        <v>822</v>
      </c>
      <c r="B166" s="1492"/>
      <c r="C166" s="1492"/>
      <c r="D166" s="1492"/>
      <c r="E166" s="1492"/>
      <c r="F166" s="1492"/>
      <c r="G166" s="1492"/>
      <c r="H166" s="1492"/>
      <c r="I166" s="1492"/>
      <c r="J166" s="1492"/>
      <c r="K166" s="1492"/>
      <c r="L166" s="1492"/>
      <c r="M166" s="1492"/>
      <c r="N166" s="1492"/>
      <c r="O166" s="1492"/>
      <c r="P166" s="1492"/>
      <c r="Q166" s="1492"/>
    </row>
    <row r="167" spans="1:17">
      <c r="A167" s="1493" t="s">
        <v>807</v>
      </c>
      <c r="B167" s="1494"/>
      <c r="C167" s="1494"/>
      <c r="D167" s="1494"/>
      <c r="E167" s="1494"/>
      <c r="F167" s="1494"/>
      <c r="G167" s="1494"/>
      <c r="H167" s="1494"/>
      <c r="I167" s="1494"/>
      <c r="J167" s="1494"/>
      <c r="K167" s="1494"/>
      <c r="L167" s="1494"/>
      <c r="M167" s="1494"/>
      <c r="N167" s="1494"/>
      <c r="O167" s="1494"/>
      <c r="P167" s="1494"/>
      <c r="Q167" s="1494"/>
    </row>
    <row r="168" spans="1:17">
      <c r="A168" s="1493" t="s">
        <v>808</v>
      </c>
      <c r="B168" s="1494"/>
      <c r="C168" s="1494"/>
      <c r="D168" s="1495"/>
      <c r="E168" s="1494"/>
      <c r="F168" s="1494"/>
      <c r="G168" s="1494"/>
      <c r="H168" s="1494"/>
      <c r="I168" s="1494"/>
      <c r="J168" s="1494"/>
      <c r="K168" s="1494"/>
      <c r="L168" s="1494"/>
      <c r="M168" s="1494"/>
      <c r="N168" s="1494"/>
      <c r="O168" s="1494"/>
      <c r="P168" s="1494"/>
      <c r="Q168" s="1494"/>
    </row>
    <row r="169" spans="1:17">
      <c r="A169" s="1493" t="s">
        <v>809</v>
      </c>
      <c r="B169" s="1495"/>
      <c r="C169" s="1495"/>
      <c r="D169" s="1495"/>
      <c r="E169" s="1495"/>
      <c r="F169" s="1495"/>
      <c r="G169" s="1495"/>
      <c r="H169" s="1495"/>
      <c r="I169" s="1495"/>
      <c r="J169" s="1495"/>
      <c r="K169" s="1495"/>
      <c r="L169" s="1495"/>
      <c r="M169" s="1495"/>
      <c r="N169" s="1495"/>
      <c r="O169" s="1495"/>
      <c r="P169" s="1495"/>
      <c r="Q169" s="1495"/>
    </row>
    <row r="170" spans="1:17">
      <c r="A170" s="1493" t="s">
        <v>810</v>
      </c>
      <c r="B170" s="1494"/>
      <c r="C170" s="1494"/>
      <c r="D170" s="1495"/>
      <c r="E170" s="1494"/>
      <c r="F170" s="1494"/>
      <c r="G170" s="1494"/>
      <c r="H170" s="1495"/>
      <c r="I170" s="1494"/>
      <c r="J170" s="1494"/>
      <c r="K170" s="1494"/>
      <c r="L170" s="1494"/>
      <c r="M170" s="1494"/>
      <c r="N170" s="1494"/>
      <c r="O170" s="1494"/>
      <c r="P170" s="1494"/>
      <c r="Q170" s="1494"/>
    </row>
    <row r="171" spans="1:17">
      <c r="A171" s="1493" t="s">
        <v>811</v>
      </c>
      <c r="B171" s="1495"/>
      <c r="C171" s="1495"/>
      <c r="D171" s="1495"/>
      <c r="E171" s="1495"/>
      <c r="F171" s="1495"/>
      <c r="G171" s="1495"/>
      <c r="H171" s="1495"/>
      <c r="I171" s="1495"/>
      <c r="J171" s="1495"/>
      <c r="K171" s="1495"/>
      <c r="L171" s="1495"/>
      <c r="M171" s="1495"/>
      <c r="N171" s="1495"/>
      <c r="O171" s="1495"/>
      <c r="P171" s="1495"/>
      <c r="Q171" s="1495"/>
    </row>
    <row r="172" spans="1:17" ht="13" thickBot="1">
      <c r="A172" s="1496" t="s">
        <v>812</v>
      </c>
      <c r="B172" s="1497"/>
      <c r="C172" s="1497"/>
      <c r="D172" s="1500"/>
      <c r="E172" s="1497"/>
      <c r="F172" s="1497"/>
      <c r="G172" s="1497"/>
      <c r="H172" s="1500"/>
      <c r="I172" s="1497"/>
      <c r="J172" s="1497"/>
      <c r="K172" s="1497"/>
      <c r="L172" s="1497"/>
      <c r="M172" s="1497"/>
      <c r="N172" s="1497"/>
      <c r="O172" s="1497"/>
      <c r="P172" s="1497"/>
      <c r="Q172" s="1497"/>
    </row>
    <row r="173" spans="1:17">
      <c r="A173" s="1491" t="s">
        <v>822</v>
      </c>
      <c r="B173" s="1492"/>
      <c r="C173" s="1492"/>
      <c r="D173" s="1492"/>
      <c r="E173" s="1492"/>
      <c r="F173" s="1492"/>
      <c r="G173" s="1492"/>
      <c r="H173" s="1492"/>
      <c r="I173" s="1492"/>
      <c r="J173" s="1492"/>
      <c r="K173" s="1492"/>
      <c r="L173" s="1492"/>
      <c r="M173" s="1492"/>
      <c r="N173" s="1492"/>
      <c r="O173" s="1492"/>
      <c r="P173" s="1492"/>
      <c r="Q173" s="1492"/>
    </row>
    <row r="174" spans="1:17">
      <c r="A174" s="1493" t="s">
        <v>807</v>
      </c>
      <c r="B174" s="1494"/>
      <c r="C174" s="1495"/>
      <c r="D174" s="1495"/>
      <c r="E174" s="1494"/>
      <c r="F174" s="1495"/>
      <c r="G174" s="1494"/>
      <c r="H174" s="1494"/>
      <c r="I174" s="1494"/>
      <c r="J174" s="1494"/>
      <c r="K174" s="1494"/>
      <c r="L174" s="1494"/>
      <c r="M174" s="1494"/>
      <c r="N174" s="1494"/>
      <c r="O174" s="1494"/>
      <c r="P174" s="1494"/>
      <c r="Q174" s="1494"/>
    </row>
    <row r="175" spans="1:17">
      <c r="A175" s="1493" t="s">
        <v>808</v>
      </c>
      <c r="B175" s="1494"/>
      <c r="C175" s="1495"/>
      <c r="D175" s="1495"/>
      <c r="E175" s="1494"/>
      <c r="F175" s="1495"/>
      <c r="G175" s="1494"/>
      <c r="H175" s="1494"/>
      <c r="I175" s="1494"/>
      <c r="J175" s="1494"/>
      <c r="K175" s="1494"/>
      <c r="L175" s="1494"/>
      <c r="M175" s="1494"/>
      <c r="N175" s="1494"/>
      <c r="O175" s="1494"/>
      <c r="P175" s="1494"/>
      <c r="Q175" s="1494"/>
    </row>
    <row r="176" spans="1:17">
      <c r="A176" s="1493" t="s">
        <v>809</v>
      </c>
      <c r="B176" s="1495"/>
      <c r="C176" s="1495"/>
      <c r="D176" s="1495"/>
      <c r="E176" s="1495"/>
      <c r="F176" s="1495"/>
      <c r="G176" s="1495"/>
      <c r="H176" s="1495"/>
      <c r="I176" s="1495"/>
      <c r="J176" s="1495"/>
      <c r="K176" s="1495"/>
      <c r="L176" s="1495"/>
      <c r="M176" s="1495"/>
      <c r="N176" s="1495"/>
      <c r="O176" s="1495"/>
      <c r="P176" s="1495"/>
      <c r="Q176" s="1495"/>
    </row>
    <row r="177" spans="1:17">
      <c r="A177" s="1493" t="s">
        <v>810</v>
      </c>
      <c r="B177" s="1494"/>
      <c r="C177" s="1495"/>
      <c r="D177" s="1495"/>
      <c r="E177" s="1494"/>
      <c r="F177" s="1495"/>
      <c r="G177" s="1494"/>
      <c r="H177" s="1494"/>
      <c r="I177" s="1494"/>
      <c r="J177" s="1494"/>
      <c r="K177" s="1494"/>
      <c r="L177" s="1494"/>
      <c r="M177" s="1494"/>
      <c r="N177" s="1494"/>
      <c r="O177" s="1494"/>
      <c r="P177" s="1494"/>
      <c r="Q177" s="1494"/>
    </row>
    <row r="178" spans="1:17">
      <c r="A178" s="1493" t="s">
        <v>811</v>
      </c>
      <c r="B178" s="1495"/>
      <c r="C178" s="1495"/>
      <c r="D178" s="1495"/>
      <c r="E178" s="1495"/>
      <c r="F178" s="1495"/>
      <c r="G178" s="1495"/>
      <c r="H178" s="1495"/>
      <c r="I178" s="1495"/>
      <c r="J178" s="1495"/>
      <c r="K178" s="1495"/>
      <c r="L178" s="1495"/>
      <c r="M178" s="1495"/>
      <c r="N178" s="1495"/>
      <c r="O178" s="1495"/>
      <c r="P178" s="1495"/>
      <c r="Q178" s="1495"/>
    </row>
    <row r="179" spans="1:17" ht="13" thickBot="1">
      <c r="A179" s="1496" t="s">
        <v>812</v>
      </c>
      <c r="B179" s="1497"/>
      <c r="C179" s="1500"/>
      <c r="D179" s="1500"/>
      <c r="E179" s="1497"/>
      <c r="F179" s="1500"/>
      <c r="G179" s="1497"/>
      <c r="H179" s="1497"/>
      <c r="I179" s="1497"/>
      <c r="J179" s="1497"/>
      <c r="K179" s="1497"/>
      <c r="L179" s="1497"/>
      <c r="M179" s="1497"/>
      <c r="N179" s="1497"/>
      <c r="O179" s="1497"/>
      <c r="P179" s="1497"/>
      <c r="Q179" s="1497"/>
    </row>
    <row r="180" spans="1:17">
      <c r="A180" s="1491" t="s">
        <v>822</v>
      </c>
      <c r="B180" s="1492"/>
      <c r="C180" s="1492"/>
      <c r="D180" s="1492"/>
      <c r="E180" s="1492"/>
      <c r="F180" s="1492"/>
      <c r="G180" s="1492"/>
      <c r="H180" s="1492"/>
      <c r="I180" s="1492"/>
      <c r="J180" s="1492"/>
      <c r="K180" s="1492"/>
      <c r="L180" s="1492"/>
      <c r="M180" s="1492"/>
      <c r="N180" s="1492"/>
      <c r="O180" s="1492"/>
      <c r="P180" s="1492"/>
      <c r="Q180" s="1492"/>
    </row>
    <row r="181" spans="1:17">
      <c r="A181" s="1493" t="s">
        <v>807</v>
      </c>
      <c r="B181" s="1494"/>
      <c r="C181" s="1495"/>
      <c r="D181" s="1495"/>
      <c r="E181" s="1494"/>
      <c r="F181" s="1494"/>
      <c r="G181" s="1495"/>
      <c r="H181" s="1494"/>
      <c r="I181" s="1495"/>
      <c r="J181" s="1495"/>
      <c r="K181" s="1495"/>
      <c r="L181" s="1495"/>
      <c r="M181" s="1495"/>
      <c r="N181" s="1495"/>
      <c r="O181" s="1495"/>
      <c r="P181" s="1495"/>
      <c r="Q181" s="1495"/>
    </row>
    <row r="182" spans="1:17">
      <c r="A182" s="1493" t="s">
        <v>808</v>
      </c>
      <c r="B182" s="1494"/>
      <c r="C182" s="1495"/>
      <c r="D182" s="1495"/>
      <c r="E182" s="1494"/>
      <c r="F182" s="1495"/>
      <c r="G182" s="1495"/>
      <c r="H182" s="1494"/>
      <c r="I182" s="1495"/>
      <c r="J182" s="1495"/>
      <c r="K182" s="1495"/>
      <c r="L182" s="1495"/>
      <c r="M182" s="1495"/>
      <c r="N182" s="1495"/>
      <c r="O182" s="1495"/>
      <c r="P182" s="1495"/>
      <c r="Q182" s="1495"/>
    </row>
    <row r="183" spans="1:17">
      <c r="A183" s="1493" t="s">
        <v>809</v>
      </c>
      <c r="B183" s="1495"/>
      <c r="C183" s="1495"/>
      <c r="D183" s="1495"/>
      <c r="E183" s="1495"/>
      <c r="F183" s="1495"/>
      <c r="G183" s="1495"/>
      <c r="H183" s="1495"/>
      <c r="I183" s="1495"/>
      <c r="J183" s="1495"/>
      <c r="K183" s="1495"/>
      <c r="L183" s="1495"/>
      <c r="M183" s="1495"/>
      <c r="N183" s="1495"/>
      <c r="O183" s="1495"/>
      <c r="P183" s="1495"/>
      <c r="Q183" s="1495"/>
    </row>
    <row r="184" spans="1:17">
      <c r="A184" s="1493" t="s">
        <v>810</v>
      </c>
      <c r="B184" s="1494"/>
      <c r="C184" s="1495"/>
      <c r="D184" s="1495"/>
      <c r="E184" s="1494"/>
      <c r="F184" s="1495"/>
      <c r="G184" s="1495"/>
      <c r="H184" s="1494"/>
      <c r="I184" s="1495"/>
      <c r="J184" s="1495"/>
      <c r="K184" s="1495"/>
      <c r="L184" s="1495"/>
      <c r="M184" s="1495"/>
      <c r="N184" s="1495"/>
      <c r="O184" s="1495"/>
      <c r="P184" s="1495"/>
      <c r="Q184" s="1495"/>
    </row>
    <row r="185" spans="1:17">
      <c r="A185" s="1493" t="s">
        <v>811</v>
      </c>
      <c r="B185" s="1495"/>
      <c r="C185" s="1495"/>
      <c r="D185" s="1495"/>
      <c r="E185" s="1495"/>
      <c r="F185" s="1495"/>
      <c r="G185" s="1495"/>
      <c r="H185" s="1495"/>
      <c r="I185" s="1495"/>
      <c r="J185" s="1495"/>
      <c r="K185" s="1495"/>
      <c r="L185" s="1495"/>
      <c r="M185" s="1495"/>
      <c r="N185" s="1495"/>
      <c r="O185" s="1495"/>
      <c r="P185" s="1495"/>
      <c r="Q185" s="1495"/>
    </row>
    <row r="186" spans="1:17" ht="13" thickBot="1">
      <c r="A186" s="1496" t="s">
        <v>812</v>
      </c>
      <c r="B186" s="1497"/>
      <c r="C186" s="1500"/>
      <c r="D186" s="1500"/>
      <c r="E186" s="1497"/>
      <c r="F186" s="1497"/>
      <c r="G186" s="1500"/>
      <c r="H186" s="1497"/>
      <c r="I186" s="1500"/>
      <c r="J186" s="1500"/>
      <c r="K186" s="1500"/>
      <c r="L186" s="1500"/>
      <c r="M186" s="1500"/>
      <c r="N186" s="1500"/>
      <c r="O186" s="1500"/>
      <c r="P186" s="1500"/>
      <c r="Q186" s="1500"/>
    </row>
    <row r="187" spans="1:17">
      <c r="A187" s="1491" t="s">
        <v>822</v>
      </c>
      <c r="B187" s="1492"/>
      <c r="C187" s="1492"/>
      <c r="D187" s="1492"/>
      <c r="E187" s="1492"/>
      <c r="F187" s="1492"/>
      <c r="G187" s="1492"/>
      <c r="H187" s="1492"/>
      <c r="I187" s="1492"/>
      <c r="J187" s="1492"/>
      <c r="K187" s="1492"/>
      <c r="L187" s="1492"/>
      <c r="M187" s="1492"/>
      <c r="N187" s="1492"/>
      <c r="O187" s="1492"/>
      <c r="P187" s="1492"/>
      <c r="Q187" s="1492"/>
    </row>
    <row r="188" spans="1:17">
      <c r="A188" s="1493" t="s">
        <v>807</v>
      </c>
      <c r="B188" s="1494"/>
      <c r="C188" s="1494"/>
      <c r="D188" s="1494"/>
      <c r="E188" s="1494"/>
      <c r="F188" s="1494"/>
      <c r="G188" s="1494"/>
      <c r="H188" s="1494"/>
      <c r="I188" s="1494"/>
      <c r="J188" s="1494"/>
      <c r="K188" s="1494"/>
      <c r="L188" s="1494"/>
      <c r="M188" s="1494"/>
      <c r="N188" s="1494"/>
      <c r="O188" s="1494"/>
      <c r="P188" s="1494"/>
      <c r="Q188" s="1494"/>
    </row>
    <row r="189" spans="1:17">
      <c r="A189" s="1493" t="s">
        <v>808</v>
      </c>
      <c r="B189" s="1494"/>
      <c r="C189" s="1494"/>
      <c r="D189" s="1494"/>
      <c r="E189" s="1494"/>
      <c r="F189" s="1494"/>
      <c r="G189" s="1494"/>
      <c r="H189" s="1494"/>
      <c r="I189" s="1494"/>
      <c r="J189" s="1494"/>
      <c r="K189" s="1494"/>
      <c r="L189" s="1494"/>
      <c r="M189" s="1494"/>
      <c r="N189" s="1494"/>
      <c r="O189" s="1494"/>
      <c r="P189" s="1494"/>
      <c r="Q189" s="1494"/>
    </row>
    <row r="190" spans="1:17">
      <c r="A190" s="1493" t="s">
        <v>809</v>
      </c>
      <c r="B190" s="1495"/>
      <c r="C190" s="1495"/>
      <c r="D190" s="1495"/>
      <c r="E190" s="1495"/>
      <c r="F190" s="1495"/>
      <c r="G190" s="1495"/>
      <c r="H190" s="1495"/>
      <c r="I190" s="1495"/>
      <c r="J190" s="1495"/>
      <c r="K190" s="1495"/>
      <c r="L190" s="1495"/>
      <c r="M190" s="1495"/>
      <c r="N190" s="1495"/>
      <c r="O190" s="1495"/>
      <c r="P190" s="1495"/>
      <c r="Q190" s="1495"/>
    </row>
    <row r="191" spans="1:17">
      <c r="A191" s="1493" t="s">
        <v>810</v>
      </c>
      <c r="B191" s="1494"/>
      <c r="C191" s="1494"/>
      <c r="D191" s="1494"/>
      <c r="E191" s="1494"/>
      <c r="F191" s="1494"/>
      <c r="G191" s="1494"/>
      <c r="H191" s="1494"/>
      <c r="I191" s="1495"/>
      <c r="J191" s="1495"/>
      <c r="K191" s="1495"/>
      <c r="L191" s="1495"/>
      <c r="M191" s="1495"/>
      <c r="N191" s="1495"/>
      <c r="O191" s="1495"/>
      <c r="P191" s="1495"/>
      <c r="Q191" s="1495"/>
    </row>
    <row r="192" spans="1:17">
      <c r="A192" s="1493" t="s">
        <v>811</v>
      </c>
      <c r="B192" s="1495"/>
      <c r="C192" s="1495"/>
      <c r="D192" s="1495"/>
      <c r="E192" s="1495"/>
      <c r="F192" s="1495"/>
      <c r="G192" s="1495"/>
      <c r="H192" s="1495"/>
      <c r="I192" s="1495"/>
      <c r="J192" s="1495"/>
      <c r="K192" s="1495"/>
      <c r="L192" s="1495"/>
      <c r="M192" s="1495"/>
      <c r="N192" s="1495"/>
      <c r="O192" s="1495"/>
      <c r="P192" s="1495"/>
      <c r="Q192" s="1495"/>
    </row>
    <row r="193" spans="1:17" ht="13" thickBot="1">
      <c r="A193" s="1496" t="s">
        <v>812</v>
      </c>
      <c r="B193" s="1497"/>
      <c r="C193" s="1497"/>
      <c r="D193" s="1497"/>
      <c r="E193" s="1497"/>
      <c r="F193" s="1497"/>
      <c r="G193" s="1497"/>
      <c r="H193" s="1500"/>
      <c r="I193" s="1500"/>
      <c r="J193" s="1500"/>
      <c r="K193" s="1500"/>
      <c r="L193" s="1500"/>
      <c r="M193" s="1500"/>
      <c r="N193" s="1500"/>
      <c r="O193" s="1500"/>
      <c r="P193" s="1500"/>
      <c r="Q193" s="1500"/>
    </row>
    <row r="194" spans="1:17">
      <c r="A194" s="1491" t="s">
        <v>822</v>
      </c>
      <c r="B194" s="1492"/>
      <c r="C194" s="1492"/>
      <c r="D194" s="1492"/>
      <c r="E194" s="1492"/>
      <c r="F194" s="1492"/>
      <c r="G194" s="1492"/>
      <c r="H194" s="1492"/>
      <c r="I194" s="1492"/>
      <c r="J194" s="1492"/>
      <c r="K194" s="1492"/>
      <c r="L194" s="1492"/>
      <c r="M194" s="1492"/>
      <c r="N194" s="1492"/>
      <c r="O194" s="1492"/>
      <c r="P194" s="1492"/>
      <c r="Q194" s="1492"/>
    </row>
    <row r="195" spans="1:17">
      <c r="A195" s="1493" t="s">
        <v>807</v>
      </c>
      <c r="B195" s="1494"/>
      <c r="C195" s="1494"/>
      <c r="D195" s="1494"/>
      <c r="E195" s="1494"/>
      <c r="F195" s="1494"/>
      <c r="G195" s="1494"/>
      <c r="H195" s="1494"/>
      <c r="I195" s="1495"/>
      <c r="J195" s="1495"/>
      <c r="K195" s="1495"/>
      <c r="L195" s="1495"/>
      <c r="M195" s="1495"/>
      <c r="N195" s="1495"/>
      <c r="O195" s="1495"/>
      <c r="P195" s="1495"/>
      <c r="Q195" s="1495"/>
    </row>
    <row r="196" spans="1:17">
      <c r="A196" s="1493" t="s">
        <v>808</v>
      </c>
      <c r="B196" s="1494"/>
      <c r="C196" s="1494"/>
      <c r="D196" s="1494"/>
      <c r="E196" s="1494"/>
      <c r="F196" s="1494"/>
      <c r="G196" s="1494"/>
      <c r="H196" s="1494"/>
      <c r="I196" s="1495"/>
      <c r="J196" s="1495"/>
      <c r="K196" s="1495"/>
      <c r="L196" s="1495"/>
      <c r="M196" s="1495"/>
      <c r="N196" s="1495"/>
      <c r="O196" s="1495"/>
      <c r="P196" s="1495"/>
      <c r="Q196" s="1495"/>
    </row>
    <row r="197" spans="1:17">
      <c r="A197" s="1493" t="s">
        <v>809</v>
      </c>
      <c r="B197" s="1495"/>
      <c r="C197" s="1495"/>
      <c r="D197" s="1495"/>
      <c r="E197" s="1495"/>
      <c r="F197" s="1495"/>
      <c r="G197" s="1495"/>
      <c r="H197" s="1495"/>
      <c r="I197" s="1495"/>
      <c r="J197" s="1495"/>
      <c r="K197" s="1495"/>
      <c r="L197" s="1495"/>
      <c r="M197" s="1495"/>
      <c r="N197" s="1495"/>
      <c r="O197" s="1495"/>
      <c r="P197" s="1495"/>
      <c r="Q197" s="1495"/>
    </row>
    <row r="198" spans="1:17">
      <c r="A198" s="1493" t="s">
        <v>810</v>
      </c>
      <c r="B198" s="1494"/>
      <c r="C198" s="1495"/>
      <c r="D198" s="1495"/>
      <c r="E198" s="1494"/>
      <c r="F198" s="1495"/>
      <c r="G198" s="1495"/>
      <c r="H198" s="1494"/>
      <c r="I198" s="1495"/>
      <c r="J198" s="1495"/>
      <c r="K198" s="1495"/>
      <c r="L198" s="1495"/>
      <c r="M198" s="1495"/>
      <c r="N198" s="1495"/>
      <c r="O198" s="1495"/>
      <c r="P198" s="1495"/>
      <c r="Q198" s="1495"/>
    </row>
    <row r="199" spans="1:17">
      <c r="A199" s="1493" t="s">
        <v>811</v>
      </c>
      <c r="B199" s="1495"/>
      <c r="C199" s="1495"/>
      <c r="D199" s="1495"/>
      <c r="E199" s="1495"/>
      <c r="F199" s="1495"/>
      <c r="G199" s="1495"/>
      <c r="H199" s="1495"/>
      <c r="I199" s="1495"/>
      <c r="J199" s="1495"/>
      <c r="K199" s="1495"/>
      <c r="L199" s="1495"/>
      <c r="M199" s="1495"/>
      <c r="N199" s="1495"/>
      <c r="O199" s="1495"/>
      <c r="P199" s="1495"/>
      <c r="Q199" s="1495"/>
    </row>
    <row r="200" spans="1:17" ht="13" thickBot="1">
      <c r="A200" s="1496" t="s">
        <v>812</v>
      </c>
      <c r="B200" s="1497"/>
      <c r="C200" s="1500"/>
      <c r="D200" s="1500"/>
      <c r="E200" s="1497"/>
      <c r="F200" s="1500"/>
      <c r="G200" s="1500"/>
      <c r="H200" s="1497"/>
      <c r="I200" s="1500"/>
      <c r="J200" s="1500"/>
      <c r="K200" s="1500"/>
      <c r="L200" s="1500"/>
      <c r="M200" s="1500"/>
      <c r="N200" s="1500"/>
      <c r="O200" s="1500"/>
      <c r="P200" s="1500"/>
      <c r="Q200" s="1500"/>
    </row>
    <row r="201" spans="1:17">
      <c r="A201" s="1491" t="s">
        <v>822</v>
      </c>
      <c r="B201" s="1492"/>
      <c r="C201" s="1492"/>
      <c r="D201" s="1492"/>
      <c r="E201" s="1492"/>
      <c r="F201" s="1492"/>
      <c r="G201" s="1492"/>
      <c r="H201" s="1492"/>
      <c r="I201" s="1492"/>
      <c r="J201" s="1492"/>
      <c r="K201" s="1492"/>
      <c r="L201" s="1492"/>
      <c r="M201" s="1492"/>
      <c r="N201" s="1492"/>
      <c r="O201" s="1492"/>
      <c r="P201" s="1492"/>
      <c r="Q201" s="1492"/>
    </row>
    <row r="202" spans="1:17">
      <c r="A202" s="1493" t="s">
        <v>807</v>
      </c>
      <c r="B202" s="1494"/>
      <c r="C202" s="1494"/>
      <c r="D202" s="1494"/>
      <c r="E202" s="1494"/>
      <c r="F202" s="1494"/>
      <c r="G202" s="1494"/>
      <c r="H202" s="1494"/>
      <c r="I202" s="1495"/>
      <c r="J202" s="1495"/>
      <c r="K202" s="1495"/>
      <c r="L202" s="1495"/>
      <c r="M202" s="1495"/>
      <c r="N202" s="1495"/>
      <c r="O202" s="1495"/>
      <c r="P202" s="1495"/>
      <c r="Q202" s="1495"/>
    </row>
    <row r="203" spans="1:17">
      <c r="A203" s="1493" t="s">
        <v>808</v>
      </c>
      <c r="B203" s="1494"/>
      <c r="C203" s="1494"/>
      <c r="D203" s="1494"/>
      <c r="E203" s="1494"/>
      <c r="F203" s="1494"/>
      <c r="G203" s="1494"/>
      <c r="H203" s="1494"/>
      <c r="I203" s="1495"/>
      <c r="J203" s="1495"/>
      <c r="K203" s="1495"/>
      <c r="L203" s="1495"/>
      <c r="M203" s="1495"/>
      <c r="N203" s="1495"/>
      <c r="O203" s="1495"/>
      <c r="P203" s="1495"/>
      <c r="Q203" s="1495"/>
    </row>
    <row r="204" spans="1:17">
      <c r="A204" s="1493" t="s">
        <v>809</v>
      </c>
      <c r="B204" s="1495"/>
      <c r="C204" s="1495"/>
      <c r="D204" s="1495"/>
      <c r="E204" s="1495"/>
      <c r="F204" s="1495"/>
      <c r="G204" s="1495"/>
      <c r="H204" s="1495"/>
      <c r="I204" s="1495"/>
      <c r="J204" s="1495"/>
      <c r="K204" s="1495"/>
      <c r="L204" s="1495"/>
      <c r="M204" s="1495"/>
      <c r="N204" s="1495"/>
      <c r="O204" s="1495"/>
      <c r="P204" s="1495"/>
      <c r="Q204" s="1495"/>
    </row>
    <row r="205" spans="1:17">
      <c r="A205" s="1493" t="s">
        <v>810</v>
      </c>
      <c r="B205" s="1494"/>
      <c r="C205" s="1494"/>
      <c r="D205" s="1494"/>
      <c r="E205" s="1494"/>
      <c r="F205" s="1494"/>
      <c r="G205" s="1494"/>
      <c r="H205" s="1494"/>
      <c r="I205" s="1495"/>
      <c r="J205" s="1495"/>
      <c r="K205" s="1495"/>
      <c r="L205" s="1495"/>
      <c r="M205" s="1495"/>
      <c r="N205" s="1495"/>
      <c r="O205" s="1495"/>
      <c r="P205" s="1495"/>
      <c r="Q205" s="1495"/>
    </row>
    <row r="206" spans="1:17">
      <c r="A206" s="1493" t="s">
        <v>811</v>
      </c>
      <c r="B206" s="1495"/>
      <c r="C206" s="1495"/>
      <c r="D206" s="1495"/>
      <c r="E206" s="1495"/>
      <c r="F206" s="1495"/>
      <c r="G206" s="1495"/>
      <c r="H206" s="1495"/>
      <c r="I206" s="1495"/>
      <c r="J206" s="1495"/>
      <c r="K206" s="1495"/>
      <c r="L206" s="1495"/>
      <c r="M206" s="1495"/>
      <c r="N206" s="1495"/>
      <c r="O206" s="1495"/>
      <c r="P206" s="1495"/>
      <c r="Q206" s="1495"/>
    </row>
    <row r="207" spans="1:17" ht="13" thickBot="1">
      <c r="A207" s="1496" t="s">
        <v>812</v>
      </c>
      <c r="B207" s="1497"/>
      <c r="C207" s="1497"/>
      <c r="D207" s="1497"/>
      <c r="E207" s="1497"/>
      <c r="F207" s="1497"/>
      <c r="G207" s="1497"/>
      <c r="H207" s="1497"/>
      <c r="I207" s="1500"/>
      <c r="J207" s="1500"/>
      <c r="K207" s="1500"/>
      <c r="L207" s="1500"/>
      <c r="M207" s="1500"/>
      <c r="N207" s="1500"/>
      <c r="O207" s="1500"/>
      <c r="P207" s="1500"/>
      <c r="Q207" s="1500"/>
    </row>
    <row r="208" spans="1:17">
      <c r="A208" s="1491" t="s">
        <v>822</v>
      </c>
      <c r="B208" s="1492"/>
      <c r="C208" s="1492"/>
      <c r="D208" s="1492"/>
      <c r="E208" s="1492"/>
      <c r="F208" s="1492"/>
      <c r="G208" s="1492"/>
      <c r="H208" s="1492"/>
      <c r="I208" s="1492"/>
      <c r="J208" s="1492"/>
      <c r="K208" s="1492"/>
      <c r="L208" s="1492"/>
      <c r="M208" s="1492"/>
      <c r="N208" s="1492"/>
      <c r="O208" s="1492"/>
      <c r="P208" s="1492"/>
      <c r="Q208" s="1492"/>
    </row>
    <row r="209" spans="1:17">
      <c r="A209" s="1493" t="s">
        <v>807</v>
      </c>
      <c r="B209" s="1495"/>
      <c r="C209" s="1495"/>
      <c r="D209" s="1495"/>
      <c r="E209" s="1494"/>
      <c r="F209" s="1495"/>
      <c r="G209" s="1494"/>
      <c r="H209" s="1494"/>
      <c r="I209" s="1495"/>
      <c r="J209" s="1495"/>
      <c r="K209" s="1495"/>
      <c r="L209" s="1495"/>
      <c r="M209" s="1495"/>
      <c r="N209" s="1495"/>
      <c r="O209" s="1495"/>
      <c r="P209" s="1495"/>
      <c r="Q209" s="1495"/>
    </row>
    <row r="210" spans="1:17">
      <c r="A210" s="1493" t="s">
        <v>808</v>
      </c>
      <c r="B210" s="1495"/>
      <c r="C210" s="1495"/>
      <c r="D210" s="1495"/>
      <c r="E210" s="1494"/>
      <c r="F210" s="1495"/>
      <c r="G210" s="1494"/>
      <c r="H210" s="1494"/>
      <c r="I210" s="1495"/>
      <c r="J210" s="1495"/>
      <c r="K210" s="1495"/>
      <c r="L210" s="1495"/>
      <c r="M210" s="1495"/>
      <c r="N210" s="1495"/>
      <c r="O210" s="1495"/>
      <c r="P210" s="1495"/>
      <c r="Q210" s="1495"/>
    </row>
    <row r="211" spans="1:17">
      <c r="A211" s="1493" t="s">
        <v>809</v>
      </c>
      <c r="B211" s="1495"/>
      <c r="C211" s="1495"/>
      <c r="D211" s="1495"/>
      <c r="E211" s="1495"/>
      <c r="F211" s="1495"/>
      <c r="G211" s="1495"/>
      <c r="H211" s="1495"/>
      <c r="I211" s="1495"/>
      <c r="J211" s="1495"/>
      <c r="K211" s="1495"/>
      <c r="L211" s="1495"/>
      <c r="M211" s="1495"/>
      <c r="N211" s="1495"/>
      <c r="O211" s="1495"/>
      <c r="P211" s="1495"/>
      <c r="Q211" s="1495"/>
    </row>
    <row r="212" spans="1:17">
      <c r="A212" s="1493" t="s">
        <v>810</v>
      </c>
      <c r="B212" s="1495"/>
      <c r="C212" s="1495"/>
      <c r="D212" s="1495"/>
      <c r="E212" s="1494"/>
      <c r="F212" s="1495"/>
      <c r="G212" s="1494"/>
      <c r="H212" s="1494"/>
      <c r="I212" s="1495"/>
      <c r="J212" s="1495"/>
      <c r="K212" s="1495"/>
      <c r="L212" s="1495"/>
      <c r="M212" s="1495"/>
      <c r="N212" s="1495"/>
      <c r="O212" s="1495"/>
      <c r="P212" s="1495"/>
      <c r="Q212" s="1495"/>
    </row>
    <row r="213" spans="1:17">
      <c r="A213" s="1493" t="s">
        <v>811</v>
      </c>
      <c r="B213" s="1495"/>
      <c r="C213" s="1495"/>
      <c r="D213" s="1495"/>
      <c r="E213" s="1495"/>
      <c r="F213" s="1495"/>
      <c r="G213" s="1495"/>
      <c r="H213" s="1495"/>
      <c r="I213" s="1495"/>
      <c r="J213" s="1495"/>
      <c r="K213" s="1495"/>
      <c r="L213" s="1495"/>
      <c r="M213" s="1495"/>
      <c r="N213" s="1495"/>
      <c r="O213" s="1495"/>
      <c r="P213" s="1495"/>
      <c r="Q213" s="1495"/>
    </row>
    <row r="214" spans="1:17" ht="13" thickBot="1">
      <c r="A214" s="1496" t="s">
        <v>812</v>
      </c>
      <c r="B214" s="1500"/>
      <c r="C214" s="1500"/>
      <c r="D214" s="1500"/>
      <c r="E214" s="1497"/>
      <c r="F214" s="1500"/>
      <c r="G214" s="1497"/>
      <c r="H214" s="1497"/>
      <c r="I214" s="1500"/>
      <c r="J214" s="1500"/>
      <c r="K214" s="1500"/>
      <c r="L214" s="1500"/>
      <c r="M214" s="1500"/>
      <c r="N214" s="1500"/>
      <c r="O214" s="1500"/>
      <c r="P214" s="1500"/>
      <c r="Q214" s="1500"/>
    </row>
    <row r="215" spans="1:17">
      <c r="A215" s="1491" t="s">
        <v>822</v>
      </c>
      <c r="B215" s="1492"/>
      <c r="C215" s="1492"/>
      <c r="D215" s="1492"/>
      <c r="E215" s="1492"/>
      <c r="F215" s="1492"/>
      <c r="G215" s="1492"/>
      <c r="H215" s="1499"/>
      <c r="I215" s="1492"/>
      <c r="J215" s="1492"/>
      <c r="K215" s="1492"/>
      <c r="L215" s="1492"/>
      <c r="M215" s="1492"/>
      <c r="N215" s="1492"/>
      <c r="O215" s="1492"/>
      <c r="P215" s="1492"/>
      <c r="Q215" s="1492"/>
    </row>
    <row r="216" spans="1:17">
      <c r="A216" s="1493" t="s">
        <v>807</v>
      </c>
      <c r="B216" s="1495"/>
      <c r="C216" s="1495"/>
      <c r="D216" s="1495"/>
      <c r="E216" s="1494"/>
      <c r="F216" s="1495"/>
      <c r="G216" s="1494"/>
      <c r="H216" s="1494"/>
      <c r="I216" s="1494"/>
      <c r="J216" s="1494"/>
      <c r="K216" s="1494"/>
      <c r="L216" s="1494"/>
      <c r="M216" s="1494"/>
      <c r="N216" s="1494"/>
      <c r="O216" s="1494"/>
      <c r="P216" s="1494"/>
      <c r="Q216" s="1494"/>
    </row>
    <row r="217" spans="1:17">
      <c r="A217" s="1493" t="s">
        <v>808</v>
      </c>
      <c r="B217" s="1495"/>
      <c r="C217" s="1495"/>
      <c r="D217" s="1495"/>
      <c r="E217" s="1494"/>
      <c r="F217" s="1495"/>
      <c r="G217" s="1494"/>
      <c r="H217" s="1494"/>
      <c r="I217" s="1494"/>
      <c r="J217" s="1494"/>
      <c r="K217" s="1494"/>
      <c r="L217" s="1494"/>
      <c r="M217" s="1494"/>
      <c r="N217" s="1494"/>
      <c r="O217" s="1494"/>
      <c r="P217" s="1494"/>
      <c r="Q217" s="1494"/>
    </row>
    <row r="218" spans="1:17">
      <c r="A218" s="1493" t="s">
        <v>809</v>
      </c>
      <c r="B218" s="1495"/>
      <c r="C218" s="1495"/>
      <c r="D218" s="1495"/>
      <c r="E218" s="1495"/>
      <c r="F218" s="1495"/>
      <c r="G218" s="1495"/>
      <c r="H218" s="1495"/>
      <c r="I218" s="1495"/>
      <c r="J218" s="1495"/>
      <c r="K218" s="1495"/>
      <c r="L218" s="1495"/>
      <c r="M218" s="1495"/>
      <c r="N218" s="1495"/>
      <c r="O218" s="1495"/>
      <c r="P218" s="1495"/>
      <c r="Q218" s="1495"/>
    </row>
    <row r="219" spans="1:17">
      <c r="A219" s="1493" t="s">
        <v>810</v>
      </c>
      <c r="B219" s="1495"/>
      <c r="C219" s="1495"/>
      <c r="D219" s="1495"/>
      <c r="E219" s="1494"/>
      <c r="F219" s="1495"/>
      <c r="G219" s="1494"/>
      <c r="H219" s="1494"/>
      <c r="I219" s="1494"/>
      <c r="J219" s="1494"/>
      <c r="K219" s="1494"/>
      <c r="L219" s="1494"/>
      <c r="M219" s="1494"/>
      <c r="N219" s="1494"/>
      <c r="O219" s="1494"/>
      <c r="P219" s="1494"/>
      <c r="Q219" s="1494"/>
    </row>
    <row r="220" spans="1:17">
      <c r="A220" s="1493" t="s">
        <v>811</v>
      </c>
      <c r="B220" s="1495"/>
      <c r="C220" s="1495"/>
      <c r="D220" s="1495"/>
      <c r="E220" s="1495"/>
      <c r="F220" s="1495"/>
      <c r="G220" s="1495"/>
      <c r="H220" s="1495"/>
      <c r="I220" s="1495"/>
      <c r="J220" s="1495"/>
      <c r="K220" s="1495"/>
      <c r="L220" s="1495"/>
      <c r="M220" s="1495"/>
      <c r="N220" s="1495"/>
      <c r="O220" s="1495"/>
      <c r="P220" s="1495"/>
      <c r="Q220" s="1495"/>
    </row>
    <row r="221" spans="1:17" ht="13" thickBot="1">
      <c r="A221" s="1496" t="s">
        <v>812</v>
      </c>
      <c r="B221" s="1500"/>
      <c r="C221" s="1500"/>
      <c r="D221" s="1500"/>
      <c r="E221" s="1497"/>
      <c r="F221" s="1500"/>
      <c r="G221" s="1497"/>
      <c r="H221" s="1497"/>
      <c r="I221" s="1497"/>
      <c r="J221" s="1497"/>
      <c r="K221" s="1497"/>
      <c r="L221" s="1497"/>
      <c r="M221" s="1497"/>
      <c r="N221" s="1497"/>
      <c r="O221" s="1497"/>
      <c r="P221" s="1497"/>
      <c r="Q221" s="1497"/>
    </row>
    <row r="222" spans="1:17">
      <c r="A222" s="1491" t="s">
        <v>822</v>
      </c>
      <c r="B222" s="1492"/>
      <c r="C222" s="1492"/>
      <c r="D222" s="1492"/>
      <c r="E222" s="1492"/>
      <c r="F222" s="1492"/>
      <c r="G222" s="1492"/>
      <c r="H222" s="1492"/>
      <c r="I222" s="1492"/>
      <c r="J222" s="1492"/>
      <c r="K222" s="1492"/>
      <c r="L222" s="1492"/>
      <c r="M222" s="1492"/>
      <c r="N222" s="1492"/>
      <c r="O222" s="1492"/>
      <c r="P222" s="1492"/>
      <c r="Q222" s="1492"/>
    </row>
    <row r="223" spans="1:17">
      <c r="A223" s="1493" t="s">
        <v>807</v>
      </c>
      <c r="B223" s="1495"/>
      <c r="C223" s="1495"/>
      <c r="D223" s="1495"/>
      <c r="E223" s="1494"/>
      <c r="F223" s="1495"/>
      <c r="G223" s="1495"/>
      <c r="H223" s="1495"/>
      <c r="I223" s="1494"/>
      <c r="J223" s="1494"/>
      <c r="K223" s="1494"/>
      <c r="L223" s="1494"/>
      <c r="M223" s="1494"/>
      <c r="N223" s="1494"/>
      <c r="O223" s="1494"/>
      <c r="P223" s="1494"/>
      <c r="Q223" s="1494"/>
    </row>
    <row r="224" spans="1:17">
      <c r="A224" s="1493" t="s">
        <v>808</v>
      </c>
      <c r="B224" s="1495"/>
      <c r="C224" s="1495"/>
      <c r="D224" s="1495"/>
      <c r="E224" s="1494"/>
      <c r="F224" s="1495"/>
      <c r="G224" s="1495"/>
      <c r="H224" s="1495"/>
      <c r="I224" s="1494"/>
      <c r="J224" s="1494"/>
      <c r="K224" s="1494"/>
      <c r="L224" s="1494"/>
      <c r="M224" s="1494"/>
      <c r="N224" s="1494"/>
      <c r="O224" s="1494"/>
      <c r="P224" s="1494"/>
      <c r="Q224" s="1494"/>
    </row>
    <row r="225" spans="1:17">
      <c r="A225" s="1493" t="s">
        <v>809</v>
      </c>
      <c r="B225" s="1495"/>
      <c r="C225" s="1495"/>
      <c r="D225" s="1495"/>
      <c r="E225" s="1495"/>
      <c r="F225" s="1495"/>
      <c r="G225" s="1495"/>
      <c r="H225" s="1495"/>
      <c r="I225" s="1495"/>
      <c r="J225" s="1495"/>
      <c r="K225" s="1495"/>
      <c r="L225" s="1495"/>
      <c r="M225" s="1495"/>
      <c r="N225" s="1495"/>
      <c r="O225" s="1495"/>
      <c r="P225" s="1495"/>
      <c r="Q225" s="1495"/>
    </row>
    <row r="226" spans="1:17">
      <c r="A226" s="1493" t="s">
        <v>810</v>
      </c>
      <c r="B226" s="1495"/>
      <c r="C226" s="1495"/>
      <c r="D226" s="1495"/>
      <c r="E226" s="1494"/>
      <c r="F226" s="1495"/>
      <c r="G226" s="1495"/>
      <c r="H226" s="1495"/>
      <c r="I226" s="1494"/>
      <c r="J226" s="1494"/>
      <c r="K226" s="1494"/>
      <c r="L226" s="1494"/>
      <c r="M226" s="1494"/>
      <c r="N226" s="1494"/>
      <c r="O226" s="1494"/>
      <c r="P226" s="1494"/>
      <c r="Q226" s="1494"/>
    </row>
    <row r="227" spans="1:17">
      <c r="A227" s="1493" t="s">
        <v>811</v>
      </c>
      <c r="B227" s="1495"/>
      <c r="C227" s="1495"/>
      <c r="D227" s="1495"/>
      <c r="E227" s="1495"/>
      <c r="F227" s="1495"/>
      <c r="G227" s="1495"/>
      <c r="H227" s="1495"/>
      <c r="I227" s="1495"/>
      <c r="J227" s="1495"/>
      <c r="K227" s="1495"/>
      <c r="L227" s="1495"/>
      <c r="M227" s="1495"/>
      <c r="N227" s="1495"/>
      <c r="O227" s="1495"/>
      <c r="P227" s="1495"/>
      <c r="Q227" s="1495"/>
    </row>
    <row r="228" spans="1:17" ht="13" thickBot="1">
      <c r="A228" s="1496" t="s">
        <v>812</v>
      </c>
      <c r="B228" s="1500"/>
      <c r="C228" s="1500"/>
      <c r="D228" s="1500"/>
      <c r="E228" s="1497"/>
      <c r="F228" s="1500"/>
      <c r="G228" s="1500"/>
      <c r="H228" s="1500"/>
      <c r="I228" s="1497"/>
      <c r="J228" s="1497"/>
      <c r="K228" s="1497"/>
      <c r="L228" s="1497"/>
      <c r="M228" s="1497"/>
      <c r="N228" s="1497"/>
      <c r="O228" s="1497"/>
      <c r="P228" s="1497"/>
      <c r="Q228" s="1497"/>
    </row>
    <row r="229" spans="1:17">
      <c r="A229" s="1491" t="s">
        <v>822</v>
      </c>
      <c r="B229" s="1492"/>
      <c r="C229" s="1492"/>
      <c r="D229" s="1492"/>
      <c r="E229" s="1492"/>
      <c r="F229" s="1492"/>
      <c r="G229" s="1492"/>
      <c r="H229" s="1492"/>
      <c r="I229" s="1492"/>
      <c r="J229" s="1492"/>
      <c r="K229" s="1492"/>
      <c r="L229" s="1492"/>
      <c r="M229" s="1492"/>
      <c r="N229" s="1492"/>
      <c r="O229" s="1492"/>
      <c r="P229" s="1492"/>
      <c r="Q229" s="1492"/>
    </row>
    <row r="230" spans="1:17">
      <c r="A230" s="1493" t="s">
        <v>807</v>
      </c>
      <c r="B230" s="1495"/>
      <c r="C230" s="1495"/>
      <c r="D230" s="1495"/>
      <c r="E230" s="1495"/>
      <c r="F230" s="1495"/>
      <c r="G230" s="1494"/>
      <c r="H230" s="1495"/>
      <c r="I230" s="1494"/>
      <c r="J230" s="1494"/>
      <c r="K230" s="1494"/>
      <c r="L230" s="1494"/>
      <c r="M230" s="1494"/>
      <c r="N230" s="1494"/>
      <c r="O230" s="1494"/>
      <c r="P230" s="1494"/>
      <c r="Q230" s="1494"/>
    </row>
    <row r="231" spans="1:17">
      <c r="A231" s="1493" t="s">
        <v>808</v>
      </c>
      <c r="B231" s="1495"/>
      <c r="C231" s="1495"/>
      <c r="D231" s="1495"/>
      <c r="E231" s="1495"/>
      <c r="F231" s="1495"/>
      <c r="G231" s="1494"/>
      <c r="H231" s="1495"/>
      <c r="I231" s="1494"/>
      <c r="J231" s="1494"/>
      <c r="K231" s="1494"/>
      <c r="L231" s="1494"/>
      <c r="M231" s="1494"/>
      <c r="N231" s="1494"/>
      <c r="O231" s="1494"/>
      <c r="P231" s="1494"/>
      <c r="Q231" s="1494"/>
    </row>
    <row r="232" spans="1:17">
      <c r="A232" s="1493" t="s">
        <v>809</v>
      </c>
      <c r="B232" s="1495"/>
      <c r="C232" s="1495"/>
      <c r="D232" s="1495"/>
      <c r="E232" s="1495"/>
      <c r="F232" s="1495"/>
      <c r="G232" s="1495"/>
      <c r="H232" s="1495"/>
      <c r="I232" s="1495"/>
      <c r="J232" s="1495"/>
      <c r="K232" s="1495"/>
      <c r="L232" s="1495"/>
      <c r="M232" s="1495"/>
      <c r="N232" s="1495"/>
      <c r="O232" s="1495"/>
      <c r="P232" s="1495"/>
      <c r="Q232" s="1495"/>
    </row>
    <row r="233" spans="1:17">
      <c r="A233" s="1493" t="s">
        <v>810</v>
      </c>
      <c r="B233" s="1495"/>
      <c r="C233" s="1495"/>
      <c r="D233" s="1495"/>
      <c r="E233" s="1495"/>
      <c r="F233" s="1495"/>
      <c r="G233" s="1494"/>
      <c r="H233" s="1495"/>
      <c r="I233" s="1494"/>
      <c r="J233" s="1494"/>
      <c r="K233" s="1494"/>
      <c r="L233" s="1494"/>
      <c r="M233" s="1494"/>
      <c r="N233" s="1494"/>
      <c r="O233" s="1494"/>
      <c r="P233" s="1494"/>
      <c r="Q233" s="1494"/>
    </row>
    <row r="234" spans="1:17">
      <c r="A234" s="1493" t="s">
        <v>811</v>
      </c>
      <c r="B234" s="1495"/>
      <c r="C234" s="1495"/>
      <c r="D234" s="1495"/>
      <c r="E234" s="1495"/>
      <c r="F234" s="1495"/>
      <c r="G234" s="1495"/>
      <c r="H234" s="1495"/>
      <c r="I234" s="1495"/>
      <c r="J234" s="1495"/>
      <c r="K234" s="1495"/>
      <c r="L234" s="1495"/>
      <c r="M234" s="1495"/>
      <c r="N234" s="1495"/>
      <c r="O234" s="1495"/>
      <c r="P234" s="1495"/>
      <c r="Q234" s="1495"/>
    </row>
    <row r="235" spans="1:17" ht="13" thickBot="1">
      <c r="A235" s="1496" t="s">
        <v>812</v>
      </c>
      <c r="B235" s="1500"/>
      <c r="C235" s="1500"/>
      <c r="D235" s="1500"/>
      <c r="E235" s="1500"/>
      <c r="F235" s="1500"/>
      <c r="G235" s="1497"/>
      <c r="H235" s="1500"/>
      <c r="I235" s="1497"/>
      <c r="J235" s="1497"/>
      <c r="K235" s="1497"/>
      <c r="L235" s="1497"/>
      <c r="M235" s="1497"/>
      <c r="N235" s="1497"/>
      <c r="O235" s="1497"/>
      <c r="P235" s="1497"/>
      <c r="Q235" s="1497"/>
    </row>
    <row r="236" spans="1:17">
      <c r="A236" s="1491" t="s">
        <v>822</v>
      </c>
      <c r="B236" s="1492"/>
      <c r="C236" s="1492"/>
      <c r="D236" s="1492"/>
      <c r="E236" s="1492"/>
      <c r="F236" s="1492"/>
      <c r="G236" s="1492"/>
      <c r="H236" s="1492"/>
      <c r="I236" s="1492"/>
      <c r="J236" s="1492"/>
      <c r="K236" s="1492"/>
      <c r="L236" s="1492"/>
      <c r="M236" s="1492"/>
      <c r="N236" s="1492"/>
      <c r="O236" s="1492"/>
      <c r="P236" s="1492"/>
      <c r="Q236" s="1492"/>
    </row>
    <row r="237" spans="1:17">
      <c r="A237" s="1493" t="s">
        <v>807</v>
      </c>
      <c r="B237" s="1495"/>
      <c r="C237" s="1495"/>
      <c r="D237" s="1495"/>
      <c r="E237" s="1495"/>
      <c r="F237" s="1495"/>
      <c r="G237" s="1494"/>
      <c r="H237" s="1495"/>
      <c r="I237" s="1495"/>
      <c r="J237" s="1495"/>
      <c r="K237" s="1495"/>
      <c r="L237" s="1495"/>
      <c r="M237" s="1495"/>
      <c r="N237" s="1495"/>
      <c r="O237" s="1495"/>
      <c r="P237" s="1495"/>
      <c r="Q237" s="1495"/>
    </row>
    <row r="238" spans="1:17">
      <c r="A238" s="1493" t="s">
        <v>808</v>
      </c>
      <c r="B238" s="1495"/>
      <c r="C238" s="1495"/>
      <c r="D238" s="1495"/>
      <c r="E238" s="1495"/>
      <c r="F238" s="1495"/>
      <c r="G238" s="1494"/>
      <c r="H238" s="1495"/>
      <c r="I238" s="1495"/>
      <c r="J238" s="1495"/>
      <c r="K238" s="1495"/>
      <c r="L238" s="1495"/>
      <c r="M238" s="1495"/>
      <c r="N238" s="1495"/>
      <c r="O238" s="1495"/>
      <c r="P238" s="1495"/>
      <c r="Q238" s="1495"/>
    </row>
    <row r="239" spans="1:17">
      <c r="A239" s="1493" t="s">
        <v>809</v>
      </c>
      <c r="B239" s="1495"/>
      <c r="C239" s="1495"/>
      <c r="D239" s="1495"/>
      <c r="E239" s="1495"/>
      <c r="F239" s="1495"/>
      <c r="G239" s="1495"/>
      <c r="H239" s="1495"/>
      <c r="I239" s="1495"/>
      <c r="J239" s="1495"/>
      <c r="K239" s="1495"/>
      <c r="L239" s="1495"/>
      <c r="M239" s="1495"/>
      <c r="N239" s="1495"/>
      <c r="O239" s="1495"/>
      <c r="P239" s="1495"/>
      <c r="Q239" s="1495"/>
    </row>
    <row r="240" spans="1:17">
      <c r="A240" s="1493" t="s">
        <v>810</v>
      </c>
      <c r="B240" s="1495"/>
      <c r="C240" s="1495"/>
      <c r="D240" s="1495"/>
      <c r="E240" s="1495"/>
      <c r="F240" s="1495"/>
      <c r="G240" s="1494"/>
      <c r="H240" s="1495"/>
      <c r="I240" s="1495"/>
      <c r="J240" s="1495"/>
      <c r="K240" s="1495"/>
      <c r="L240" s="1495"/>
      <c r="M240" s="1495"/>
      <c r="N240" s="1495"/>
      <c r="O240" s="1495"/>
      <c r="P240" s="1495"/>
      <c r="Q240" s="1495"/>
    </row>
    <row r="241" spans="1:17">
      <c r="A241" s="1493" t="s">
        <v>811</v>
      </c>
      <c r="B241" s="1495"/>
      <c r="C241" s="1495"/>
      <c r="D241" s="1495"/>
      <c r="E241" s="1495"/>
      <c r="F241" s="1495"/>
      <c r="G241" s="1495"/>
      <c r="H241" s="1495"/>
      <c r="I241" s="1495"/>
      <c r="J241" s="1495"/>
      <c r="K241" s="1495"/>
      <c r="L241" s="1495"/>
      <c r="M241" s="1495"/>
      <c r="N241" s="1495"/>
      <c r="O241" s="1495"/>
      <c r="P241" s="1495"/>
      <c r="Q241" s="1495"/>
    </row>
    <row r="242" spans="1:17" ht="13" thickBot="1">
      <c r="A242" s="1496" t="s">
        <v>812</v>
      </c>
      <c r="B242" s="1500"/>
      <c r="C242" s="1500"/>
      <c r="D242" s="1500"/>
      <c r="E242" s="1500"/>
      <c r="F242" s="1500"/>
      <c r="G242" s="1497"/>
      <c r="H242" s="1500"/>
      <c r="I242" s="1500"/>
      <c r="J242" s="1500"/>
      <c r="K242" s="1500"/>
      <c r="L242" s="1500"/>
      <c r="M242" s="1500"/>
      <c r="N242" s="1500"/>
      <c r="O242" s="1500"/>
      <c r="P242" s="1500"/>
      <c r="Q242" s="1500"/>
    </row>
    <row r="243" spans="1:17">
      <c r="A243" s="1491" t="s">
        <v>822</v>
      </c>
      <c r="B243" s="1492"/>
      <c r="C243" s="1492"/>
      <c r="D243" s="1492"/>
      <c r="E243" s="1492"/>
      <c r="F243" s="1492"/>
      <c r="G243" s="1492"/>
      <c r="H243" s="1492"/>
      <c r="I243" s="1492"/>
      <c r="J243" s="1492"/>
      <c r="K243" s="1492"/>
      <c r="L243" s="1492"/>
      <c r="M243" s="1492"/>
      <c r="N243" s="1492"/>
      <c r="O243" s="1492"/>
      <c r="P243" s="1492"/>
      <c r="Q243" s="1492"/>
    </row>
    <row r="244" spans="1:17">
      <c r="A244" s="1493" t="s">
        <v>807</v>
      </c>
      <c r="B244" s="1495"/>
      <c r="C244" s="1495"/>
      <c r="D244" s="1495"/>
      <c r="E244" s="1495"/>
      <c r="F244" s="1495"/>
      <c r="G244" s="1494"/>
      <c r="H244" s="1495"/>
      <c r="I244" s="1495"/>
      <c r="J244" s="1495"/>
      <c r="K244" s="1495"/>
      <c r="L244" s="1495"/>
      <c r="M244" s="1495"/>
      <c r="N244" s="1495"/>
      <c r="O244" s="1495"/>
      <c r="P244" s="1495"/>
      <c r="Q244" s="1495"/>
    </row>
    <row r="245" spans="1:17">
      <c r="A245" s="1493" t="s">
        <v>808</v>
      </c>
      <c r="B245" s="1495"/>
      <c r="C245" s="1495"/>
      <c r="D245" s="1495"/>
      <c r="E245" s="1495"/>
      <c r="F245" s="1495"/>
      <c r="G245" s="1494"/>
      <c r="H245" s="1495"/>
      <c r="I245" s="1495"/>
      <c r="J245" s="1495"/>
      <c r="K245" s="1495"/>
      <c r="L245" s="1495"/>
      <c r="M245" s="1495"/>
      <c r="N245" s="1495"/>
      <c r="O245" s="1495"/>
      <c r="P245" s="1495"/>
      <c r="Q245" s="1495"/>
    </row>
    <row r="246" spans="1:17">
      <c r="A246" s="1493" t="s">
        <v>809</v>
      </c>
      <c r="B246" s="1495"/>
      <c r="C246" s="1495"/>
      <c r="D246" s="1495"/>
      <c r="E246" s="1495"/>
      <c r="F246" s="1495"/>
      <c r="G246" s="1495"/>
      <c r="H246" s="1495"/>
      <c r="I246" s="1495"/>
      <c r="J246" s="1495"/>
      <c r="K246" s="1495"/>
      <c r="L246" s="1495"/>
      <c r="M246" s="1495"/>
      <c r="N246" s="1495"/>
      <c r="O246" s="1495"/>
      <c r="P246" s="1495"/>
      <c r="Q246" s="1495"/>
    </row>
    <row r="247" spans="1:17">
      <c r="A247" s="1493" t="s">
        <v>810</v>
      </c>
      <c r="B247" s="1495"/>
      <c r="C247" s="1495"/>
      <c r="D247" s="1495"/>
      <c r="E247" s="1495"/>
      <c r="F247" s="1495"/>
      <c r="G247" s="1494"/>
      <c r="H247" s="1495"/>
      <c r="I247" s="1495"/>
      <c r="J247" s="1495"/>
      <c r="K247" s="1495"/>
      <c r="L247" s="1495"/>
      <c r="M247" s="1495"/>
      <c r="N247" s="1495"/>
      <c r="O247" s="1495"/>
      <c r="P247" s="1495"/>
      <c r="Q247" s="1495"/>
    </row>
    <row r="248" spans="1:17">
      <c r="A248" s="1493" t="s">
        <v>811</v>
      </c>
      <c r="B248" s="1495"/>
      <c r="C248" s="1495"/>
      <c r="D248" s="1495"/>
      <c r="E248" s="1495"/>
      <c r="F248" s="1495"/>
      <c r="G248" s="1495"/>
      <c r="H248" s="1495"/>
      <c r="I248" s="1495"/>
      <c r="J248" s="1495"/>
      <c r="K248" s="1495"/>
      <c r="L248" s="1495"/>
      <c r="M248" s="1495"/>
      <c r="N248" s="1495"/>
      <c r="O248" s="1495"/>
      <c r="P248" s="1495"/>
      <c r="Q248" s="1495"/>
    </row>
    <row r="249" spans="1:17" ht="13" thickBot="1">
      <c r="A249" s="1496" t="s">
        <v>812</v>
      </c>
      <c r="B249" s="1500"/>
      <c r="C249" s="1500"/>
      <c r="D249" s="1500"/>
      <c r="E249" s="1500"/>
      <c r="F249" s="1500"/>
      <c r="G249" s="1497"/>
      <c r="H249" s="1500"/>
      <c r="I249" s="1500"/>
      <c r="J249" s="1500"/>
      <c r="K249" s="1500"/>
      <c r="L249" s="1500"/>
      <c r="M249" s="1500"/>
      <c r="N249" s="1500"/>
      <c r="O249" s="1500"/>
      <c r="P249" s="1500"/>
      <c r="Q249" s="1500"/>
    </row>
    <row r="250" spans="1:17">
      <c r="A250" s="1491" t="s">
        <v>822</v>
      </c>
      <c r="B250" s="1492"/>
      <c r="C250" s="1492"/>
      <c r="D250" s="1492"/>
      <c r="E250" s="1492"/>
      <c r="F250" s="1492"/>
      <c r="G250" s="1492"/>
      <c r="H250" s="1492"/>
      <c r="I250" s="1492"/>
      <c r="J250" s="1492"/>
      <c r="K250" s="1492"/>
      <c r="L250" s="1492"/>
      <c r="M250" s="1492"/>
      <c r="N250" s="1492"/>
      <c r="O250" s="1492"/>
      <c r="P250" s="1492"/>
      <c r="Q250" s="1492"/>
    </row>
    <row r="251" spans="1:17">
      <c r="A251" s="1493" t="s">
        <v>807</v>
      </c>
      <c r="B251" s="1495"/>
      <c r="C251" s="1495"/>
      <c r="D251" s="1495"/>
      <c r="E251" s="1495"/>
      <c r="F251" s="1495"/>
      <c r="G251" s="1494"/>
      <c r="H251" s="1495"/>
      <c r="I251" s="1494"/>
      <c r="J251" s="1494"/>
      <c r="K251" s="1494"/>
      <c r="L251" s="1494"/>
      <c r="M251" s="1494"/>
      <c r="N251" s="1494"/>
      <c r="O251" s="1494"/>
      <c r="P251" s="1494"/>
      <c r="Q251" s="1494"/>
    </row>
    <row r="252" spans="1:17">
      <c r="A252" s="1493" t="s">
        <v>808</v>
      </c>
      <c r="B252" s="1495"/>
      <c r="C252" s="1495"/>
      <c r="D252" s="1495"/>
      <c r="E252" s="1495"/>
      <c r="F252" s="1495"/>
      <c r="G252" s="1494"/>
      <c r="H252" s="1495"/>
      <c r="I252" s="1494"/>
      <c r="J252" s="1494"/>
      <c r="K252" s="1494"/>
      <c r="L252" s="1494"/>
      <c r="M252" s="1494"/>
      <c r="N252" s="1494"/>
      <c r="O252" s="1494"/>
      <c r="P252" s="1494"/>
      <c r="Q252" s="1494"/>
    </row>
    <row r="253" spans="1:17">
      <c r="A253" s="1493" t="s">
        <v>809</v>
      </c>
      <c r="B253" s="1495"/>
      <c r="C253" s="1495"/>
      <c r="D253" s="1495"/>
      <c r="E253" s="1495"/>
      <c r="F253" s="1495"/>
      <c r="G253" s="1495"/>
      <c r="H253" s="1495"/>
      <c r="I253" s="1495"/>
      <c r="J253" s="1495"/>
      <c r="K253" s="1495"/>
      <c r="L253" s="1495"/>
      <c r="M253" s="1495"/>
      <c r="N253" s="1495"/>
      <c r="O253" s="1495"/>
      <c r="P253" s="1495"/>
      <c r="Q253" s="1495"/>
    </row>
    <row r="254" spans="1:17">
      <c r="A254" s="1493" t="s">
        <v>810</v>
      </c>
      <c r="B254" s="1495"/>
      <c r="C254" s="1495"/>
      <c r="D254" s="1495"/>
      <c r="E254" s="1495"/>
      <c r="F254" s="1495"/>
      <c r="G254" s="1495"/>
      <c r="H254" s="1495"/>
      <c r="I254" s="1494"/>
      <c r="J254" s="1494"/>
      <c r="K254" s="1494"/>
      <c r="L254" s="1494"/>
      <c r="M254" s="1494"/>
      <c r="N254" s="1494"/>
      <c r="O254" s="1494"/>
      <c r="P254" s="1494"/>
      <c r="Q254" s="1494"/>
    </row>
    <row r="255" spans="1:17">
      <c r="A255" s="1493" t="s">
        <v>811</v>
      </c>
      <c r="B255" s="1495"/>
      <c r="C255" s="1495"/>
      <c r="D255" s="1495"/>
      <c r="E255" s="1495"/>
      <c r="F255" s="1495"/>
      <c r="G255" s="1495"/>
      <c r="H255" s="1495"/>
      <c r="I255" s="1495"/>
      <c r="J255" s="1495"/>
      <c r="K255" s="1495"/>
      <c r="L255" s="1495"/>
      <c r="M255" s="1495"/>
      <c r="N255" s="1495"/>
      <c r="O255" s="1495"/>
      <c r="P255" s="1495"/>
      <c r="Q255" s="1495"/>
    </row>
    <row r="256" spans="1:17" ht="13" thickBot="1">
      <c r="A256" s="1496" t="s">
        <v>812</v>
      </c>
      <c r="B256" s="1500"/>
      <c r="C256" s="1500"/>
      <c r="D256" s="1500"/>
      <c r="E256" s="1500"/>
      <c r="F256" s="1500"/>
      <c r="G256" s="1500"/>
      <c r="H256" s="1500"/>
      <c r="I256" s="1497"/>
      <c r="J256" s="1497"/>
      <c r="K256" s="1497"/>
      <c r="L256" s="1497"/>
      <c r="M256" s="1497"/>
      <c r="N256" s="1497"/>
      <c r="O256" s="1497"/>
      <c r="P256" s="1497"/>
      <c r="Q256" s="1497"/>
    </row>
    <row r="257" spans="1:17">
      <c r="A257" s="1502" t="s">
        <v>823</v>
      </c>
      <c r="B257" s="1503"/>
      <c r="C257" s="1503"/>
      <c r="D257" s="1503"/>
      <c r="E257" s="1503"/>
      <c r="F257" s="1503"/>
      <c r="G257" s="1503"/>
      <c r="H257" s="1503"/>
      <c r="I257" s="1503"/>
      <c r="J257" s="1503"/>
      <c r="K257" s="1503"/>
      <c r="L257" s="1503"/>
      <c r="M257" s="1503"/>
      <c r="N257" s="1503"/>
      <c r="O257" s="1503"/>
      <c r="P257" s="1503"/>
      <c r="Q257" s="1503"/>
    </row>
    <row r="258" spans="1:17">
      <c r="A258" s="1504" t="s">
        <v>824</v>
      </c>
      <c r="B258" s="1494" t="s">
        <v>819</v>
      </c>
      <c r="C258" s="1494" t="s">
        <v>819</v>
      </c>
      <c r="D258" s="1494" t="s">
        <v>825</v>
      </c>
      <c r="E258" s="1494" t="s">
        <v>819</v>
      </c>
      <c r="F258" s="1494" t="s">
        <v>819</v>
      </c>
      <c r="G258" s="1494" t="s">
        <v>825</v>
      </c>
      <c r="H258" s="1494" t="s">
        <v>819</v>
      </c>
      <c r="I258" s="1494" t="s">
        <v>819</v>
      </c>
      <c r="J258" s="1494" t="s">
        <v>819</v>
      </c>
      <c r="K258" s="1494"/>
      <c r="L258" s="1494"/>
      <c r="M258" s="1494"/>
      <c r="N258" s="1494"/>
      <c r="O258" s="1494"/>
      <c r="P258" s="1494"/>
      <c r="Q258" s="1494"/>
    </row>
    <row r="259" spans="1:17">
      <c r="A259" s="1504" t="s">
        <v>826</v>
      </c>
      <c r="B259" s="1494" t="s">
        <v>827</v>
      </c>
      <c r="C259" s="1494" t="s">
        <v>828</v>
      </c>
      <c r="D259" s="1495" t="s">
        <v>829</v>
      </c>
      <c r="E259" s="1494" t="s">
        <v>828</v>
      </c>
      <c r="F259" s="1495" t="s">
        <v>830</v>
      </c>
      <c r="G259" s="1494" t="s">
        <v>831</v>
      </c>
      <c r="H259" s="1494" t="s">
        <v>832</v>
      </c>
      <c r="I259" s="1494" t="s">
        <v>833</v>
      </c>
      <c r="J259" s="1494" t="s">
        <v>828</v>
      </c>
      <c r="K259" s="1494"/>
      <c r="L259" s="1494"/>
      <c r="M259" s="1494"/>
      <c r="N259" s="1494"/>
      <c r="O259" s="1494"/>
      <c r="P259" s="1494"/>
      <c r="Q259" s="1494"/>
    </row>
    <row r="260" spans="1:17">
      <c r="A260" s="1504" t="s">
        <v>834</v>
      </c>
      <c r="B260" s="1495" t="s">
        <v>835</v>
      </c>
      <c r="C260" s="1495" t="s">
        <v>836</v>
      </c>
      <c r="D260" s="1495" t="s">
        <v>836</v>
      </c>
      <c r="E260" s="1494" t="s">
        <v>837</v>
      </c>
      <c r="F260" s="1495" t="s">
        <v>838</v>
      </c>
      <c r="G260" s="1494" t="s">
        <v>839</v>
      </c>
      <c r="H260" s="1494" t="s">
        <v>840</v>
      </c>
      <c r="I260" s="1494" t="s">
        <v>840</v>
      </c>
      <c r="J260" s="1494" t="s">
        <v>840</v>
      </c>
      <c r="K260" s="1494"/>
      <c r="L260" s="1494"/>
      <c r="M260" s="1494"/>
      <c r="N260" s="1494"/>
      <c r="O260" s="1494"/>
      <c r="P260" s="1494"/>
      <c r="Q260" s="1494"/>
    </row>
    <row r="261" spans="1:17" ht="13" thickBot="1">
      <c r="A261" s="1505" t="s">
        <v>841</v>
      </c>
      <c r="B261" s="1500" t="s">
        <v>840</v>
      </c>
      <c r="C261" s="1500" t="s">
        <v>842</v>
      </c>
      <c r="D261" s="1500" t="s">
        <v>843</v>
      </c>
      <c r="E261" s="1497" t="s">
        <v>844</v>
      </c>
      <c r="F261" s="1500" t="s">
        <v>845</v>
      </c>
      <c r="G261" s="1497" t="s">
        <v>846</v>
      </c>
      <c r="H261" s="1497" t="s">
        <v>847</v>
      </c>
      <c r="I261" s="1500" t="s">
        <v>847</v>
      </c>
      <c r="J261" s="1500" t="s">
        <v>837</v>
      </c>
      <c r="K261" s="1500"/>
      <c r="L261" s="1500"/>
      <c r="M261" s="1500"/>
      <c r="N261" s="1500"/>
      <c r="O261" s="1500"/>
      <c r="P261" s="1500"/>
      <c r="Q261" s="150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9" t="s">
        <v>805</v>
      </c>
      <c r="B2" s="1490"/>
      <c r="C2" s="1490"/>
      <c r="D2" s="1490"/>
      <c r="E2" s="1490"/>
      <c r="F2" s="1490"/>
      <c r="G2" s="1490"/>
      <c r="H2" s="1490"/>
      <c r="I2" s="1490"/>
      <c r="J2" s="1490"/>
      <c r="K2" s="1490"/>
    </row>
    <row r="3" spans="1:11" ht="13" thickBot="1">
      <c r="A3" s="1506" t="s">
        <v>848</v>
      </c>
      <c r="B3" s="1503"/>
      <c r="C3" s="1503"/>
      <c r="D3" s="1503"/>
      <c r="E3" s="1503"/>
      <c r="F3" s="1503"/>
      <c r="G3" s="1503"/>
      <c r="H3" s="1503"/>
      <c r="I3" s="1503"/>
      <c r="J3" s="1503"/>
      <c r="K3" s="1503"/>
    </row>
    <row r="4" spans="1:11">
      <c r="A4" s="1491" t="s">
        <v>849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508" t="s">
        <v>850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3" t="s">
        <v>851</v>
      </c>
      <c r="B6" s="1509"/>
      <c r="C6" s="1509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93" t="s">
        <v>852</v>
      </c>
      <c r="B7" s="1494"/>
      <c r="C7" s="1509"/>
      <c r="D7" s="1494"/>
      <c r="E7" s="1494"/>
      <c r="F7" s="1494"/>
      <c r="G7" s="1494"/>
      <c r="H7" s="1494"/>
      <c r="I7" s="1494"/>
      <c r="J7" s="1494"/>
      <c r="K7" s="1494"/>
    </row>
    <row r="8" spans="1:11" ht="13" thickBot="1">
      <c r="A8" s="1496" t="s">
        <v>853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1" t="s">
        <v>854</v>
      </c>
      <c r="B9" s="1507"/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>
      <c r="A10" s="1508" t="s">
        <v>850</v>
      </c>
      <c r="B10" s="1494"/>
      <c r="C10" s="1494"/>
      <c r="D10" s="1494"/>
      <c r="E10" s="1494"/>
      <c r="F10" s="1494"/>
      <c r="G10" s="1494"/>
      <c r="H10" s="1494"/>
      <c r="I10" s="1494"/>
      <c r="J10" s="1494"/>
      <c r="K10" s="1494"/>
    </row>
    <row r="11" spans="1:11">
      <c r="A11" s="1493" t="s">
        <v>855</v>
      </c>
      <c r="B11" s="1509"/>
      <c r="C11" s="1509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93" t="s">
        <v>856</v>
      </c>
      <c r="B12" s="1494"/>
      <c r="C12" s="1509"/>
      <c r="D12" s="1494"/>
      <c r="E12" s="1494"/>
      <c r="F12" s="1494"/>
      <c r="G12" s="1494"/>
      <c r="H12" s="1494"/>
      <c r="I12" s="1494"/>
      <c r="J12" s="1494"/>
      <c r="K12" s="1494"/>
    </row>
    <row r="13" spans="1:11" ht="13" thickBot="1">
      <c r="A13" s="1496" t="s">
        <v>853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1" t="s">
        <v>857</v>
      </c>
      <c r="B14" s="1507"/>
      <c r="C14" s="1507"/>
      <c r="D14" s="1507"/>
      <c r="E14" s="1507"/>
      <c r="F14" s="1507"/>
      <c r="G14" s="1507"/>
      <c r="H14" s="1507"/>
      <c r="I14" s="1507"/>
      <c r="J14" s="1507"/>
      <c r="K14" s="1507"/>
    </row>
    <row r="15" spans="1:11">
      <c r="A15" s="1508" t="s">
        <v>850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93" t="s">
        <v>855</v>
      </c>
      <c r="B16" s="1509"/>
      <c r="C16" s="1509"/>
      <c r="D16" s="1494"/>
      <c r="E16" s="1494"/>
      <c r="F16" s="1494"/>
      <c r="G16" s="1494"/>
      <c r="H16" s="1494"/>
      <c r="I16" s="1494"/>
      <c r="J16" s="1494"/>
      <c r="K16" s="1494"/>
    </row>
    <row r="17" spans="1:11">
      <c r="A17" s="1493" t="s">
        <v>856</v>
      </c>
      <c r="B17" s="1494"/>
      <c r="C17" s="1509"/>
      <c r="D17" s="1494"/>
      <c r="E17" s="1494"/>
      <c r="F17" s="1494"/>
      <c r="G17" s="1494"/>
      <c r="H17" s="1494"/>
      <c r="I17" s="1494"/>
      <c r="J17" s="1494"/>
      <c r="K17" s="1494"/>
    </row>
    <row r="18" spans="1:11" ht="13" thickBot="1">
      <c r="A18" s="1496" t="s">
        <v>853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1" t="s">
        <v>858</v>
      </c>
      <c r="B19" s="1507"/>
      <c r="C19" s="1507"/>
      <c r="D19" s="1507"/>
      <c r="E19" s="1507"/>
      <c r="F19" s="1507"/>
      <c r="G19" s="1507"/>
      <c r="H19" s="1507"/>
      <c r="I19" s="1507"/>
      <c r="J19" s="1507"/>
      <c r="K19" s="1507"/>
    </row>
    <row r="20" spans="1:11">
      <c r="A20" s="1508" t="s">
        <v>850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3" t="s">
        <v>855</v>
      </c>
      <c r="B21" s="1509"/>
      <c r="C21" s="1509"/>
      <c r="D21" s="1494"/>
      <c r="E21" s="1494"/>
      <c r="F21" s="1494"/>
      <c r="G21" s="1494"/>
      <c r="H21" s="1494"/>
      <c r="I21" s="1494"/>
      <c r="J21" s="1494"/>
      <c r="K21" s="1494"/>
    </row>
    <row r="22" spans="1:11">
      <c r="A22" s="1493" t="s">
        <v>856</v>
      </c>
      <c r="B22" s="1494"/>
      <c r="C22" s="1509"/>
      <c r="D22" s="1494"/>
      <c r="E22" s="1494"/>
      <c r="F22" s="1494"/>
      <c r="G22" s="1494"/>
      <c r="H22" s="1494"/>
      <c r="I22" s="1494"/>
      <c r="J22" s="1494"/>
      <c r="K22" s="1494"/>
    </row>
    <row r="23" spans="1:11" ht="13" thickBot="1">
      <c r="A23" s="1496" t="s">
        <v>853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1" t="s">
        <v>859</v>
      </c>
      <c r="B24" s="1507"/>
      <c r="C24" s="1507"/>
      <c r="D24" s="1507"/>
      <c r="E24" s="1507"/>
      <c r="F24" s="1507"/>
      <c r="G24" s="1507"/>
      <c r="H24" s="1507"/>
      <c r="I24" s="1507"/>
      <c r="J24" s="1507"/>
      <c r="K24" s="1507"/>
    </row>
    <row r="25" spans="1:11">
      <c r="A25" s="1508" t="s">
        <v>850</v>
      </c>
      <c r="B25" s="1494"/>
      <c r="C25" s="1494"/>
      <c r="D25" s="1494"/>
      <c r="E25" s="1494"/>
      <c r="F25" s="1494"/>
      <c r="G25" s="1494"/>
      <c r="H25" s="1494"/>
      <c r="I25" s="1494"/>
      <c r="J25" s="1494"/>
      <c r="K25" s="1494"/>
    </row>
    <row r="26" spans="1:11">
      <c r="A26" s="1493" t="s">
        <v>855</v>
      </c>
      <c r="B26" s="1509"/>
      <c r="C26" s="1509"/>
      <c r="D26" s="1494"/>
      <c r="E26" s="1494"/>
      <c r="F26" s="1494"/>
      <c r="G26" s="1494"/>
      <c r="H26" s="1494"/>
      <c r="I26" s="1494"/>
      <c r="J26" s="1494"/>
      <c r="K26" s="1494"/>
    </row>
    <row r="27" spans="1:11">
      <c r="A27" s="1493" t="s">
        <v>856</v>
      </c>
      <c r="B27" s="1494"/>
      <c r="C27" s="1509"/>
      <c r="D27" s="1494"/>
      <c r="E27" s="1494"/>
      <c r="F27" s="1494"/>
      <c r="G27" s="1494"/>
      <c r="H27" s="1494"/>
      <c r="I27" s="1494"/>
      <c r="J27" s="1494"/>
      <c r="K27" s="1494"/>
    </row>
    <row r="28" spans="1:11" ht="13" thickBot="1">
      <c r="A28" s="1496" t="s">
        <v>853</v>
      </c>
      <c r="B28" s="1497"/>
      <c r="C28" s="1497"/>
      <c r="D28" s="1497"/>
      <c r="E28" s="1510"/>
      <c r="F28" s="1497"/>
      <c r="G28" s="1497"/>
      <c r="H28" s="1497"/>
      <c r="I28" s="1497"/>
      <c r="J28" s="1497"/>
      <c r="K28" s="1497"/>
    </row>
    <row r="29" spans="1:11">
      <c r="A29" s="1491" t="s">
        <v>860</v>
      </c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08" t="s">
        <v>850</v>
      </c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493" t="s">
        <v>855</v>
      </c>
      <c r="B31" s="1509"/>
      <c r="C31" s="1509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493" t="s">
        <v>856</v>
      </c>
      <c r="B32" s="1494"/>
      <c r="C32" s="1509"/>
      <c r="D32" s="1494"/>
      <c r="E32" s="1494"/>
      <c r="F32" s="1494"/>
      <c r="G32" s="1494"/>
      <c r="H32" s="1494"/>
      <c r="I32" s="1494"/>
      <c r="J32" s="1494"/>
      <c r="K32" s="1494"/>
    </row>
    <row r="33" spans="1:11" ht="13" thickBot="1">
      <c r="A33" s="1496" t="s">
        <v>853</v>
      </c>
      <c r="B33" s="1497"/>
      <c r="C33" s="1497"/>
      <c r="D33" s="1497"/>
      <c r="E33" s="1510"/>
      <c r="F33" s="1497"/>
      <c r="G33" s="1497"/>
      <c r="H33" s="1497"/>
      <c r="I33" s="1497"/>
      <c r="J33" s="1497"/>
      <c r="K33" s="1497"/>
    </row>
    <row r="34" spans="1:11">
      <c r="A34" s="1491" t="s">
        <v>861</v>
      </c>
      <c r="B34" s="1507"/>
      <c r="C34" s="1507"/>
      <c r="D34" s="1507"/>
      <c r="E34" s="1507"/>
      <c r="F34" s="1507"/>
      <c r="G34" s="1507"/>
      <c r="H34" s="1507"/>
      <c r="I34" s="1507"/>
      <c r="J34" s="1507"/>
      <c r="K34" s="1507"/>
    </row>
    <row r="35" spans="1:11">
      <c r="A35" s="1508" t="s">
        <v>850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</row>
    <row r="36" spans="1:11">
      <c r="A36" s="1493" t="s">
        <v>855</v>
      </c>
      <c r="B36" s="1509"/>
      <c r="C36" s="1509"/>
      <c r="D36" s="1494"/>
      <c r="E36" s="1494"/>
      <c r="F36" s="1494"/>
      <c r="G36" s="1494"/>
      <c r="H36" s="1494"/>
      <c r="I36" s="1511"/>
      <c r="J36" s="1494"/>
      <c r="K36" s="1494"/>
    </row>
    <row r="37" spans="1:11">
      <c r="A37" s="1493" t="s">
        <v>856</v>
      </c>
      <c r="B37" s="1494"/>
      <c r="C37" s="1509"/>
      <c r="D37" s="1494"/>
      <c r="E37" s="1494"/>
      <c r="F37" s="1494"/>
      <c r="G37" s="1494"/>
      <c r="H37" s="1494"/>
      <c r="I37" s="1494"/>
      <c r="J37" s="1494"/>
      <c r="K37" s="1494"/>
    </row>
    <row r="38" spans="1:11" ht="13" thickBot="1">
      <c r="A38" s="1496" t="s">
        <v>853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1" t="s">
        <v>862</v>
      </c>
      <c r="B39" s="1507"/>
      <c r="C39" s="1507"/>
      <c r="D39" s="1507"/>
      <c r="E39" s="1507"/>
      <c r="F39" s="1507"/>
      <c r="G39" s="1507"/>
      <c r="H39" s="1507"/>
      <c r="I39" s="1507"/>
      <c r="J39" s="1507"/>
      <c r="K39" s="1507"/>
    </row>
    <row r="40" spans="1:11">
      <c r="A40" s="1508" t="s">
        <v>850</v>
      </c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</row>
    <row r="41" spans="1:11">
      <c r="A41" s="1493" t="s">
        <v>855</v>
      </c>
      <c r="B41" s="1509"/>
      <c r="C41" s="1509"/>
      <c r="D41" s="1494"/>
      <c r="E41" s="1494"/>
      <c r="F41" s="1494"/>
      <c r="G41" s="1494"/>
      <c r="H41" s="1494"/>
      <c r="I41" s="1494"/>
      <c r="J41" s="1494"/>
      <c r="K41" s="1494"/>
    </row>
    <row r="42" spans="1:11">
      <c r="A42" s="1493" t="s">
        <v>856</v>
      </c>
      <c r="B42" s="1494"/>
      <c r="C42" s="1509"/>
      <c r="D42" s="1494"/>
      <c r="E42" s="1494"/>
      <c r="F42" s="1494"/>
      <c r="G42" s="1494"/>
      <c r="H42" s="1494"/>
      <c r="I42" s="1494"/>
      <c r="J42" s="1494"/>
      <c r="K42" s="1494"/>
    </row>
    <row r="43" spans="1:11" ht="13" thickBot="1">
      <c r="A43" s="1496" t="s">
        <v>853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1" t="s">
        <v>862</v>
      </c>
      <c r="B44" s="1507"/>
      <c r="C44" s="1507"/>
      <c r="D44" s="1507"/>
      <c r="E44" s="1507"/>
      <c r="F44" s="1507"/>
      <c r="G44" s="1507"/>
      <c r="H44" s="1507"/>
      <c r="I44" s="1507"/>
      <c r="J44" s="1507"/>
      <c r="K44" s="1507"/>
    </row>
    <row r="45" spans="1:11">
      <c r="A45" s="1508" t="s">
        <v>850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</row>
    <row r="46" spans="1:11">
      <c r="A46" s="1493" t="s">
        <v>855</v>
      </c>
      <c r="B46" s="1509"/>
      <c r="C46" s="1509"/>
      <c r="D46" s="1494"/>
      <c r="E46" s="1494"/>
      <c r="F46" s="1494"/>
      <c r="G46" s="1494"/>
      <c r="H46" s="1494"/>
      <c r="I46" s="1494"/>
      <c r="J46" s="1494"/>
      <c r="K46" s="1494"/>
    </row>
    <row r="47" spans="1:11">
      <c r="A47" s="1493" t="s">
        <v>856</v>
      </c>
      <c r="B47" s="1494"/>
      <c r="C47" s="1509"/>
      <c r="D47" s="1494"/>
      <c r="E47" s="1494"/>
      <c r="F47" s="1494"/>
      <c r="G47" s="1494"/>
      <c r="H47" s="1494"/>
      <c r="I47" s="1494"/>
      <c r="J47" s="1494"/>
      <c r="K47" s="1494"/>
    </row>
    <row r="48" spans="1:11" ht="13" thickBot="1">
      <c r="A48" s="1496" t="s">
        <v>853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1" t="s">
        <v>862</v>
      </c>
      <c r="B49" s="1507"/>
      <c r="C49" s="1507"/>
      <c r="D49" s="1507"/>
      <c r="E49" s="1507"/>
      <c r="F49" s="1507"/>
      <c r="G49" s="1507"/>
      <c r="H49" s="1507"/>
      <c r="I49" s="1507"/>
      <c r="J49" s="1507"/>
      <c r="K49" s="1507"/>
    </row>
    <row r="50" spans="1:11">
      <c r="A50" s="1508" t="s">
        <v>850</v>
      </c>
      <c r="B50" s="1494"/>
      <c r="C50" s="1494"/>
      <c r="D50" s="1494"/>
      <c r="E50" s="1494"/>
      <c r="F50" s="1494"/>
      <c r="G50" s="1494"/>
      <c r="H50" s="1494"/>
      <c r="I50" s="1494"/>
      <c r="J50" s="1494"/>
      <c r="K50" s="1494"/>
    </row>
    <row r="51" spans="1:11">
      <c r="A51" s="1493" t="s">
        <v>855</v>
      </c>
      <c r="B51" s="1509"/>
      <c r="C51" s="1509"/>
      <c r="D51" s="1494"/>
      <c r="E51" s="1494"/>
      <c r="F51" s="1494"/>
      <c r="G51" s="1494"/>
      <c r="H51" s="1494"/>
      <c r="I51" s="1494"/>
      <c r="J51" s="1494"/>
      <c r="K51" s="1494"/>
    </row>
    <row r="52" spans="1:11">
      <c r="A52" s="1493" t="s">
        <v>856</v>
      </c>
      <c r="B52" s="1494"/>
      <c r="C52" s="1509"/>
      <c r="D52" s="1494"/>
      <c r="E52" s="1494"/>
      <c r="F52" s="1494"/>
      <c r="G52" s="1494"/>
      <c r="H52" s="1494"/>
      <c r="I52" s="1494"/>
      <c r="J52" s="1494"/>
      <c r="K52" s="1494"/>
    </row>
    <row r="53" spans="1:11" ht="13" thickBot="1">
      <c r="A53" s="1496" t="s">
        <v>853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1" t="s">
        <v>862</v>
      </c>
      <c r="B54" s="1507"/>
      <c r="C54" s="1507"/>
      <c r="D54" s="1507"/>
      <c r="E54" s="1507"/>
      <c r="F54" s="1507"/>
      <c r="G54" s="1507"/>
      <c r="H54" s="1507"/>
      <c r="I54" s="1507"/>
      <c r="J54" s="1507"/>
      <c r="K54" s="1507"/>
    </row>
    <row r="55" spans="1:11">
      <c r="A55" s="1508" t="s">
        <v>850</v>
      </c>
      <c r="B55" s="1494"/>
      <c r="C55" s="1494"/>
      <c r="D55" s="1494"/>
      <c r="E55" s="1494"/>
      <c r="F55" s="1494"/>
      <c r="G55" s="1494"/>
      <c r="H55" s="1494"/>
      <c r="I55" s="1494"/>
      <c r="J55" s="1494"/>
      <c r="K55" s="1494"/>
    </row>
    <row r="56" spans="1:11">
      <c r="A56" s="1493" t="s">
        <v>855</v>
      </c>
      <c r="B56" s="1509"/>
      <c r="C56" s="1509"/>
      <c r="D56" s="1494"/>
      <c r="E56" s="1494"/>
      <c r="F56" s="1494"/>
      <c r="G56" s="1494"/>
      <c r="H56" s="1494"/>
      <c r="I56" s="1494"/>
      <c r="J56" s="1494"/>
      <c r="K56" s="1494"/>
    </row>
    <row r="57" spans="1:11">
      <c r="A57" s="1493" t="s">
        <v>856</v>
      </c>
      <c r="B57" s="1494"/>
      <c r="C57" s="1509"/>
      <c r="D57" s="1494"/>
      <c r="E57" s="1494"/>
      <c r="F57" s="1494"/>
      <c r="G57" s="1494"/>
      <c r="H57" s="1494"/>
      <c r="I57" s="1494"/>
      <c r="J57" s="1494"/>
      <c r="K57" s="1494"/>
    </row>
    <row r="58" spans="1:11" ht="13" thickBot="1">
      <c r="A58" s="1496" t="s">
        <v>853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1" t="s">
        <v>862</v>
      </c>
      <c r="B59" s="1507"/>
      <c r="C59" s="1507"/>
      <c r="D59" s="1507"/>
      <c r="E59" s="1507"/>
      <c r="F59" s="1507"/>
      <c r="G59" s="1507"/>
      <c r="H59" s="1507"/>
      <c r="I59" s="1507"/>
      <c r="J59" s="1507"/>
      <c r="K59" s="1507"/>
    </row>
    <row r="60" spans="1:11">
      <c r="A60" s="1508" t="s">
        <v>850</v>
      </c>
      <c r="B60" s="1494"/>
      <c r="C60" s="1494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93" t="s">
        <v>855</v>
      </c>
      <c r="B61" s="1509"/>
      <c r="C61" s="1509"/>
      <c r="D61" s="1494"/>
      <c r="E61" s="1494"/>
      <c r="F61" s="1494"/>
      <c r="G61" s="1494"/>
      <c r="H61" s="1494"/>
      <c r="I61" s="1494"/>
      <c r="J61" s="1494"/>
      <c r="K61" s="1494"/>
    </row>
    <row r="62" spans="1:11">
      <c r="A62" s="1493" t="s">
        <v>856</v>
      </c>
      <c r="B62" s="1494"/>
      <c r="C62" s="1509"/>
      <c r="D62" s="1494"/>
      <c r="E62" s="1494"/>
      <c r="F62" s="1494"/>
      <c r="G62" s="1494"/>
      <c r="H62" s="1494"/>
      <c r="I62" s="1494"/>
      <c r="J62" s="1494"/>
      <c r="K62" s="1494"/>
    </row>
    <row r="63" spans="1:11" ht="13" thickBot="1">
      <c r="A63" s="1496" t="s">
        <v>853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1" t="s">
        <v>862</v>
      </c>
      <c r="B64" s="1507"/>
      <c r="C64" s="1507"/>
      <c r="D64" s="1507"/>
      <c r="E64" s="1507"/>
      <c r="F64" s="1507"/>
      <c r="G64" s="1507"/>
      <c r="H64" s="1507"/>
      <c r="I64" s="1507"/>
      <c r="J64" s="1507"/>
      <c r="K64" s="1507"/>
    </row>
    <row r="65" spans="1:11">
      <c r="A65" s="1508" t="s">
        <v>850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</row>
    <row r="66" spans="1:11">
      <c r="A66" s="1493" t="s">
        <v>855</v>
      </c>
      <c r="B66" s="1509"/>
      <c r="C66" s="1509"/>
      <c r="D66" s="1494"/>
      <c r="E66" s="1494"/>
      <c r="F66" s="1494"/>
      <c r="G66" s="1494"/>
      <c r="H66" s="1494"/>
      <c r="I66" s="1494"/>
      <c r="J66" s="1494"/>
      <c r="K66" s="1494"/>
    </row>
    <row r="67" spans="1:11">
      <c r="A67" s="1493" t="s">
        <v>856</v>
      </c>
      <c r="B67" s="1494"/>
      <c r="C67" s="1509"/>
      <c r="D67" s="1494"/>
      <c r="E67" s="1494"/>
      <c r="F67" s="1494"/>
      <c r="G67" s="1494"/>
      <c r="H67" s="1494"/>
      <c r="I67" s="1494"/>
      <c r="J67" s="1494"/>
      <c r="K67" s="1494"/>
    </row>
    <row r="68" spans="1:11" ht="13" thickBot="1">
      <c r="A68" s="1496" t="s">
        <v>853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1" t="s">
        <v>862</v>
      </c>
      <c r="B69" s="1507"/>
      <c r="C69" s="1507"/>
      <c r="D69" s="1507"/>
      <c r="E69" s="1507"/>
      <c r="F69" s="1507"/>
      <c r="G69" s="1507"/>
      <c r="H69" s="1507"/>
      <c r="I69" s="1507"/>
      <c r="J69" s="1507"/>
      <c r="K69" s="1507"/>
    </row>
    <row r="70" spans="1:11">
      <c r="A70" s="1508" t="s">
        <v>850</v>
      </c>
      <c r="B70" s="1494"/>
      <c r="C70" s="1494"/>
      <c r="D70" s="1494"/>
      <c r="E70" s="1494"/>
      <c r="F70" s="1494"/>
      <c r="G70" s="1494"/>
      <c r="H70" s="1494"/>
      <c r="I70" s="1494"/>
      <c r="J70" s="1494"/>
      <c r="K70" s="1494"/>
    </row>
    <row r="71" spans="1:11">
      <c r="A71" s="1493" t="s">
        <v>855</v>
      </c>
      <c r="B71" s="1509"/>
      <c r="C71" s="1509"/>
      <c r="D71" s="1494"/>
      <c r="E71" s="1494"/>
      <c r="F71" s="1494"/>
      <c r="G71" s="1494"/>
      <c r="H71" s="1494"/>
      <c r="I71" s="1494"/>
      <c r="J71" s="1494"/>
      <c r="K71" s="1494"/>
    </row>
    <row r="72" spans="1:11">
      <c r="A72" s="1493" t="s">
        <v>856</v>
      </c>
      <c r="B72" s="1494"/>
      <c r="C72" s="1509"/>
      <c r="D72" s="1494"/>
      <c r="E72" s="1494"/>
      <c r="F72" s="1494"/>
      <c r="G72" s="1494"/>
      <c r="H72" s="1494"/>
      <c r="I72" s="1494"/>
      <c r="J72" s="1494"/>
      <c r="K72" s="1494"/>
    </row>
    <row r="73" spans="1:11" ht="13" thickBot="1">
      <c r="A73" s="1496" t="s">
        <v>853</v>
      </c>
      <c r="B73" s="1497"/>
      <c r="C73" s="1497"/>
      <c r="D73" s="1497"/>
      <c r="E73" s="1497"/>
      <c r="F73" s="1497"/>
      <c r="G73" s="1497"/>
      <c r="H73" s="1497"/>
      <c r="I73" s="1497"/>
      <c r="J73" s="1497"/>
      <c r="K73" s="1497"/>
    </row>
    <row r="74" spans="1:11" ht="13" thickBot="1">
      <c r="A74" s="1512" t="s">
        <v>863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</row>
    <row r="75" spans="1:11" ht="13" thickBot="1">
      <c r="A75" s="1506" t="s">
        <v>864</v>
      </c>
      <c r="B75" s="1507"/>
      <c r="C75" s="1507"/>
      <c r="D75" s="1507"/>
      <c r="E75" s="1507"/>
      <c r="F75" s="1507"/>
      <c r="G75" s="1507"/>
      <c r="H75" s="1507"/>
      <c r="I75" s="1507"/>
      <c r="J75" s="1507"/>
      <c r="K75" s="1507"/>
    </row>
    <row r="76" spans="1:11">
      <c r="A76" s="1502" t="s">
        <v>865</v>
      </c>
      <c r="B76" s="1507"/>
      <c r="C76" s="1507"/>
      <c r="D76" s="1507"/>
      <c r="E76" s="1507"/>
      <c r="F76" s="1507"/>
      <c r="G76" s="1507"/>
      <c r="H76" s="1507"/>
      <c r="I76" s="1507"/>
      <c r="J76" s="1507"/>
      <c r="K76" s="1507"/>
    </row>
    <row r="77" spans="1:11">
      <c r="A77" s="1504" t="s">
        <v>866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</row>
    <row r="78" spans="1:11">
      <c r="A78" s="1504" t="s">
        <v>867</v>
      </c>
      <c r="B78" s="1494"/>
      <c r="C78" s="1494"/>
      <c r="D78" s="1494"/>
      <c r="E78" s="1494"/>
      <c r="F78" s="1494"/>
      <c r="G78" s="1494"/>
      <c r="H78" s="1494"/>
      <c r="I78" s="1494"/>
      <c r="J78" s="1494"/>
      <c r="K78" s="1494"/>
    </row>
    <row r="79" spans="1:11">
      <c r="A79" s="1504" t="s">
        <v>868</v>
      </c>
      <c r="B79" s="1494"/>
      <c r="C79" s="1494"/>
      <c r="D79" s="1494"/>
      <c r="E79" s="1494"/>
      <c r="F79" s="1494"/>
      <c r="G79" s="1514"/>
      <c r="H79" s="1515"/>
      <c r="I79" s="1494"/>
      <c r="J79" s="1494"/>
      <c r="K79" s="1494"/>
    </row>
    <row r="80" spans="1:11">
      <c r="A80" s="1504" t="s">
        <v>869</v>
      </c>
      <c r="B80" s="1494"/>
      <c r="C80" s="1494"/>
      <c r="D80" s="1494"/>
      <c r="E80" s="1494"/>
      <c r="F80" s="1494"/>
      <c r="G80" s="1494"/>
      <c r="H80" s="1494"/>
      <c r="I80" s="1494"/>
      <c r="J80" s="1494"/>
      <c r="K80" s="1494"/>
    </row>
    <row r="81" spans="1:11">
      <c r="A81" s="1504" t="s">
        <v>870</v>
      </c>
      <c r="B81" s="1494"/>
      <c r="C81" s="1494"/>
      <c r="D81" s="1494"/>
      <c r="E81" s="1494"/>
      <c r="F81" s="1494"/>
      <c r="G81" s="1514"/>
      <c r="H81" s="1514"/>
      <c r="I81" s="1494"/>
      <c r="J81" s="1494"/>
      <c r="K81" s="1494"/>
    </row>
    <row r="82" spans="1:11" ht="13" thickBot="1">
      <c r="A82" s="1505" t="s">
        <v>871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502" t="s">
        <v>872</v>
      </c>
      <c r="B83" s="1507"/>
      <c r="C83" s="1507"/>
      <c r="D83" s="1507"/>
      <c r="E83" s="1507"/>
      <c r="F83" s="1507"/>
      <c r="G83" s="1507"/>
      <c r="H83" s="1507"/>
      <c r="I83" s="1507"/>
      <c r="J83" s="1507"/>
      <c r="K83" s="1507"/>
    </row>
    <row r="84" spans="1:11">
      <c r="A84" s="1504" t="s">
        <v>866</v>
      </c>
      <c r="B84" s="1494"/>
      <c r="C84" s="1494"/>
      <c r="D84" s="1494"/>
      <c r="E84" s="1494"/>
      <c r="F84" s="1494"/>
      <c r="G84" s="1494"/>
      <c r="H84" s="1494"/>
      <c r="I84" s="1494"/>
      <c r="J84" s="1494"/>
      <c r="K84" s="1494"/>
    </row>
    <row r="85" spans="1:11">
      <c r="A85" s="1504" t="s">
        <v>867</v>
      </c>
      <c r="B85" s="1494"/>
      <c r="C85" s="1494"/>
      <c r="D85" s="1494"/>
      <c r="E85" s="1494"/>
      <c r="F85" s="1494"/>
      <c r="G85" s="1494"/>
      <c r="H85" s="1494"/>
      <c r="I85" s="1494"/>
      <c r="J85" s="1494"/>
      <c r="K85" s="1494"/>
    </row>
    <row r="86" spans="1:11">
      <c r="A86" s="1504" t="s">
        <v>868</v>
      </c>
      <c r="B86" s="1494"/>
      <c r="C86" s="1494"/>
      <c r="D86" s="1494"/>
      <c r="E86" s="1494"/>
      <c r="F86" s="1494"/>
      <c r="G86" s="1514"/>
      <c r="H86" s="1515"/>
      <c r="I86" s="1494"/>
      <c r="J86" s="1494"/>
      <c r="K86" s="1494"/>
    </row>
    <row r="87" spans="1:11">
      <c r="A87" s="1504" t="s">
        <v>869</v>
      </c>
      <c r="B87" s="1494"/>
      <c r="C87" s="1494"/>
      <c r="D87" s="1494"/>
      <c r="E87" s="1494"/>
      <c r="F87" s="1494"/>
      <c r="G87" s="1494"/>
      <c r="H87" s="1494"/>
      <c r="I87" s="1494"/>
      <c r="J87" s="1494"/>
      <c r="K87" s="1494"/>
    </row>
    <row r="88" spans="1:11">
      <c r="A88" s="1504" t="s">
        <v>870</v>
      </c>
      <c r="B88" s="1494"/>
      <c r="C88" s="1494"/>
      <c r="D88" s="1494"/>
      <c r="E88" s="1494"/>
      <c r="F88" s="1494"/>
      <c r="G88" s="1514"/>
      <c r="H88" s="1514"/>
      <c r="I88" s="1494"/>
      <c r="J88" s="1494"/>
      <c r="K88" s="1494"/>
    </row>
    <row r="89" spans="1:11" ht="13" thickBot="1">
      <c r="A89" s="1505" t="s">
        <v>871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502" t="s">
        <v>873</v>
      </c>
      <c r="B90" s="1507"/>
      <c r="C90" s="1507"/>
      <c r="D90" s="1507"/>
      <c r="E90" s="1507"/>
      <c r="F90" s="1507"/>
      <c r="G90" s="1507"/>
      <c r="H90" s="1507"/>
      <c r="I90" s="1507"/>
      <c r="J90" s="1507"/>
      <c r="K90" s="1507"/>
    </row>
    <row r="91" spans="1:11">
      <c r="A91" s="1504" t="s">
        <v>866</v>
      </c>
      <c r="B91" s="1494"/>
      <c r="C91" s="1494"/>
      <c r="D91" s="1494"/>
      <c r="E91" s="1494"/>
      <c r="F91" s="1494"/>
      <c r="G91" s="1494"/>
      <c r="H91" s="1494"/>
      <c r="I91" s="1494"/>
      <c r="J91" s="1494"/>
      <c r="K91" s="1494"/>
    </row>
    <row r="92" spans="1:11">
      <c r="A92" s="1504" t="s">
        <v>867</v>
      </c>
      <c r="B92" s="1494"/>
      <c r="C92" s="1494"/>
      <c r="D92" s="1494"/>
      <c r="E92" s="1494"/>
      <c r="F92" s="1494"/>
      <c r="G92" s="1494"/>
      <c r="H92" s="1494"/>
      <c r="I92" s="1494"/>
      <c r="J92" s="1494"/>
      <c r="K92" s="1494"/>
    </row>
    <row r="93" spans="1:11">
      <c r="A93" s="1504" t="s">
        <v>868</v>
      </c>
      <c r="B93" s="1494"/>
      <c r="C93" s="1494"/>
      <c r="D93" s="1494"/>
      <c r="E93" s="1494"/>
      <c r="F93" s="1494"/>
      <c r="G93" s="1514"/>
      <c r="H93" s="1494"/>
      <c r="I93" s="1494"/>
      <c r="J93" s="1494"/>
      <c r="K93" s="1494"/>
    </row>
    <row r="94" spans="1:11">
      <c r="A94" s="1504" t="s">
        <v>869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>
      <c r="A95" s="1504" t="s">
        <v>870</v>
      </c>
      <c r="B95" s="1494"/>
      <c r="C95" s="1494"/>
      <c r="D95" s="1494"/>
      <c r="E95" s="1494"/>
      <c r="F95" s="1494"/>
      <c r="G95" s="1494"/>
      <c r="H95" s="1494"/>
      <c r="I95" s="1494"/>
      <c r="J95" s="1494"/>
      <c r="K95" s="1494"/>
    </row>
    <row r="96" spans="1:11" ht="13" thickBot="1">
      <c r="A96" s="1505" t="s">
        <v>871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502" t="s">
        <v>874</v>
      </c>
      <c r="B97" s="1507"/>
      <c r="C97" s="1507"/>
      <c r="D97" s="1507"/>
      <c r="E97" s="1507"/>
      <c r="F97" s="1507"/>
      <c r="G97" s="1507"/>
      <c r="H97" s="1507"/>
      <c r="I97" s="1507"/>
      <c r="J97" s="1507"/>
      <c r="K97" s="1507"/>
    </row>
    <row r="98" spans="1:11">
      <c r="A98" s="1504" t="s">
        <v>866</v>
      </c>
      <c r="B98" s="1494"/>
      <c r="C98" s="1494"/>
      <c r="D98" s="1494"/>
      <c r="E98" s="1494"/>
      <c r="F98" s="1494"/>
      <c r="G98" s="1494"/>
      <c r="H98" s="1494"/>
      <c r="I98" s="1494"/>
      <c r="J98" s="1494"/>
      <c r="K98" s="1494"/>
    </row>
    <row r="99" spans="1:11">
      <c r="A99" s="1504" t="s">
        <v>867</v>
      </c>
      <c r="B99" s="1494"/>
      <c r="C99" s="1494"/>
      <c r="D99" s="1494"/>
      <c r="E99" s="1494"/>
      <c r="F99" s="1494"/>
      <c r="G99" s="1494"/>
      <c r="H99" s="1494"/>
      <c r="I99" s="1494"/>
      <c r="J99" s="1494"/>
      <c r="K99" s="1494"/>
    </row>
    <row r="100" spans="1:11">
      <c r="A100" s="1504" t="s">
        <v>868</v>
      </c>
      <c r="B100" s="1494"/>
      <c r="C100" s="1494"/>
      <c r="D100" s="1494"/>
      <c r="E100" s="1494"/>
      <c r="F100" s="1494"/>
      <c r="G100" s="1514"/>
      <c r="H100" s="1494"/>
      <c r="I100" s="1494"/>
      <c r="J100" s="1494"/>
      <c r="K100" s="1494"/>
    </row>
    <row r="101" spans="1:11">
      <c r="A101" s="1504" t="s">
        <v>869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</row>
    <row r="102" spans="1:11">
      <c r="A102" s="1504" t="s">
        <v>870</v>
      </c>
      <c r="B102" s="1494"/>
      <c r="C102" s="1494"/>
      <c r="D102" s="1494"/>
      <c r="E102" s="1494"/>
      <c r="F102" s="1494"/>
      <c r="G102" s="1494"/>
      <c r="H102" s="1494"/>
      <c r="I102" s="1494"/>
      <c r="J102" s="1494"/>
      <c r="K102" s="1494"/>
    </row>
    <row r="103" spans="1:11" ht="13" thickBot="1">
      <c r="A103" s="1505" t="s">
        <v>871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502" t="s">
        <v>875</v>
      </c>
      <c r="B104" s="1507"/>
      <c r="C104" s="1507"/>
      <c r="D104" s="1507"/>
      <c r="E104" s="1507"/>
      <c r="F104" s="1507"/>
      <c r="G104" s="1507"/>
      <c r="H104" s="1507"/>
      <c r="I104" s="1507"/>
      <c r="J104" s="1507"/>
      <c r="K104" s="1507"/>
    </row>
    <row r="105" spans="1:11">
      <c r="A105" s="1504" t="s">
        <v>876</v>
      </c>
      <c r="B105" s="1494"/>
      <c r="C105" s="1494"/>
      <c r="D105" s="1494"/>
      <c r="E105" s="1494"/>
      <c r="F105" s="1494"/>
      <c r="G105" s="1494"/>
      <c r="H105" s="1494"/>
      <c r="I105" s="1494"/>
      <c r="J105" s="1494"/>
      <c r="K105" s="1494"/>
    </row>
    <row r="106" spans="1:11">
      <c r="A106" s="1504" t="s">
        <v>877</v>
      </c>
      <c r="B106" s="1494"/>
      <c r="C106" s="1494"/>
      <c r="D106" s="1494"/>
      <c r="E106" s="1494"/>
      <c r="F106" s="1494"/>
      <c r="G106" s="1494"/>
      <c r="H106" s="1494"/>
      <c r="I106" s="1494"/>
      <c r="J106" s="1494"/>
      <c r="K106" s="1494"/>
    </row>
    <row r="107" spans="1:11" ht="13" thickBot="1">
      <c r="A107" s="1505" t="s">
        <v>871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</row>
    <row r="108" spans="1:11">
      <c r="A108" s="1502" t="s">
        <v>878</v>
      </c>
      <c r="B108" s="1507"/>
      <c r="C108" s="1507"/>
      <c r="D108" s="1507"/>
      <c r="E108" s="1507"/>
      <c r="F108" s="1507"/>
      <c r="G108" s="1507"/>
      <c r="H108" s="1507"/>
      <c r="I108" s="1507"/>
      <c r="J108" s="1507"/>
      <c r="K108" s="1507"/>
    </row>
    <row r="109" spans="1:11">
      <c r="A109" s="1504" t="s">
        <v>876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>
      <c r="A110" s="1504" t="s">
        <v>877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</row>
    <row r="111" spans="1:11" ht="13" thickBot="1">
      <c r="A111" s="1505" t="s">
        <v>871</v>
      </c>
      <c r="B111" s="1494"/>
      <c r="C111" s="1494"/>
      <c r="D111" s="1494"/>
      <c r="E111" s="1494"/>
      <c r="F111" s="1494"/>
      <c r="G111" s="1494"/>
      <c r="H111" s="1494"/>
      <c r="I111" s="1494"/>
      <c r="J111" s="1494"/>
      <c r="K111" s="1494"/>
    </row>
    <row r="112" spans="1:11">
      <c r="A112" s="1502" t="s">
        <v>879</v>
      </c>
      <c r="B112" s="1507"/>
      <c r="C112" s="1507"/>
      <c r="D112" s="1507"/>
      <c r="E112" s="1507"/>
      <c r="F112" s="1507"/>
      <c r="G112" s="1507"/>
      <c r="H112" s="1507"/>
      <c r="I112" s="1507"/>
      <c r="J112" s="1507"/>
      <c r="K112" s="1507"/>
    </row>
    <row r="113" spans="1:11">
      <c r="A113" s="1504" t="s">
        <v>876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</row>
    <row r="114" spans="1:11">
      <c r="A114" s="1504" t="s">
        <v>877</v>
      </c>
      <c r="B114" s="1494"/>
      <c r="C114" s="1494"/>
      <c r="D114" s="1494"/>
      <c r="E114" s="1494"/>
      <c r="F114" s="1494"/>
      <c r="G114" s="1494"/>
      <c r="H114" s="1494"/>
      <c r="I114" s="1494"/>
      <c r="J114" s="1494"/>
      <c r="K114" s="1494"/>
    </row>
    <row r="115" spans="1:11" ht="13" thickBot="1">
      <c r="A115" s="1505" t="s">
        <v>871</v>
      </c>
      <c r="B115" s="1494"/>
      <c r="C115" s="1494"/>
      <c r="D115" s="1494"/>
      <c r="E115" s="1494"/>
      <c r="F115" s="1494"/>
      <c r="G115" s="1494"/>
      <c r="H115" s="1494"/>
      <c r="I115" s="1494"/>
      <c r="J115" s="1494"/>
      <c r="K115" s="1494"/>
    </row>
    <row r="116" spans="1:11">
      <c r="A116" s="1502" t="s">
        <v>880</v>
      </c>
      <c r="B116" s="1507"/>
      <c r="C116" s="1507"/>
      <c r="D116" s="1507"/>
      <c r="E116" s="1507"/>
      <c r="F116" s="1507"/>
      <c r="G116" s="1507"/>
      <c r="H116" s="1507"/>
      <c r="I116" s="1507"/>
      <c r="J116" s="1507"/>
      <c r="K116" s="1507"/>
    </row>
    <row r="117" spans="1:11">
      <c r="A117" s="1504" t="s">
        <v>876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</row>
    <row r="118" spans="1:11">
      <c r="A118" s="1504" t="s">
        <v>877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</row>
    <row r="119" spans="1:11" ht="13" thickBot="1">
      <c r="A119" s="1505" t="s">
        <v>871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6" t="s">
        <v>881</v>
      </c>
      <c r="B2" s="1486"/>
      <c r="C2" s="1486"/>
      <c r="D2" s="1486"/>
      <c r="E2" s="1486"/>
      <c r="F2" s="1486"/>
      <c r="G2" s="1486"/>
      <c r="H2" s="1486"/>
      <c r="I2" s="1486"/>
      <c r="J2" s="1486"/>
      <c r="K2" s="1486"/>
      <c r="L2" s="1435"/>
      <c r="M2" s="1435"/>
    </row>
    <row r="3" spans="1:13" ht="15">
      <c r="A3" s="1516"/>
      <c r="B3" s="1486"/>
      <c r="C3" s="1486"/>
      <c r="D3" s="1486"/>
      <c r="E3" s="1486"/>
      <c r="F3" s="1486"/>
      <c r="G3" s="1486"/>
      <c r="H3" s="1486"/>
      <c r="I3" s="1486"/>
      <c r="J3" s="1486"/>
      <c r="K3" s="1486"/>
      <c r="L3" s="1435"/>
      <c r="M3" s="1435"/>
    </row>
    <row r="4" spans="1:13" ht="13" thickBot="1">
      <c r="A4" s="1517"/>
      <c r="B4" s="1485" t="s">
        <v>882</v>
      </c>
      <c r="C4" s="1485"/>
      <c r="D4" s="1485"/>
      <c r="E4" s="1485"/>
      <c r="F4" s="1485"/>
      <c r="G4" s="1485"/>
      <c r="H4" s="1486"/>
      <c r="I4" s="1486"/>
      <c r="J4" s="1486"/>
      <c r="K4" s="1486"/>
      <c r="L4" s="1435"/>
      <c r="M4" s="1435"/>
    </row>
    <row r="5" spans="1:13" ht="13" thickBot="1">
      <c r="A5" s="1518" t="s">
        <v>883</v>
      </c>
      <c r="B5" s="1490">
        <f>IF(WB!C6="","",WB!C6)</f>
        <v>1</v>
      </c>
      <c r="C5" s="1490">
        <f>IF(WB!D6="","",WB!D6)</f>
        <v>2</v>
      </c>
      <c r="D5" s="1490">
        <f>IF(WB!E6="","",WB!E6)</f>
        <v>3</v>
      </c>
      <c r="E5" s="1490">
        <f>IF(WB!F6="","",WB!F6)</f>
        <v>4</v>
      </c>
      <c r="F5" s="1490">
        <f>IF(WB!G6="","",WB!G6)</f>
        <v>5</v>
      </c>
      <c r="G5" s="1490">
        <f>IF(WB!H6="","",WB!H6)</f>
        <v>6</v>
      </c>
      <c r="H5" s="1490">
        <f>IF(WB!I6="","",WB!I6)</f>
        <v>7</v>
      </c>
      <c r="I5" s="1490">
        <f>IF(WB!J6="","",WB!J6)</f>
        <v>8</v>
      </c>
      <c r="J5" s="1490">
        <f>IF(WB!K6="","",WB!K6)</f>
        <v>9</v>
      </c>
      <c r="K5" s="1490">
        <f>IF(WB!L6="","",WB!L6)</f>
        <v>10</v>
      </c>
      <c r="L5" s="1435"/>
      <c r="M5" s="1519" t="s">
        <v>884</v>
      </c>
    </row>
    <row r="6" spans="1:13">
      <c r="A6" s="1520">
        <v>2015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  <c r="L6" s="1435"/>
      <c r="M6" s="1522" t="e">
        <f t="shared" ref="M6:M11" si="0">AVERAGE(B6:K6)</f>
        <v>#DIV/0!</v>
      </c>
    </row>
    <row r="7" spans="1:13">
      <c r="A7" s="1523">
        <v>2014</v>
      </c>
      <c r="B7" s="1524"/>
      <c r="C7" s="1524"/>
      <c r="D7" s="1524"/>
      <c r="E7" s="1524"/>
      <c r="F7" s="1524"/>
      <c r="G7" s="1524"/>
      <c r="H7" s="1524"/>
      <c r="I7" s="1524"/>
      <c r="J7" s="1524"/>
      <c r="K7" s="1524"/>
      <c r="L7" s="1435"/>
      <c r="M7" s="1522" t="e">
        <f t="shared" si="0"/>
        <v>#DIV/0!</v>
      </c>
    </row>
    <row r="8" spans="1:13">
      <c r="A8" s="1523">
        <v>2013</v>
      </c>
      <c r="B8" s="1524"/>
      <c r="C8" s="1524"/>
      <c r="D8" s="1524"/>
      <c r="E8" s="1524"/>
      <c r="F8" s="1524"/>
      <c r="G8" s="1524"/>
      <c r="H8" s="1524"/>
      <c r="I8" s="1524"/>
      <c r="J8" s="1524"/>
      <c r="K8" s="1524"/>
      <c r="L8" s="1435"/>
      <c r="M8" s="1522" t="e">
        <f t="shared" si="0"/>
        <v>#DIV/0!</v>
      </c>
    </row>
    <row r="9" spans="1:13">
      <c r="A9" s="1523">
        <v>2012</v>
      </c>
      <c r="B9" s="1524"/>
      <c r="C9" s="1524"/>
      <c r="D9" s="1524"/>
      <c r="E9" s="1524"/>
      <c r="F9" s="1524"/>
      <c r="G9" s="1524"/>
      <c r="H9" s="1524"/>
      <c r="I9" s="1524"/>
      <c r="J9" s="1524"/>
      <c r="K9" s="1524"/>
      <c r="L9" s="1435"/>
      <c r="M9" s="1522" t="e">
        <f t="shared" si="0"/>
        <v>#DIV/0!</v>
      </c>
    </row>
    <row r="10" spans="1:13">
      <c r="A10" s="1525">
        <v>2011</v>
      </c>
      <c r="B10" s="1526"/>
      <c r="C10" s="1526"/>
      <c r="D10" s="1526"/>
      <c r="E10" s="1526"/>
      <c r="F10" s="1526"/>
      <c r="G10" s="1526"/>
      <c r="H10" s="1526"/>
      <c r="I10" s="1526"/>
      <c r="J10" s="1526"/>
      <c r="K10" s="1526"/>
      <c r="L10" s="1435"/>
      <c r="M10" s="1522" t="e">
        <f t="shared" si="0"/>
        <v>#DIV/0!</v>
      </c>
    </row>
    <row r="11" spans="1:13" ht="13" thickBot="1">
      <c r="A11" s="1527">
        <v>2010</v>
      </c>
      <c r="B11" s="1528"/>
      <c r="C11" s="1528"/>
      <c r="D11" s="1528"/>
      <c r="E11" s="1528"/>
      <c r="F11" s="1528"/>
      <c r="G11" s="1528"/>
      <c r="H11" s="1528"/>
      <c r="I11" s="1528"/>
      <c r="J11" s="1528"/>
      <c r="K11" s="1528"/>
      <c r="L11" s="1435"/>
      <c r="M11" s="1522" t="e">
        <f t="shared" si="0"/>
        <v>#DIV/0!</v>
      </c>
    </row>
    <row r="12" spans="1:13">
      <c r="A12" s="1486"/>
      <c r="B12" s="1529"/>
      <c r="C12" s="1529"/>
      <c r="D12" s="1529"/>
      <c r="E12" s="1529"/>
      <c r="F12" s="1529"/>
      <c r="G12" s="1529"/>
      <c r="H12" s="1529"/>
      <c r="I12" s="1529"/>
      <c r="J12" s="1529"/>
      <c r="K12" s="1529"/>
      <c r="L12" s="1435"/>
      <c r="M12" s="1435"/>
    </row>
    <row r="13" spans="1:13" ht="13" thickBot="1">
      <c r="A13" s="1486"/>
      <c r="B13" s="1486"/>
      <c r="C13" s="1486"/>
      <c r="D13" s="1486"/>
      <c r="E13" s="1486"/>
      <c r="F13" s="1486"/>
      <c r="G13" s="1486"/>
      <c r="H13" s="1486"/>
      <c r="I13" s="1486"/>
      <c r="J13" s="1486"/>
      <c r="K13" s="1486"/>
      <c r="L13" s="1435"/>
      <c r="M13" s="1435"/>
    </row>
    <row r="14" spans="1:13" ht="13" thickBot="1">
      <c r="A14" s="1530" t="s">
        <v>885</v>
      </c>
      <c r="B14" s="1531"/>
      <c r="C14" s="1531"/>
      <c r="D14" s="1531"/>
      <c r="E14" s="1531"/>
      <c r="F14" s="1531"/>
      <c r="G14" s="1531"/>
      <c r="H14" s="1532"/>
      <c r="I14" s="1531"/>
      <c r="J14" s="1532"/>
      <c r="K14" s="1531"/>
      <c r="L14" s="1435"/>
      <c r="M14" s="1435"/>
    </row>
    <row r="15" spans="1:13">
      <c r="A15" s="1533">
        <v>1</v>
      </c>
      <c r="B15" s="1534"/>
      <c r="C15" s="1534"/>
      <c r="D15" s="1534"/>
      <c r="E15" s="1534"/>
      <c r="F15" s="1534"/>
      <c r="G15" s="1534"/>
      <c r="H15" s="1535"/>
      <c r="I15" s="1534"/>
      <c r="J15" s="1535"/>
      <c r="K15" s="1534"/>
      <c r="L15" s="1435"/>
      <c r="M15" s="1435"/>
    </row>
    <row r="16" spans="1:13">
      <c r="A16" s="1536">
        <v>2</v>
      </c>
      <c r="B16" s="1537"/>
      <c r="C16" s="1537"/>
      <c r="D16" s="1537"/>
      <c r="E16" s="1537"/>
      <c r="F16" s="1537"/>
      <c r="G16" s="1537"/>
      <c r="H16" s="1537"/>
      <c r="I16" s="1537"/>
      <c r="J16" s="1537"/>
      <c r="K16" s="1537"/>
      <c r="L16" s="1435"/>
      <c r="M16" s="1435"/>
    </row>
    <row r="17" spans="1:13" ht="13" thickBot="1">
      <c r="A17" s="1538">
        <v>3</v>
      </c>
      <c r="B17" s="1498"/>
      <c r="C17" s="1528"/>
      <c r="D17" s="1528"/>
      <c r="E17" s="1498"/>
      <c r="F17" s="1528"/>
      <c r="G17" s="1498"/>
      <c r="H17" s="1528"/>
      <c r="I17" s="1498"/>
      <c r="J17" s="1528"/>
      <c r="K17" s="1498"/>
      <c r="L17" s="1435"/>
      <c r="M17" s="1435"/>
    </row>
    <row r="18" spans="1:13" ht="13" thickBot="1">
      <c r="A18" s="1486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  <c r="L18" s="1435"/>
      <c r="M18" s="1435"/>
    </row>
    <row r="19" spans="1:13" ht="13" thickBot="1">
      <c r="A19" s="1530" t="s">
        <v>886</v>
      </c>
      <c r="B19" s="1531"/>
      <c r="C19" s="1531"/>
      <c r="D19" s="1531"/>
      <c r="E19" s="1531"/>
      <c r="F19" s="1531"/>
      <c r="G19" s="1531"/>
      <c r="H19" s="1532"/>
      <c r="I19" s="1531"/>
      <c r="J19" s="1532"/>
      <c r="K19" s="1531"/>
      <c r="L19" s="1435"/>
      <c r="M19" s="1435"/>
    </row>
    <row r="20" spans="1:13">
      <c r="A20" s="1533">
        <v>1</v>
      </c>
      <c r="B20" s="1534"/>
      <c r="C20" s="1534"/>
      <c r="D20" s="1534"/>
      <c r="E20" s="1534"/>
      <c r="F20" s="1534"/>
      <c r="G20" s="1534"/>
      <c r="H20" s="1535"/>
      <c r="I20" s="1534"/>
      <c r="J20" s="1535"/>
      <c r="K20" s="1534"/>
      <c r="L20" s="1435"/>
      <c r="M20" s="1435"/>
    </row>
    <row r="21" spans="1:13">
      <c r="A21" s="1536">
        <v>2</v>
      </c>
      <c r="B21" s="1537"/>
      <c r="C21" s="1537"/>
      <c r="D21" s="1537"/>
      <c r="E21" s="1537"/>
      <c r="F21" s="1537"/>
      <c r="G21" s="1537"/>
      <c r="H21" s="1537"/>
      <c r="I21" s="1537"/>
      <c r="J21" s="1537"/>
      <c r="K21" s="1537"/>
      <c r="L21" s="1435"/>
      <c r="M21" s="1435"/>
    </row>
    <row r="22" spans="1:13" ht="13" thickBot="1">
      <c r="A22" s="1538">
        <v>3</v>
      </c>
      <c r="B22" s="1498"/>
      <c r="C22" s="1528"/>
      <c r="D22" s="1528"/>
      <c r="E22" s="1498"/>
      <c r="F22" s="1528"/>
      <c r="G22" s="1498"/>
      <c r="H22" s="1528"/>
      <c r="I22" s="1498"/>
      <c r="J22" s="1528"/>
      <c r="K22" s="1498"/>
      <c r="L22" s="1435"/>
      <c r="M22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9" t="s">
        <v>887</v>
      </c>
      <c r="B2" s="1435"/>
      <c r="C2" s="1435"/>
      <c r="D2" s="1435"/>
      <c r="E2" s="1435"/>
      <c r="F2" s="1435"/>
      <c r="G2" s="1435"/>
      <c r="H2" s="1435"/>
      <c r="I2" s="1435"/>
      <c r="J2" s="1435"/>
      <c r="K2" s="1435"/>
      <c r="L2" s="1435"/>
    </row>
    <row r="3" spans="1:12" ht="13" thickBot="1">
      <c r="A3" s="1435"/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</row>
    <row r="4" spans="1:12" ht="13" thickBot="1">
      <c r="A4" s="1489" t="s">
        <v>805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  <c r="L4" s="1435"/>
    </row>
    <row r="5" spans="1:12" ht="13" thickBot="1">
      <c r="A5" s="1506" t="s">
        <v>888</v>
      </c>
      <c r="B5" s="1540"/>
      <c r="C5" s="1540"/>
      <c r="D5" s="1540"/>
      <c r="E5" s="1540"/>
      <c r="F5" s="1540"/>
      <c r="G5" s="1540"/>
      <c r="H5" s="1540"/>
      <c r="I5" s="1540"/>
      <c r="J5" s="1540"/>
      <c r="K5" s="1540"/>
      <c r="L5" s="1435"/>
    </row>
    <row r="6" spans="1:12">
      <c r="A6" s="1491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435"/>
    </row>
    <row r="7" spans="1:12">
      <c r="A7" s="1493"/>
      <c r="B7" s="1509"/>
      <c r="C7" s="1509"/>
      <c r="D7" s="1494"/>
      <c r="E7" s="1494"/>
      <c r="F7" s="1494"/>
      <c r="G7" s="1495"/>
      <c r="H7" s="1495"/>
      <c r="I7" s="1494"/>
      <c r="J7" s="1494"/>
      <c r="K7" s="1494"/>
      <c r="L7" s="1435"/>
    </row>
    <row r="8" spans="1:12">
      <c r="A8" s="1493"/>
      <c r="B8" s="1494"/>
      <c r="C8" s="1494"/>
      <c r="D8" s="1494"/>
      <c r="E8" s="1494"/>
      <c r="F8" s="1494"/>
      <c r="G8" s="1495"/>
      <c r="H8" s="1495"/>
      <c r="I8" s="1494"/>
      <c r="J8" s="1494"/>
      <c r="K8" s="1494"/>
      <c r="L8" s="1435"/>
    </row>
    <row r="9" spans="1:12">
      <c r="A9" s="1493"/>
      <c r="B9" s="1494"/>
      <c r="C9" s="1495"/>
      <c r="D9" s="1494"/>
      <c r="E9" s="1494"/>
      <c r="F9" s="1494"/>
      <c r="G9" s="1495"/>
      <c r="H9" s="1495"/>
      <c r="I9" s="1495"/>
      <c r="J9" s="1495"/>
      <c r="K9" s="1495"/>
      <c r="L9" s="1435"/>
    </row>
    <row r="10" spans="1:12">
      <c r="A10" s="1493"/>
      <c r="B10" s="1494"/>
      <c r="C10" s="1495"/>
      <c r="D10" s="1494"/>
      <c r="E10" s="1494"/>
      <c r="F10" s="1495"/>
      <c r="G10" s="1495"/>
      <c r="H10" s="1494"/>
      <c r="I10" s="1495"/>
      <c r="J10" s="1495"/>
      <c r="K10" s="1495"/>
      <c r="L10" s="1435"/>
    </row>
    <row r="11" spans="1:12">
      <c r="A11" s="1542"/>
      <c r="B11" s="1543"/>
      <c r="C11" s="1544"/>
      <c r="D11" s="1543"/>
      <c r="E11" s="1543"/>
      <c r="F11" s="1544"/>
      <c r="G11" s="1544"/>
      <c r="H11" s="1544"/>
      <c r="I11" s="1544"/>
      <c r="J11" s="1544"/>
      <c r="K11" s="1544"/>
      <c r="L11" s="1435"/>
    </row>
    <row r="12" spans="1:12" ht="13" thickBot="1">
      <c r="A12" s="1496"/>
      <c r="B12" s="1500"/>
      <c r="C12" s="1500"/>
      <c r="D12" s="1497"/>
      <c r="E12" s="1497"/>
      <c r="F12" s="1500"/>
      <c r="G12" s="1500"/>
      <c r="H12" s="1500"/>
      <c r="I12" s="1500"/>
      <c r="J12" s="1500"/>
      <c r="K12" s="1500"/>
      <c r="L12" s="1435"/>
    </row>
    <row r="13" spans="1:12">
      <c r="A13" s="1506" t="s">
        <v>889</v>
      </c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  <c r="L13" s="1435"/>
    </row>
    <row r="14" spans="1:12">
      <c r="A14" s="1493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  <c r="L14" s="1435"/>
    </row>
    <row r="15" spans="1:12">
      <c r="A15" s="1545"/>
      <c r="B15" s="1534"/>
      <c r="C15" s="1534"/>
      <c r="D15" s="1534"/>
      <c r="E15" s="1534"/>
      <c r="F15" s="1534"/>
      <c r="G15" s="1534"/>
      <c r="H15" s="1534"/>
      <c r="I15" s="1534"/>
      <c r="J15" s="1534"/>
      <c r="K15" s="1534"/>
      <c r="L15" s="1435"/>
    </row>
    <row r="16" spans="1:12">
      <c r="A16" s="1493"/>
      <c r="B16" s="1509"/>
      <c r="C16" s="1509"/>
      <c r="D16" s="1509"/>
      <c r="E16" s="1509"/>
      <c r="F16" s="1509"/>
      <c r="G16" s="1509"/>
      <c r="H16" s="1509"/>
      <c r="I16" s="1509"/>
      <c r="J16" s="1509"/>
      <c r="K16" s="1509"/>
      <c r="L16" s="1435"/>
    </row>
    <row r="17" spans="1:12">
      <c r="A17" s="1493"/>
      <c r="B17" s="1495"/>
      <c r="C17" s="1494"/>
      <c r="D17" s="1494"/>
      <c r="E17" s="1494"/>
      <c r="F17" s="1494"/>
      <c r="G17" s="1494"/>
      <c r="H17" s="1495"/>
      <c r="I17" s="1494"/>
      <c r="J17" s="1494"/>
      <c r="K17" s="1494"/>
      <c r="L17" s="1435"/>
    </row>
    <row r="18" spans="1:12">
      <c r="A18" s="1493"/>
      <c r="B18" s="1495"/>
      <c r="C18" s="1495"/>
      <c r="D18" s="1494"/>
      <c r="E18" s="1494"/>
      <c r="F18" s="1494"/>
      <c r="G18" s="1494"/>
      <c r="H18" s="1495"/>
      <c r="I18" s="1494"/>
      <c r="J18" s="1494"/>
      <c r="K18" s="1494"/>
      <c r="L18" s="1435"/>
    </row>
    <row r="19" spans="1:12">
      <c r="A19" s="1493"/>
      <c r="B19" s="1495"/>
      <c r="C19" s="1495"/>
      <c r="D19" s="1494"/>
      <c r="E19" s="1494"/>
      <c r="F19" s="1494"/>
      <c r="G19" s="1495"/>
      <c r="H19" s="1495"/>
      <c r="I19" s="1494"/>
      <c r="J19" s="1494"/>
      <c r="K19" s="1494"/>
      <c r="L19" s="1435"/>
    </row>
    <row r="20" spans="1:12" ht="13" thickBot="1">
      <c r="A20" s="1496"/>
      <c r="B20" s="1500"/>
      <c r="C20" s="1500"/>
      <c r="D20" s="1500"/>
      <c r="E20" s="1500"/>
      <c r="F20" s="1497"/>
      <c r="G20" s="1500"/>
      <c r="H20" s="1500"/>
      <c r="I20" s="1500"/>
      <c r="J20" s="1500"/>
      <c r="K20" s="1500"/>
      <c r="L20" s="1435"/>
    </row>
    <row r="21" spans="1:12" ht="13" thickBot="1">
      <c r="A21" s="1506" t="s">
        <v>36</v>
      </c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  <c r="L21" s="1435"/>
    </row>
    <row r="22" spans="1:12">
      <c r="A22" s="1491"/>
      <c r="B22" s="1540"/>
      <c r="C22" s="1540"/>
      <c r="D22" s="1540"/>
      <c r="E22" s="1540"/>
      <c r="F22" s="1540"/>
      <c r="G22" s="1540"/>
      <c r="H22" s="1540"/>
      <c r="I22" s="1540"/>
      <c r="J22" s="1540"/>
      <c r="K22" s="1540"/>
      <c r="L22" s="1435"/>
    </row>
    <row r="23" spans="1:12">
      <c r="A23" s="1545"/>
      <c r="B23" s="1494"/>
      <c r="C23" s="1495"/>
      <c r="D23" s="1495"/>
      <c r="E23" s="1495"/>
      <c r="F23" s="1495"/>
      <c r="G23" s="1495"/>
      <c r="H23" s="1495"/>
      <c r="I23" s="1495"/>
      <c r="J23" s="1495"/>
      <c r="K23" s="1495"/>
      <c r="L23" s="1435"/>
    </row>
    <row r="24" spans="1:12">
      <c r="A24" s="1493"/>
      <c r="B24" s="1534"/>
      <c r="C24" s="1534"/>
      <c r="D24" s="1534"/>
      <c r="E24" s="1534"/>
      <c r="F24" s="1534"/>
      <c r="G24" s="1534"/>
      <c r="H24" s="1534"/>
      <c r="I24" s="1534"/>
      <c r="J24" s="1534"/>
      <c r="K24" s="1534"/>
      <c r="L24" s="1435"/>
    </row>
    <row r="25" spans="1:12">
      <c r="A25" s="1493"/>
      <c r="B25" s="1509"/>
      <c r="C25" s="1509"/>
      <c r="D25" s="1509"/>
      <c r="E25" s="1509"/>
      <c r="F25" s="1509"/>
      <c r="G25" s="1509"/>
      <c r="H25" s="1509"/>
      <c r="I25" s="1509"/>
      <c r="J25" s="1509"/>
      <c r="K25" s="1509"/>
      <c r="L25" s="1435"/>
    </row>
    <row r="26" spans="1:12">
      <c r="A26" s="1493"/>
      <c r="B26" s="1495"/>
      <c r="C26" s="1495"/>
      <c r="D26" s="1495"/>
      <c r="E26" s="1494"/>
      <c r="F26" s="1494"/>
      <c r="G26" s="1494"/>
      <c r="H26" s="1494"/>
      <c r="I26" s="1494"/>
      <c r="J26" s="1494"/>
      <c r="K26" s="1494"/>
      <c r="L26" s="1435"/>
    </row>
    <row r="27" spans="1:12">
      <c r="A27" s="1493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  <c r="L27" s="1435"/>
    </row>
    <row r="28" spans="1:12" ht="13" thickBot="1">
      <c r="A28" s="1496"/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  <c r="L28" s="1435"/>
    </row>
    <row r="29" spans="1:12" ht="13" thickBot="1">
      <c r="A29" s="1506" t="s">
        <v>37</v>
      </c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  <c r="L29" s="1435"/>
    </row>
    <row r="30" spans="1:12">
      <c r="A30" s="1491"/>
      <c r="B30" s="1540"/>
      <c r="C30" s="1540"/>
      <c r="D30" s="1540"/>
      <c r="E30" s="1540"/>
      <c r="F30" s="1540"/>
      <c r="G30" s="1540"/>
      <c r="H30" s="1540"/>
      <c r="I30" s="1540"/>
      <c r="J30" s="1540"/>
      <c r="K30" s="1540"/>
      <c r="L30" s="1435"/>
    </row>
    <row r="31" spans="1:12">
      <c r="A31" s="1493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35"/>
    </row>
    <row r="32" spans="1:12">
      <c r="A32" s="1493"/>
      <c r="B32" s="1534"/>
      <c r="C32" s="1534"/>
      <c r="D32" s="1534"/>
      <c r="E32" s="1534"/>
      <c r="F32" s="1534"/>
      <c r="G32" s="1534"/>
      <c r="H32" s="1534"/>
      <c r="I32" s="1534"/>
      <c r="J32" s="1534"/>
      <c r="K32" s="1534"/>
      <c r="L32" s="1435"/>
    </row>
    <row r="33" spans="1:12">
      <c r="A33" s="1493"/>
      <c r="B33" s="1509"/>
      <c r="C33" s="1509"/>
      <c r="D33" s="1509"/>
      <c r="E33" s="1509"/>
      <c r="F33" s="1509"/>
      <c r="G33" s="1509"/>
      <c r="H33" s="1509"/>
      <c r="I33" s="1509"/>
      <c r="J33" s="1509"/>
      <c r="K33" s="1509"/>
      <c r="L33" s="1435"/>
    </row>
    <row r="34" spans="1:12">
      <c r="A34" s="1493"/>
      <c r="B34" s="1494"/>
      <c r="C34" s="1494"/>
      <c r="D34" s="1495"/>
      <c r="E34" s="1494"/>
      <c r="F34" s="1494"/>
      <c r="G34" s="1495"/>
      <c r="H34" s="1494"/>
      <c r="I34" s="1494"/>
      <c r="J34" s="1494"/>
      <c r="K34" s="1494"/>
      <c r="L34" s="1435"/>
    </row>
    <row r="35" spans="1:12">
      <c r="A35" s="1493"/>
      <c r="B35" s="1495"/>
      <c r="C35" s="1494"/>
      <c r="D35" s="1495"/>
      <c r="E35" s="1494"/>
      <c r="F35" s="1495"/>
      <c r="G35" s="1495"/>
      <c r="H35" s="1495"/>
      <c r="I35" s="1494"/>
      <c r="J35" s="1494"/>
      <c r="K35" s="1494"/>
      <c r="L35" s="1435"/>
    </row>
    <row r="36" spans="1:12" ht="13" thickBot="1">
      <c r="A36" s="1496"/>
      <c r="B36" s="1500"/>
      <c r="C36" s="1497"/>
      <c r="D36" s="1500"/>
      <c r="E36" s="1500"/>
      <c r="F36" s="1500"/>
      <c r="G36" s="1500"/>
      <c r="H36" s="1500"/>
      <c r="I36" s="1500"/>
      <c r="J36" s="1500"/>
      <c r="K36" s="1500"/>
      <c r="L36" s="1435"/>
    </row>
    <row r="37" spans="1:12" ht="13" thickBot="1">
      <c r="A37" s="1506" t="s">
        <v>890</v>
      </c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  <c r="L37" s="1435"/>
    </row>
    <row r="38" spans="1:12">
      <c r="A38" s="1491"/>
      <c r="B38" s="1540"/>
      <c r="C38" s="1540"/>
      <c r="D38" s="1540"/>
      <c r="E38" s="1540"/>
      <c r="F38" s="1540"/>
      <c r="G38" s="1540"/>
      <c r="H38" s="1540"/>
      <c r="I38" s="1540"/>
      <c r="J38" s="1540"/>
      <c r="K38" s="1540"/>
      <c r="L38" s="1435"/>
    </row>
    <row r="39" spans="1:12">
      <c r="A39" s="1493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35"/>
    </row>
    <row r="40" spans="1:12">
      <c r="A40" s="1493"/>
      <c r="B40" s="1534"/>
      <c r="C40" s="1534"/>
      <c r="D40" s="1534"/>
      <c r="E40" s="1534"/>
      <c r="F40" s="1534"/>
      <c r="G40" s="1534"/>
      <c r="H40" s="1534"/>
      <c r="I40" s="1534"/>
      <c r="J40" s="1534"/>
      <c r="K40" s="1534"/>
      <c r="L40" s="1435"/>
    </row>
    <row r="41" spans="1:12">
      <c r="A41" s="1493"/>
      <c r="B41" s="1509"/>
      <c r="C41" s="1509"/>
      <c r="D41" s="1509"/>
      <c r="E41" s="1509"/>
      <c r="F41" s="1509"/>
      <c r="G41" s="1509"/>
      <c r="H41" s="1509"/>
      <c r="I41" s="1509"/>
      <c r="J41" s="1509"/>
      <c r="K41" s="1509"/>
      <c r="L41" s="1435"/>
    </row>
    <row r="42" spans="1:12">
      <c r="A42" s="1493"/>
      <c r="B42" s="1495"/>
      <c r="C42" s="1509"/>
      <c r="D42" s="1495"/>
      <c r="E42" s="1494"/>
      <c r="F42" s="1495"/>
      <c r="G42" s="1495"/>
      <c r="H42" s="1494"/>
      <c r="I42" s="1494"/>
      <c r="J42" s="1494"/>
      <c r="K42" s="1494"/>
      <c r="L42" s="1435"/>
    </row>
    <row r="43" spans="1:12">
      <c r="A43" s="1542"/>
      <c r="B43" s="1544"/>
      <c r="C43" s="1543"/>
      <c r="D43" s="1544"/>
      <c r="E43" s="1543"/>
      <c r="F43" s="1544"/>
      <c r="G43" s="1544"/>
      <c r="H43" s="1543"/>
      <c r="I43" s="1543"/>
      <c r="J43" s="1543"/>
      <c r="K43" s="1543"/>
      <c r="L43" s="1435"/>
    </row>
    <row r="44" spans="1:12" ht="13" thickBot="1">
      <c r="A44" s="1496"/>
      <c r="B44" s="1500"/>
      <c r="C44" s="1497"/>
      <c r="D44" s="1500"/>
      <c r="E44" s="1497"/>
      <c r="F44" s="1500"/>
      <c r="G44" s="1500"/>
      <c r="H44" s="1497"/>
      <c r="I44" s="1497"/>
      <c r="J44" s="1497"/>
      <c r="K44" s="1497"/>
      <c r="L44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9" t="s">
        <v>891</v>
      </c>
    </row>
    <row r="2" spans="1:11" ht="13" thickBot="1"/>
    <row r="3" spans="1:11" ht="13" thickBot="1">
      <c r="A3" s="1489" t="s">
        <v>805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 ht="13" thickBot="1">
      <c r="A4" s="1506" t="s">
        <v>888</v>
      </c>
      <c r="B4" s="1540"/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11">
      <c r="A5" s="1491"/>
      <c r="B5" s="1541"/>
      <c r="C5" s="1541"/>
      <c r="D5" s="1541"/>
      <c r="E5" s="1541"/>
      <c r="F5" s="1541"/>
      <c r="G5" s="1541"/>
      <c r="H5" s="1541"/>
      <c r="I5" s="1541"/>
      <c r="J5" s="1541"/>
      <c r="K5" s="1541"/>
    </row>
    <row r="6" spans="1:11">
      <c r="A6" s="1545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493"/>
      <c r="B7" s="1494"/>
      <c r="C7" s="1494"/>
      <c r="D7" s="1494"/>
      <c r="E7" s="1494"/>
      <c r="F7" s="1495"/>
      <c r="G7" s="1534"/>
      <c r="H7" s="1495"/>
      <c r="I7" s="1494"/>
      <c r="J7" s="1495"/>
      <c r="K7" s="1494"/>
    </row>
    <row r="8" spans="1:11">
      <c r="A8" s="1493"/>
      <c r="B8" s="1494"/>
      <c r="C8" s="1494"/>
      <c r="D8" s="1494"/>
      <c r="E8" s="1494"/>
      <c r="F8" s="1544"/>
      <c r="G8" s="1494"/>
      <c r="H8" s="1544"/>
      <c r="I8" s="1543"/>
      <c r="J8" s="1544"/>
      <c r="K8" s="1543"/>
    </row>
    <row r="9" spans="1:11">
      <c r="A9" s="1493"/>
      <c r="B9" s="1494"/>
      <c r="C9" s="1494"/>
      <c r="D9" s="1494"/>
      <c r="E9" s="1494"/>
      <c r="F9" s="1494"/>
      <c r="G9" s="1495"/>
      <c r="H9" s="1494"/>
      <c r="I9" s="1543"/>
      <c r="J9" s="1494"/>
      <c r="K9" s="1543"/>
    </row>
    <row r="10" spans="1:11">
      <c r="A10" s="1493"/>
      <c r="B10" s="1495"/>
      <c r="C10" s="1495"/>
      <c r="D10" s="1494"/>
      <c r="E10" s="1495"/>
      <c r="F10" s="1494"/>
      <c r="G10" s="1495"/>
      <c r="H10" s="1494"/>
      <c r="I10" s="1495"/>
      <c r="J10" s="1494"/>
      <c r="K10" s="1495"/>
    </row>
    <row r="11" spans="1:11" ht="13" thickBot="1">
      <c r="A11" s="1496"/>
      <c r="B11" s="1500"/>
      <c r="C11" s="1500"/>
      <c r="D11" s="1497"/>
      <c r="E11" s="1500"/>
      <c r="F11" s="1497"/>
      <c r="G11" s="1500"/>
      <c r="H11" s="1500"/>
      <c r="I11" s="1500"/>
      <c r="J11" s="1500"/>
      <c r="K11" s="1500"/>
    </row>
    <row r="12" spans="1:11" ht="13" thickBot="1">
      <c r="A12" s="1506" t="s">
        <v>889</v>
      </c>
      <c r="B12" s="1540"/>
      <c r="C12" s="1540"/>
      <c r="D12" s="1540"/>
      <c r="E12" s="1540"/>
      <c r="F12" s="1540"/>
      <c r="G12" s="1540"/>
      <c r="H12" s="1540"/>
      <c r="I12" s="1540"/>
      <c r="J12" s="1540"/>
      <c r="K12" s="1540"/>
    </row>
    <row r="13" spans="1:11">
      <c r="A13" s="1491"/>
      <c r="B13" s="1541"/>
      <c r="C13" s="1541"/>
      <c r="D13" s="1541"/>
      <c r="E13" s="1541"/>
      <c r="F13" s="1541"/>
      <c r="G13" s="1541"/>
      <c r="H13" s="1541"/>
      <c r="I13" s="1541"/>
      <c r="J13" s="1541"/>
      <c r="K13" s="1541"/>
    </row>
    <row r="14" spans="1:11">
      <c r="A14" s="1545"/>
      <c r="B14" s="1534"/>
      <c r="C14" s="1534"/>
      <c r="D14" s="1534"/>
      <c r="E14" s="1534"/>
      <c r="F14" s="1534"/>
      <c r="G14" s="1534"/>
      <c r="H14" s="1534"/>
      <c r="I14" s="1534"/>
      <c r="J14" s="1534"/>
      <c r="K14" s="1534"/>
    </row>
    <row r="15" spans="1:11">
      <c r="A15" s="1493"/>
      <c r="B15" s="1509"/>
      <c r="C15" s="1494"/>
      <c r="D15" s="1495"/>
      <c r="E15" s="1494"/>
      <c r="F15" s="1494"/>
      <c r="G15" s="1494"/>
      <c r="H15" s="1494"/>
      <c r="I15" s="1494"/>
      <c r="J15" s="1494"/>
      <c r="K15" s="1494"/>
    </row>
    <row r="16" spans="1:11">
      <c r="A16" s="1493"/>
      <c r="B16" s="1495"/>
      <c r="C16" s="1494"/>
      <c r="D16" s="1495"/>
      <c r="E16" s="1494"/>
      <c r="F16" s="1494"/>
      <c r="G16" s="1495"/>
      <c r="H16" s="1494"/>
      <c r="I16" s="1494"/>
      <c r="J16" s="1494"/>
      <c r="K16" s="1494"/>
    </row>
    <row r="17" spans="1:11">
      <c r="A17" s="1493"/>
      <c r="B17" s="1495"/>
      <c r="C17" s="1495"/>
      <c r="D17" s="1495"/>
      <c r="E17" s="1494"/>
      <c r="F17" s="1494"/>
      <c r="G17" s="1495"/>
      <c r="H17" s="1494"/>
      <c r="I17" s="1495"/>
      <c r="J17" s="1494"/>
      <c r="K17" s="1495"/>
    </row>
    <row r="18" spans="1:11">
      <c r="A18" s="1493"/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 ht="13" thickBot="1">
      <c r="A19" s="1496"/>
      <c r="B19" s="1500"/>
      <c r="C19" s="1500"/>
      <c r="D19" s="1500"/>
      <c r="E19" s="1500"/>
      <c r="F19" s="1500"/>
      <c r="G19" s="1500"/>
      <c r="H19" s="1500"/>
      <c r="I19" s="1500"/>
      <c r="J19" s="1500"/>
      <c r="K19" s="1500"/>
    </row>
    <row r="20" spans="1:11" ht="13" thickBot="1">
      <c r="A20" s="1506" t="s">
        <v>36</v>
      </c>
      <c r="B20" s="1540"/>
      <c r="C20" s="1540"/>
      <c r="D20" s="1540"/>
      <c r="E20" s="1540"/>
      <c r="F20" s="1540"/>
      <c r="G20" s="1540"/>
      <c r="H20" s="1540"/>
      <c r="I20" s="1540"/>
      <c r="J20" s="1540"/>
      <c r="K20" s="1540"/>
    </row>
    <row r="21" spans="1:11">
      <c r="A21" s="1541"/>
      <c r="B21" s="1541"/>
      <c r="C21" s="1541"/>
      <c r="D21" s="1541"/>
      <c r="E21" s="1541"/>
      <c r="F21" s="1541"/>
      <c r="G21" s="1541"/>
      <c r="H21" s="1541"/>
      <c r="I21" s="1541"/>
      <c r="J21" s="1541"/>
      <c r="K21" s="1541"/>
    </row>
    <row r="22" spans="1:11">
      <c r="A22" s="1534"/>
      <c r="B22" s="1534"/>
      <c r="C22" s="1534"/>
      <c r="D22" s="1534"/>
      <c r="E22" s="1534"/>
      <c r="F22" s="1534"/>
      <c r="G22" s="1534"/>
      <c r="H22" s="1534"/>
      <c r="I22" s="1534"/>
      <c r="J22" s="1534"/>
      <c r="K22" s="1534"/>
    </row>
    <row r="23" spans="1:11">
      <c r="A23" s="1534"/>
      <c r="B23" s="1534"/>
      <c r="C23" s="1534"/>
      <c r="D23" s="1534"/>
      <c r="E23" s="1534"/>
      <c r="F23" s="1534"/>
      <c r="G23" s="1534"/>
      <c r="H23" s="1534"/>
      <c r="I23" s="1534"/>
      <c r="J23" s="1534"/>
      <c r="K23" s="1534"/>
    </row>
    <row r="24" spans="1:11">
      <c r="A24" s="1494"/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546"/>
      <c r="B25" s="1537"/>
      <c r="C25" s="1537"/>
      <c r="D25" s="1537"/>
      <c r="E25" s="1537"/>
      <c r="F25" s="1537"/>
      <c r="G25" s="1494"/>
      <c r="H25" s="1537"/>
      <c r="I25" s="1537"/>
      <c r="J25" s="1537"/>
      <c r="K25" s="1537"/>
    </row>
    <row r="26" spans="1:11">
      <c r="A26" s="1493"/>
      <c r="B26" s="1509"/>
      <c r="C26" s="1509"/>
      <c r="D26" s="1495"/>
      <c r="E26" s="1494"/>
      <c r="F26" s="1494"/>
      <c r="G26" s="1495"/>
      <c r="H26" s="1494"/>
      <c r="I26" s="1494"/>
      <c r="J26" s="1494"/>
      <c r="K26" s="1494"/>
    </row>
    <row r="27" spans="1:11" ht="13" thickBot="1">
      <c r="A27" s="1496"/>
      <c r="B27" s="1500"/>
      <c r="C27" s="1500"/>
      <c r="D27" s="1500"/>
      <c r="E27" s="1500"/>
      <c r="F27" s="1500"/>
      <c r="G27" s="1500"/>
      <c r="H27" s="1500"/>
      <c r="I27" s="1500"/>
      <c r="J27" s="1500"/>
      <c r="K27" s="1500"/>
    </row>
    <row r="28" spans="1:11" ht="13" thickBot="1">
      <c r="A28" s="1506" t="s">
        <v>37</v>
      </c>
      <c r="B28" s="1540"/>
      <c r="C28" s="1540"/>
      <c r="D28" s="1540"/>
      <c r="E28" s="1540"/>
      <c r="F28" s="1540"/>
      <c r="G28" s="1540"/>
      <c r="H28" s="1540"/>
      <c r="I28" s="1540"/>
      <c r="J28" s="1540"/>
      <c r="K28" s="1540"/>
    </row>
    <row r="29" spans="1:11">
      <c r="A29" s="1491"/>
      <c r="B29" s="1541"/>
      <c r="C29" s="1541"/>
      <c r="D29" s="1541"/>
      <c r="E29" s="1541"/>
      <c r="F29" s="1541"/>
      <c r="G29" s="1541"/>
      <c r="H29" s="1541"/>
      <c r="I29" s="1541"/>
      <c r="J29" s="1541"/>
      <c r="K29" s="1541"/>
    </row>
    <row r="30" spans="1:11">
      <c r="A30" s="1545"/>
      <c r="B30" s="1534"/>
      <c r="C30" s="1534"/>
      <c r="D30" s="1534"/>
      <c r="E30" s="1534"/>
      <c r="F30" s="1534"/>
      <c r="G30" s="1534"/>
      <c r="H30" s="1534"/>
      <c r="I30" s="1534"/>
      <c r="J30" s="1534"/>
      <c r="K30" s="1534"/>
    </row>
    <row r="31" spans="1:11">
      <c r="A31" s="1545"/>
      <c r="B31" s="1534"/>
      <c r="C31" s="1534"/>
      <c r="D31" s="1534"/>
      <c r="E31" s="1534"/>
      <c r="F31" s="1534"/>
      <c r="G31" s="1534"/>
      <c r="H31" s="1534"/>
      <c r="I31" s="1534"/>
      <c r="J31" s="1534"/>
      <c r="K31" s="1534"/>
    </row>
    <row r="32" spans="1:11">
      <c r="A32" s="1545"/>
      <c r="B32" s="1534"/>
      <c r="C32" s="1534"/>
      <c r="D32" s="1494"/>
      <c r="E32" s="1534"/>
      <c r="F32" s="1534"/>
      <c r="G32" s="1534"/>
      <c r="H32" s="1534"/>
      <c r="I32" s="1534"/>
      <c r="J32" s="1534"/>
      <c r="K32" s="1534"/>
    </row>
    <row r="33" spans="1:11">
      <c r="A33" s="1493"/>
      <c r="B33" s="1495"/>
      <c r="C33" s="1494"/>
      <c r="D33" s="1494"/>
      <c r="E33" s="1495"/>
      <c r="F33" s="1494"/>
      <c r="G33" s="1494"/>
      <c r="H33" s="1494"/>
      <c r="I33" s="1494"/>
      <c r="J33" s="1494"/>
      <c r="K33" s="1494"/>
    </row>
    <row r="34" spans="1:11">
      <c r="A34" s="1493"/>
      <c r="B34" s="1495"/>
      <c r="C34" s="1494"/>
      <c r="D34" s="1494"/>
      <c r="E34" s="1495"/>
      <c r="F34" s="1494"/>
      <c r="G34" s="1495"/>
      <c r="H34" s="1494"/>
      <c r="I34" s="1494"/>
      <c r="J34" s="1494"/>
      <c r="K34" s="1494"/>
    </row>
    <row r="35" spans="1:11" ht="13" thickBot="1">
      <c r="A35" s="1496"/>
      <c r="B35" s="1500"/>
      <c r="C35" s="1497"/>
      <c r="D35" s="1500"/>
      <c r="E35" s="1500"/>
      <c r="F35" s="1500"/>
      <c r="G35" s="1500"/>
      <c r="H35" s="1500"/>
      <c r="I35" s="1500"/>
      <c r="J35" s="1500"/>
      <c r="K35" s="1500"/>
    </row>
    <row r="36" spans="1:11" ht="13" thickBot="1">
      <c r="A36" s="1506" t="s">
        <v>890</v>
      </c>
      <c r="B36" s="1540"/>
      <c r="C36" s="1540"/>
      <c r="D36" s="1540"/>
      <c r="E36" s="1540"/>
      <c r="F36" s="1540"/>
      <c r="G36" s="1540"/>
      <c r="H36" s="1540"/>
      <c r="I36" s="1540"/>
      <c r="J36" s="1540"/>
      <c r="K36" s="1540"/>
    </row>
    <row r="37" spans="1:11">
      <c r="A37" s="1491"/>
      <c r="B37" s="1541"/>
      <c r="C37" s="1541"/>
      <c r="D37" s="1541"/>
      <c r="E37" s="1541"/>
      <c r="F37" s="1541"/>
      <c r="G37" s="1541"/>
      <c r="H37" s="1541"/>
      <c r="I37" s="1541"/>
      <c r="J37" s="1541"/>
      <c r="K37" s="1541"/>
    </row>
    <row r="38" spans="1:11">
      <c r="A38" s="1545"/>
      <c r="B38" s="1534"/>
      <c r="C38" s="1534"/>
      <c r="D38" s="1534"/>
      <c r="E38" s="1534"/>
      <c r="F38" s="1534"/>
      <c r="G38" s="1534"/>
      <c r="H38" s="1534"/>
      <c r="I38" s="1534"/>
      <c r="J38" s="1534"/>
      <c r="K38" s="1534"/>
    </row>
    <row r="39" spans="1:11">
      <c r="A39" s="1545"/>
      <c r="B39" s="1534"/>
      <c r="C39" s="1534"/>
      <c r="D39" s="1534"/>
      <c r="E39" s="1534"/>
      <c r="F39" s="1534"/>
      <c r="G39" s="1534"/>
      <c r="H39" s="1534"/>
      <c r="I39" s="1534"/>
      <c r="J39" s="1534"/>
      <c r="K39" s="1534"/>
    </row>
    <row r="40" spans="1:11">
      <c r="A40" s="1493"/>
      <c r="B40" s="1494"/>
      <c r="C40" s="1494"/>
      <c r="D40" s="1494"/>
      <c r="E40" s="1494"/>
      <c r="F40" s="1495"/>
      <c r="G40" s="1534"/>
      <c r="H40" s="1495"/>
      <c r="I40" s="1494"/>
      <c r="J40" s="1495"/>
      <c r="K40" s="1494"/>
    </row>
    <row r="41" spans="1:11">
      <c r="A41" s="1542"/>
      <c r="B41" s="1544"/>
      <c r="C41" s="1543"/>
      <c r="D41" s="1494"/>
      <c r="E41" s="1543"/>
      <c r="F41" s="1544"/>
      <c r="G41" s="1494"/>
      <c r="H41" s="1544"/>
      <c r="I41" s="1543"/>
      <c r="J41" s="1544"/>
      <c r="K41" s="1543"/>
    </row>
    <row r="42" spans="1:11">
      <c r="A42" s="1542"/>
      <c r="B42" s="1544"/>
      <c r="C42" s="1543"/>
      <c r="D42" s="1544"/>
      <c r="E42" s="1543"/>
      <c r="F42" s="1544"/>
      <c r="G42" s="1495"/>
      <c r="H42" s="1544"/>
      <c r="I42" s="1543"/>
      <c r="J42" s="1544"/>
      <c r="K42" s="1543"/>
    </row>
    <row r="43" spans="1:11" ht="13" thickBot="1">
      <c r="A43" s="1496"/>
      <c r="B43" s="1500"/>
      <c r="C43" s="1497"/>
      <c r="D43" s="1500"/>
      <c r="E43" s="1497"/>
      <c r="F43" s="1500"/>
      <c r="G43" s="1500"/>
      <c r="H43" s="1500"/>
      <c r="I43" s="1500"/>
      <c r="J43" s="1500"/>
      <c r="K43" s="1500"/>
    </row>
    <row r="46" spans="1:11">
      <c r="A46" s="858"/>
      <c r="B46" s="1519"/>
    </row>
    <row r="47" spans="1:11">
      <c r="B47" s="1519"/>
    </row>
    <row r="48" spans="1:11">
      <c r="B48" s="1519"/>
    </row>
    <row r="49" spans="1:2">
      <c r="B49" s="1519"/>
    </row>
    <row r="50" spans="1:2">
      <c r="B50" s="1519"/>
    </row>
    <row r="51" spans="1:2">
      <c r="B51" s="1519"/>
    </row>
    <row r="52" spans="1:2">
      <c r="B52" s="1519"/>
    </row>
    <row r="55" spans="1:2">
      <c r="A55" s="858"/>
      <c r="B55" s="1519"/>
    </row>
    <row r="56" spans="1:2">
      <c r="B56" s="1519"/>
    </row>
    <row r="57" spans="1:2">
      <c r="B57" s="1519"/>
    </row>
    <row r="58" spans="1:2">
      <c r="B58" s="1519"/>
    </row>
    <row r="59" spans="1:2">
      <c r="B59" s="15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2016-04-24T20:26:15Z</dcterms:modified>
  <cp:category/>
</cp:coreProperties>
</file>