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4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4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4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4" i="8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10" i="7"/>
  <c r="M111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4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<sst xmlns="http://schemas.openxmlformats.org/spreadsheetml/2006/main" count="787" uniqueCount="146">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</sst>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145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0.0225280199252802</c:v>
                </c:pt>
                <c:pt idx="1">
                  <c:v>0.0225280199252802</c:v>
                </c:pt>
                <c:pt idx="2" formatCode="0.0%">
                  <c:v>0.0225280199252802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0.0112640099626401</c:v>
                </c:pt>
                <c:pt idx="1">
                  <c:v>0.0112640099626401</c:v>
                </c:pt>
                <c:pt idx="2" formatCode="0.0%">
                  <c:v>0.0112640099626401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0.0209372587173101</c:v>
                </c:pt>
                <c:pt idx="2" formatCode="0.0%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0.033121602739726</c:v>
                </c:pt>
                <c:pt idx="2" formatCode="0.0%">
                  <c:v>0.033121602739726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0.0402683056090998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-0.0123754811036017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0.0691317325031133</c:v>
                </c:pt>
                <c:pt idx="1">
                  <c:v>0.0691317325031133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0.320112530361146</c:v>
                </c:pt>
                <c:pt idx="1">
                  <c:v>0.320112530361146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0.509767666251557</c:v>
                </c:pt>
                <c:pt idx="1">
                  <c:v>0.509767666251557</c:v>
                </c:pt>
                <c:pt idx="2" formatCode="0.0%">
                  <c:v>0.417169178003249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67448"/>
        <c:axId val="2110289144"/>
      </c:barChart>
      <c:catAx>
        <c:axId val="20949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28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28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0.100885550947203</c:v>
                </c:pt>
                <c:pt idx="2">
                  <c:v>0.100885550947203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0.00840712924560027</c:v>
                </c:pt>
                <c:pt idx="2">
                  <c:v>0.0080279974774248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0.403542203788813</c:v>
                </c:pt>
                <c:pt idx="1">
                  <c:v>0.403542203788813</c:v>
                </c:pt>
                <c:pt idx="2">
                  <c:v>0.403542203788813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0.307364645219146</c:v>
                </c:pt>
                <c:pt idx="1">
                  <c:v>0.307364645219146</c:v>
                </c:pt>
                <c:pt idx="2">
                  <c:v>0.307364645219146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0.157381459477637</c:v>
                </c:pt>
                <c:pt idx="1">
                  <c:v>0.157381459477637</c:v>
                </c:pt>
                <c:pt idx="2">
                  <c:v>0.157381459477637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0.0224190113216007</c:v>
                </c:pt>
                <c:pt idx="2">
                  <c:v>0.0224190113216007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451496"/>
        <c:axId val="-2025448472"/>
      </c:barChart>
      <c:catAx>
        <c:axId val="-20254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4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5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0.258408977866202</c:v>
                </c:pt>
                <c:pt idx="2">
                  <c:v>0.255839938709843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0.00582877393683163</c:v>
                </c:pt>
                <c:pt idx="2">
                  <c:v>0.00562595505606646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0.0388584929122109</c:v>
                </c:pt>
                <c:pt idx="2">
                  <c:v>0.0415627446557466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0.0310867943297687</c:v>
                </c:pt>
                <c:pt idx="2">
                  <c:v>0.0310867943297687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0.0699452872419796</c:v>
                </c:pt>
                <c:pt idx="2">
                  <c:v>0.0748129403803439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0.000777169858244218</c:v>
                </c:pt>
                <c:pt idx="2">
                  <c:v>0.000831254893114932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0.492414822183536</c:v>
                </c:pt>
                <c:pt idx="1">
                  <c:v>0.492414822183536</c:v>
                </c:pt>
                <c:pt idx="2">
                  <c:v>0.492414822183536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0.0653755284755036</c:v>
                </c:pt>
                <c:pt idx="1">
                  <c:v>0.0653755284755036</c:v>
                </c:pt>
                <c:pt idx="2">
                  <c:v>0.0653755284755036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0.0373041531957225</c:v>
                </c:pt>
                <c:pt idx="1">
                  <c:v>0.0373041531957225</c:v>
                </c:pt>
                <c:pt idx="2">
                  <c:v>0.0373041531957225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09736"/>
        <c:axId val="-2022026408"/>
      </c:barChart>
      <c:catAx>
        <c:axId val="-20220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2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2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0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0.0326512842838485</c:v>
                </c:pt>
                <c:pt idx="2">
                  <c:v>0.0326512842838485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0.0087070091423596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0.0326512842838485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0.958641706573792</c:v>
                </c:pt>
                <c:pt idx="1">
                  <c:v>0.958641706573792</c:v>
                </c:pt>
                <c:pt idx="2">
                  <c:v>0.958641706573792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7928"/>
        <c:axId val="-2099493224"/>
      </c:barChart>
      <c:catAx>
        <c:axId val="-2099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9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9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2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2098.281016624906</c:v>
                </c:pt>
                <c:pt idx="1">
                  <c:v>2000.066650101406</c:v>
                </c:pt>
                <c:pt idx="2">
                  <c:v>3112.519649436977</c:v>
                </c:pt>
                <c:pt idx="3">
                  <c:v>5162.725538705262</c:v>
                </c:pt>
                <c:pt idx="4">
                  <c:v>2256.262249374558</c:v>
                </c:pt>
                <c:pt idx="5">
                  <c:v>2065.97206326654</c:v>
                </c:pt>
                <c:pt idx="6">
                  <c:v>3105.636833365518</c:v>
                </c:pt>
                <c:pt idx="7">
                  <c:v>4189.642425795174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19081.25137457072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619.1255847600748</c:v>
                </c:pt>
                <c:pt idx="1">
                  <c:v>753.907233507361</c:v>
                </c:pt>
                <c:pt idx="2">
                  <c:v>2223.736204999982</c:v>
                </c:pt>
                <c:pt idx="3">
                  <c:v>4085.507210374938</c:v>
                </c:pt>
                <c:pt idx="4">
                  <c:v>619.1255847600748</c:v>
                </c:pt>
                <c:pt idx="5">
                  <c:v>753.907233507361</c:v>
                </c:pt>
                <c:pt idx="6">
                  <c:v>2223.736204999982</c:v>
                </c:pt>
                <c:pt idx="7">
                  <c:v>4085.507210374938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937.5</c:v>
                </c:pt>
                <c:pt idx="1">
                  <c:v>4000.0</c:v>
                </c:pt>
                <c:pt idx="2">
                  <c:v>10833.33333333333</c:v>
                </c:pt>
                <c:pt idx="3">
                  <c:v>34000.0</c:v>
                </c:pt>
                <c:pt idx="4">
                  <c:v>937.5</c:v>
                </c:pt>
                <c:pt idx="5">
                  <c:v>4000.0</c:v>
                </c:pt>
                <c:pt idx="6">
                  <c:v>10795.75294995674</c:v>
                </c:pt>
                <c:pt idx="7">
                  <c:v>33643.33948264716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444.6492449038731</c:v>
                </c:pt>
                <c:pt idx="2">
                  <c:v>204.6961325966851</c:v>
                </c:pt>
                <c:pt idx="3">
                  <c:v>0.0</c:v>
                </c:pt>
                <c:pt idx="4">
                  <c:v>754.4576704257979</c:v>
                </c:pt>
                <c:pt idx="5">
                  <c:v>1134.229407937831</c:v>
                </c:pt>
                <c:pt idx="6">
                  <c:v>223.1582745295392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63360.0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5460.0</c:v>
                </c:pt>
                <c:pt idx="2">
                  <c:v>156</c:v>
                </c:pt>
                <c:pt idx="3">
                  <c:v>0.0</c:v>
                </c:pt>
                <c:pt idx="4">
                  <c:v>0.0</c:v>
                </c:pt>
                <c:pt idx="5">
                  <c:v>5460.0</c:v>
                </c:pt>
                <c:pt idx="6">
                  <c:v>156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40000.0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1639.905495194969</c:v>
                </c:pt>
                <c:pt idx="1">
                  <c:v>1803.896044714465</c:v>
                </c:pt>
                <c:pt idx="2">
                  <c:v>2004.328938571629</c:v>
                </c:pt>
                <c:pt idx="3">
                  <c:v>1803.896044714465</c:v>
                </c:pt>
                <c:pt idx="4">
                  <c:v>1639.905495194969</c:v>
                </c:pt>
                <c:pt idx="5">
                  <c:v>1803.896044714465</c:v>
                </c:pt>
                <c:pt idx="6">
                  <c:v>2004.328938571629</c:v>
                </c:pt>
                <c:pt idx="7">
                  <c:v>1803.896044714465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  <c:pt idx="4">
                  <c:v>27525.0</c:v>
                </c:pt>
                <c:pt idx="5">
                  <c:v>27420.0</c:v>
                </c:pt>
                <c:pt idx="6">
                  <c:v>30466.66666666667</c:v>
                </c:pt>
                <c:pt idx="7">
                  <c:v>8412.0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1300.0</c:v>
                </c:pt>
                <c:pt idx="2">
                  <c:v>2222.222222222223</c:v>
                </c:pt>
                <c:pt idx="3">
                  <c:v>4800.0</c:v>
                </c:pt>
                <c:pt idx="4">
                  <c:v>0.0</c:v>
                </c:pt>
                <c:pt idx="5">
                  <c:v>1300.0</c:v>
                </c:pt>
                <c:pt idx="6">
                  <c:v>2222.222222222223</c:v>
                </c:pt>
                <c:pt idx="7">
                  <c:v>4800.0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95288"/>
        <c:axId val="-20861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28433.01748250398</c:v>
                </c:pt>
                <c:pt idx="5" formatCode="#,##0">
                  <c:v>28433.01748250397</c:v>
                </c:pt>
                <c:pt idx="6" formatCode="#,##0">
                  <c:v>28433.01748250398</c:v>
                </c:pt>
                <c:pt idx="7" formatCode="#,##0">
                  <c:v>28433.01748250398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45906.35081583731</c:v>
                </c:pt>
                <c:pt idx="5" formatCode="#,##0">
                  <c:v>45906.3508158373</c:v>
                </c:pt>
                <c:pt idx="6" formatCode="#,##0">
                  <c:v>45906.3508158373</c:v>
                </c:pt>
                <c:pt idx="7" formatCode="#,##0">
                  <c:v>45906.3508158373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80586.3508158373</c:v>
                </c:pt>
                <c:pt idx="1">
                  <c:v>80586.3508158373</c:v>
                </c:pt>
                <c:pt idx="2">
                  <c:v>80586.3508158373</c:v>
                </c:pt>
                <c:pt idx="3">
                  <c:v>80586.3508158373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80586.3508158373</c:v>
                </c:pt>
                <c:pt idx="5" formatCode="#,##0">
                  <c:v>80586.3508158373</c:v>
                </c:pt>
                <c:pt idx="6" formatCode="#,##0">
                  <c:v>80586.3508158373</c:v>
                </c:pt>
                <c:pt idx="7" formatCode="#,##0">
                  <c:v>80586.3508158373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95288"/>
        <c:axId val="-2086196824"/>
      </c:lineChart>
      <c:catAx>
        <c:axId val="-20997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1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2098.281016624906</c:v>
                </c:pt>
                <c:pt idx="1">
                  <c:v>2000.066650101406</c:v>
                </c:pt>
                <c:pt idx="2">
                  <c:v>3112.519649436977</c:v>
                </c:pt>
                <c:pt idx="3">
                  <c:v>5162.725538705262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619.1255847600748</c:v>
                </c:pt>
                <c:pt idx="1">
                  <c:v>753.907233507361</c:v>
                </c:pt>
                <c:pt idx="2">
                  <c:v>2223.736204999982</c:v>
                </c:pt>
                <c:pt idx="3">
                  <c:v>4085.507210374938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937.5</c:v>
                </c:pt>
                <c:pt idx="1">
                  <c:v>4000.0</c:v>
                </c:pt>
                <c:pt idx="2">
                  <c:v>10833.33333333333</c:v>
                </c:pt>
                <c:pt idx="3">
                  <c:v>34000.0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444.6492449038731</c:v>
                </c:pt>
                <c:pt idx="2">
                  <c:v>204.6961325966851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5460.0</c:v>
                </c:pt>
                <c:pt idx="2">
                  <c:v>156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1639.905495194969</c:v>
                </c:pt>
                <c:pt idx="1">
                  <c:v>1803.896044714465</c:v>
                </c:pt>
                <c:pt idx="2">
                  <c:v>2004.328938571629</c:v>
                </c:pt>
                <c:pt idx="3">
                  <c:v>1803.896044714465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1300.0</c:v>
                </c:pt>
                <c:pt idx="2">
                  <c:v>2222.222222222223</c:v>
                </c:pt>
                <c:pt idx="3">
                  <c:v>4800.0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431000"/>
        <c:axId val="-2025439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80586.3508158373</c:v>
                </c:pt>
                <c:pt idx="1">
                  <c:v>80586.3508158373</c:v>
                </c:pt>
                <c:pt idx="2">
                  <c:v>80586.3508158373</c:v>
                </c:pt>
                <c:pt idx="3">
                  <c:v>80586.3508158373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31000"/>
        <c:axId val="-2025439352"/>
      </c:lineChart>
      <c:catAx>
        <c:axId val="-202543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3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70040"/>
        <c:axId val="-20215667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0040"/>
        <c:axId val="-2021566712"/>
      </c:lineChart>
      <c:catAx>
        <c:axId val="-202157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6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7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0.547905954825976</c:v>
                </c:pt>
                <c:pt idx="2">
                  <c:v>0.547905954825976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0.448149098059331</c:v>
                </c:pt>
                <c:pt idx="2">
                  <c:v>0.448149098059331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0.180101428472239</c:v>
                </c:pt>
                <c:pt idx="1">
                  <c:v>0.180101428472239</c:v>
                </c:pt>
                <c:pt idx="2">
                  <c:v>0.147386289572746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-0.448149098059331</c:v>
                </c:pt>
                <c:pt idx="2">
                  <c:v>-0.128052781288523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55224"/>
        <c:axId val="2135843384"/>
      </c:barChart>
      <c:catAx>
        <c:axId val="21357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84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4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5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0.215520321273381</c:v>
                </c:pt>
                <c:pt idx="2">
                  <c:v>0.215520321273381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0.0787148828173142</c:v>
                </c:pt>
                <c:pt idx="1">
                  <c:v>0.0787148828173142</c:v>
                </c:pt>
                <c:pt idx="2">
                  <c:v>0.0803543366605048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0.0181593991704966</c:v>
                </c:pt>
                <c:pt idx="2">
                  <c:v>0.0181593991704966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0.349871090684901</c:v>
                </c:pt>
                <c:pt idx="2">
                  <c:v>0.349871090684901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0.161453620032161</c:v>
                </c:pt>
                <c:pt idx="1">
                  <c:v>0.161453620032161</c:v>
                </c:pt>
                <c:pt idx="2">
                  <c:v>0.159435034420795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0.0787148828173142</c:v>
                </c:pt>
                <c:pt idx="1">
                  <c:v>0.0787148828173142</c:v>
                </c:pt>
                <c:pt idx="2">
                  <c:v>0.0803543366605048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367192"/>
        <c:axId val="2134995544"/>
      </c:barChart>
      <c:catAx>
        <c:axId val="-20273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9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9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0.16602565576555</c:v>
                </c:pt>
                <c:pt idx="2">
                  <c:v>0.16602565576555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0.0363882950147087</c:v>
                </c:pt>
                <c:pt idx="1">
                  <c:v>0.0363882950147087</c:v>
                </c:pt>
                <c:pt idx="2">
                  <c:v>0.0447652294935341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0.0488062670977369</c:v>
                </c:pt>
                <c:pt idx="2">
                  <c:v>0.0488062670977369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0.343459795385704</c:v>
                </c:pt>
                <c:pt idx="1">
                  <c:v>0.343459795385704</c:v>
                </c:pt>
                <c:pt idx="2">
                  <c:v>0.339936992786525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0.0363882950147087</c:v>
                </c:pt>
                <c:pt idx="1">
                  <c:v>0.0363882950147087</c:v>
                </c:pt>
                <c:pt idx="2">
                  <c:v>0.0447652294935341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21368"/>
        <c:axId val="2106719352"/>
      </c:barChart>
      <c:catAx>
        <c:axId val="-21020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1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0.744026231734081</c:v>
                </c:pt>
                <c:pt idx="2">
                  <c:v>0.744026231734081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0.255973768265919</c:v>
                </c:pt>
                <c:pt idx="2">
                  <c:v>0.279918043407408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0.203837818725842</c:v>
                </c:pt>
                <c:pt idx="1">
                  <c:v>0.203837818725842</c:v>
                </c:pt>
                <c:pt idx="2">
                  <c:v>0.158385055481321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-0.60856189232332</c:v>
                </c:pt>
                <c:pt idx="2">
                  <c:v>-0.487028904397233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764984"/>
        <c:axId val="2106789224"/>
      </c:barChart>
      <c:catAx>
        <c:axId val="210876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6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0.0487902397260274</c:v>
                </c:pt>
                <c:pt idx="2" formatCode="0.0%">
                  <c:v>0.0487902397260274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0.105147945205479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0.0216596252176104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0.0161999952627502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0.0768130361145703</c:v>
                </c:pt>
                <c:pt idx="1">
                  <c:v>0.0768130361145703</c:v>
                </c:pt>
                <c:pt idx="2" formatCode="0.0%">
                  <c:v>0.0837410281437838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0.269816579327522</c:v>
                </c:pt>
                <c:pt idx="1">
                  <c:v>0.269816579327522</c:v>
                </c:pt>
                <c:pt idx="2" formatCode="0.0%">
                  <c:v>0.250250980861659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0.566408518057285</c:v>
                </c:pt>
                <c:pt idx="1">
                  <c:v>0.566408518057285</c:v>
                </c:pt>
                <c:pt idx="2" formatCode="0.0%">
                  <c:v>0.578205532656164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89416"/>
        <c:axId val="-2020849496"/>
      </c:barChart>
      <c:catAx>
        <c:axId val="-20225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2098.281016624906</c:v>
                </c:pt>
                <c:pt idx="12">
                  <c:v>2098.281016624906</c:v>
                </c:pt>
                <c:pt idx="13">
                  <c:v>2098.281016624906</c:v>
                </c:pt>
                <c:pt idx="14">
                  <c:v>2098.281016624906</c:v>
                </c:pt>
                <c:pt idx="15">
                  <c:v>2098.281016624906</c:v>
                </c:pt>
                <c:pt idx="16">
                  <c:v>2098.281016624906</c:v>
                </c:pt>
                <c:pt idx="17">
                  <c:v>2098.281016624906</c:v>
                </c:pt>
                <c:pt idx="18">
                  <c:v>2098.281016624906</c:v>
                </c:pt>
                <c:pt idx="19">
                  <c:v>2098.281016624906</c:v>
                </c:pt>
                <c:pt idx="20">
                  <c:v>2000.066650101406</c:v>
                </c:pt>
                <c:pt idx="21">
                  <c:v>2000.066650101406</c:v>
                </c:pt>
                <c:pt idx="22">
                  <c:v>2000.066650101406</c:v>
                </c:pt>
                <c:pt idx="23">
                  <c:v>2000.066650101406</c:v>
                </c:pt>
                <c:pt idx="24">
                  <c:v>2000.066650101406</c:v>
                </c:pt>
                <c:pt idx="25">
                  <c:v>2000.066650101406</c:v>
                </c:pt>
                <c:pt idx="26">
                  <c:v>2000.066650101406</c:v>
                </c:pt>
                <c:pt idx="27">
                  <c:v>2000.066650101406</c:v>
                </c:pt>
                <c:pt idx="28">
                  <c:v>2000.066650101406</c:v>
                </c:pt>
                <c:pt idx="29">
                  <c:v>2000.066650101406</c:v>
                </c:pt>
                <c:pt idx="30">
                  <c:v>2000.066650101406</c:v>
                </c:pt>
                <c:pt idx="31">
                  <c:v>2000.066650101406</c:v>
                </c:pt>
                <c:pt idx="32">
                  <c:v>2000.066650101406</c:v>
                </c:pt>
                <c:pt idx="33">
                  <c:v>2000.066650101406</c:v>
                </c:pt>
                <c:pt idx="34">
                  <c:v>2000.066650101406</c:v>
                </c:pt>
                <c:pt idx="35">
                  <c:v>2000.066650101406</c:v>
                </c:pt>
                <c:pt idx="36">
                  <c:v>2000.066650101406</c:v>
                </c:pt>
                <c:pt idx="37">
                  <c:v>2000.066650101406</c:v>
                </c:pt>
                <c:pt idx="38">
                  <c:v>2000.066650101406</c:v>
                </c:pt>
                <c:pt idx="39">
                  <c:v>2000.066650101406</c:v>
                </c:pt>
                <c:pt idx="40">
                  <c:v>2000.066650101406</c:v>
                </c:pt>
                <c:pt idx="41">
                  <c:v>2000.066650101406</c:v>
                </c:pt>
                <c:pt idx="42">
                  <c:v>2000.066650101406</c:v>
                </c:pt>
                <c:pt idx="43">
                  <c:v>2000.066650101406</c:v>
                </c:pt>
                <c:pt idx="44">
                  <c:v>2000.066650101406</c:v>
                </c:pt>
                <c:pt idx="45">
                  <c:v>2000.066650101406</c:v>
                </c:pt>
                <c:pt idx="46">
                  <c:v>2000.066650101406</c:v>
                </c:pt>
                <c:pt idx="47">
                  <c:v>3112.519649436977</c:v>
                </c:pt>
                <c:pt idx="48">
                  <c:v>3112.519649436977</c:v>
                </c:pt>
                <c:pt idx="49">
                  <c:v>3112.519649436977</c:v>
                </c:pt>
                <c:pt idx="50">
                  <c:v>3112.519649436977</c:v>
                </c:pt>
                <c:pt idx="51">
                  <c:v>3112.519649436977</c:v>
                </c:pt>
                <c:pt idx="52">
                  <c:v>3112.519649436977</c:v>
                </c:pt>
                <c:pt idx="53">
                  <c:v>3112.519649436977</c:v>
                </c:pt>
                <c:pt idx="54">
                  <c:v>3112.519649436977</c:v>
                </c:pt>
                <c:pt idx="55">
                  <c:v>3112.519649436977</c:v>
                </c:pt>
                <c:pt idx="56">
                  <c:v>3112.519649436977</c:v>
                </c:pt>
                <c:pt idx="57">
                  <c:v>3112.519649436977</c:v>
                </c:pt>
                <c:pt idx="58">
                  <c:v>3112.519649436977</c:v>
                </c:pt>
                <c:pt idx="59">
                  <c:v>3112.519649436977</c:v>
                </c:pt>
                <c:pt idx="60">
                  <c:v>3112.519649436977</c:v>
                </c:pt>
                <c:pt idx="61">
                  <c:v>3112.519649436977</c:v>
                </c:pt>
                <c:pt idx="62">
                  <c:v>3112.519649436977</c:v>
                </c:pt>
                <c:pt idx="63">
                  <c:v>3112.519649436977</c:v>
                </c:pt>
                <c:pt idx="64">
                  <c:v>3112.519649436977</c:v>
                </c:pt>
                <c:pt idx="65">
                  <c:v>3112.519649436977</c:v>
                </c:pt>
                <c:pt idx="66">
                  <c:v>3112.519649436977</c:v>
                </c:pt>
                <c:pt idx="67">
                  <c:v>3112.519649436977</c:v>
                </c:pt>
                <c:pt idx="68">
                  <c:v>3112.519649436977</c:v>
                </c:pt>
                <c:pt idx="69">
                  <c:v>3112.519649436977</c:v>
                </c:pt>
                <c:pt idx="70">
                  <c:v>3112.519649436977</c:v>
                </c:pt>
                <c:pt idx="71">
                  <c:v>3112.519649436977</c:v>
                </c:pt>
                <c:pt idx="72">
                  <c:v>3112.519649436977</c:v>
                </c:pt>
                <c:pt idx="73">
                  <c:v>3112.519649436977</c:v>
                </c:pt>
                <c:pt idx="74">
                  <c:v>3112.519649436977</c:v>
                </c:pt>
                <c:pt idx="75">
                  <c:v>3112.519649436977</c:v>
                </c:pt>
                <c:pt idx="76">
                  <c:v>3112.519649436977</c:v>
                </c:pt>
                <c:pt idx="77">
                  <c:v>3112.519649436977</c:v>
                </c:pt>
                <c:pt idx="78">
                  <c:v>3112.519649436977</c:v>
                </c:pt>
                <c:pt idx="79">
                  <c:v>3112.519649436977</c:v>
                </c:pt>
                <c:pt idx="80">
                  <c:v>3112.519649436977</c:v>
                </c:pt>
                <c:pt idx="81">
                  <c:v>3112.519649436977</c:v>
                </c:pt>
                <c:pt idx="82">
                  <c:v>3112.519649436977</c:v>
                </c:pt>
                <c:pt idx="83">
                  <c:v>3112.519649436977</c:v>
                </c:pt>
                <c:pt idx="84">
                  <c:v>3112.519649436977</c:v>
                </c:pt>
                <c:pt idx="85">
                  <c:v>5162.725538705262</c:v>
                </c:pt>
                <c:pt idx="86">
                  <c:v>5162.725538705262</c:v>
                </c:pt>
                <c:pt idx="87">
                  <c:v>5162.725538705262</c:v>
                </c:pt>
                <c:pt idx="88">
                  <c:v>5162.725538705262</c:v>
                </c:pt>
                <c:pt idx="89">
                  <c:v>5162.725538705262</c:v>
                </c:pt>
                <c:pt idx="90">
                  <c:v>5162.725538705262</c:v>
                </c:pt>
                <c:pt idx="91">
                  <c:v>5162.725538705262</c:v>
                </c:pt>
                <c:pt idx="92">
                  <c:v>5162.725538705262</c:v>
                </c:pt>
                <c:pt idx="93">
                  <c:v>5162.725538705262</c:v>
                </c:pt>
                <c:pt idx="94">
                  <c:v>5162.725538705262</c:v>
                </c:pt>
                <c:pt idx="95">
                  <c:v>5162.725538705262</c:v>
                </c:pt>
                <c:pt idx="96">
                  <c:v>5162.725538705262</c:v>
                </c:pt>
                <c:pt idx="97">
                  <c:v>5162.725538705262</c:v>
                </c:pt>
                <c:pt idx="98">
                  <c:v>5162.725538705262</c:v>
                </c:pt>
                <c:pt idx="99">
                  <c:v>5162.725538705262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150.0</c:v>
                </c:pt>
                <c:pt idx="21">
                  <c:v>150.0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150.0</c:v>
                </c:pt>
                <c:pt idx="30">
                  <c:v>150.0</c:v>
                </c:pt>
                <c:pt idx="31">
                  <c:v>150.0</c:v>
                </c:pt>
                <c:pt idx="32">
                  <c:v>150.0</c:v>
                </c:pt>
                <c:pt idx="33">
                  <c:v>150.0</c:v>
                </c:pt>
                <c:pt idx="34">
                  <c:v>150.0</c:v>
                </c:pt>
                <c:pt idx="35">
                  <c:v>150.0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150.0</c:v>
                </c:pt>
                <c:pt idx="45">
                  <c:v>150.0</c:v>
                </c:pt>
                <c:pt idx="46">
                  <c:v>150.0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18100.0</c:v>
                </c:pt>
                <c:pt idx="86">
                  <c:v>18100.0</c:v>
                </c:pt>
                <c:pt idx="87">
                  <c:v>18100.0</c:v>
                </c:pt>
                <c:pt idx="88">
                  <c:v>18100.0</c:v>
                </c:pt>
                <c:pt idx="89">
                  <c:v>18100.0</c:v>
                </c:pt>
                <c:pt idx="90">
                  <c:v>18100.0</c:v>
                </c:pt>
                <c:pt idx="91">
                  <c:v>18100.0</c:v>
                </c:pt>
                <c:pt idx="92">
                  <c:v>18100.0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619.1255847600748</c:v>
                </c:pt>
                <c:pt idx="12">
                  <c:v>619.1255847600748</c:v>
                </c:pt>
                <c:pt idx="13">
                  <c:v>619.1255847600748</c:v>
                </c:pt>
                <c:pt idx="14">
                  <c:v>619.1255847600748</c:v>
                </c:pt>
                <c:pt idx="15">
                  <c:v>619.1255847600748</c:v>
                </c:pt>
                <c:pt idx="16">
                  <c:v>619.1255847600748</c:v>
                </c:pt>
                <c:pt idx="17">
                  <c:v>619.1255847600748</c:v>
                </c:pt>
                <c:pt idx="18">
                  <c:v>619.1255847600748</c:v>
                </c:pt>
                <c:pt idx="19">
                  <c:v>619.1255847600748</c:v>
                </c:pt>
                <c:pt idx="20">
                  <c:v>753.907233507361</c:v>
                </c:pt>
                <c:pt idx="21">
                  <c:v>753.907233507361</c:v>
                </c:pt>
                <c:pt idx="22">
                  <c:v>753.907233507361</c:v>
                </c:pt>
                <c:pt idx="23">
                  <c:v>753.907233507361</c:v>
                </c:pt>
                <c:pt idx="24">
                  <c:v>753.907233507361</c:v>
                </c:pt>
                <c:pt idx="25">
                  <c:v>753.907233507361</c:v>
                </c:pt>
                <c:pt idx="26">
                  <c:v>753.907233507361</c:v>
                </c:pt>
                <c:pt idx="27">
                  <c:v>753.907233507361</c:v>
                </c:pt>
                <c:pt idx="28">
                  <c:v>753.907233507361</c:v>
                </c:pt>
                <c:pt idx="29">
                  <c:v>753.907233507361</c:v>
                </c:pt>
                <c:pt idx="30">
                  <c:v>753.907233507361</c:v>
                </c:pt>
                <c:pt idx="31">
                  <c:v>753.907233507361</c:v>
                </c:pt>
                <c:pt idx="32">
                  <c:v>753.907233507361</c:v>
                </c:pt>
                <c:pt idx="33">
                  <c:v>753.907233507361</c:v>
                </c:pt>
                <c:pt idx="34">
                  <c:v>753.907233507361</c:v>
                </c:pt>
                <c:pt idx="35">
                  <c:v>753.907233507361</c:v>
                </c:pt>
                <c:pt idx="36">
                  <c:v>753.907233507361</c:v>
                </c:pt>
                <c:pt idx="37">
                  <c:v>753.907233507361</c:v>
                </c:pt>
                <c:pt idx="38">
                  <c:v>753.907233507361</c:v>
                </c:pt>
                <c:pt idx="39">
                  <c:v>753.907233507361</c:v>
                </c:pt>
                <c:pt idx="40">
                  <c:v>753.907233507361</c:v>
                </c:pt>
                <c:pt idx="41">
                  <c:v>753.907233507361</c:v>
                </c:pt>
                <c:pt idx="42">
                  <c:v>753.907233507361</c:v>
                </c:pt>
                <c:pt idx="43">
                  <c:v>753.907233507361</c:v>
                </c:pt>
                <c:pt idx="44">
                  <c:v>753.907233507361</c:v>
                </c:pt>
                <c:pt idx="45">
                  <c:v>753.907233507361</c:v>
                </c:pt>
                <c:pt idx="46">
                  <c:v>753.907233507361</c:v>
                </c:pt>
                <c:pt idx="47">
                  <c:v>2223.736204999982</c:v>
                </c:pt>
                <c:pt idx="48">
                  <c:v>2223.736204999982</c:v>
                </c:pt>
                <c:pt idx="49">
                  <c:v>2223.736204999982</c:v>
                </c:pt>
                <c:pt idx="50">
                  <c:v>2223.736204999982</c:v>
                </c:pt>
                <c:pt idx="51">
                  <c:v>2223.736204999982</c:v>
                </c:pt>
                <c:pt idx="52">
                  <c:v>2223.736204999982</c:v>
                </c:pt>
                <c:pt idx="53">
                  <c:v>2223.736204999982</c:v>
                </c:pt>
                <c:pt idx="54">
                  <c:v>2223.736204999982</c:v>
                </c:pt>
                <c:pt idx="55">
                  <c:v>2223.736204999982</c:v>
                </c:pt>
                <c:pt idx="56">
                  <c:v>2223.736204999982</c:v>
                </c:pt>
                <c:pt idx="57">
                  <c:v>2223.736204999982</c:v>
                </c:pt>
                <c:pt idx="58">
                  <c:v>2223.736204999982</c:v>
                </c:pt>
                <c:pt idx="59">
                  <c:v>2223.736204999982</c:v>
                </c:pt>
                <c:pt idx="60">
                  <c:v>2223.736204999982</c:v>
                </c:pt>
                <c:pt idx="61">
                  <c:v>2223.736204999982</c:v>
                </c:pt>
                <c:pt idx="62">
                  <c:v>2223.736204999982</c:v>
                </c:pt>
                <c:pt idx="63">
                  <c:v>2223.736204999982</c:v>
                </c:pt>
                <c:pt idx="64">
                  <c:v>2223.736204999982</c:v>
                </c:pt>
                <c:pt idx="65">
                  <c:v>2223.736204999982</c:v>
                </c:pt>
                <c:pt idx="66">
                  <c:v>2223.736204999982</c:v>
                </c:pt>
                <c:pt idx="67">
                  <c:v>2223.736204999982</c:v>
                </c:pt>
                <c:pt idx="68">
                  <c:v>2223.736204999982</c:v>
                </c:pt>
                <c:pt idx="69">
                  <c:v>2223.736204999982</c:v>
                </c:pt>
                <c:pt idx="70">
                  <c:v>2223.736204999982</c:v>
                </c:pt>
                <c:pt idx="71">
                  <c:v>2223.736204999982</c:v>
                </c:pt>
                <c:pt idx="72">
                  <c:v>2223.736204999982</c:v>
                </c:pt>
                <c:pt idx="73">
                  <c:v>2223.736204999982</c:v>
                </c:pt>
                <c:pt idx="74">
                  <c:v>2223.736204999982</c:v>
                </c:pt>
                <c:pt idx="75">
                  <c:v>2223.736204999982</c:v>
                </c:pt>
                <c:pt idx="76">
                  <c:v>2223.736204999982</c:v>
                </c:pt>
                <c:pt idx="77">
                  <c:v>2223.736204999982</c:v>
                </c:pt>
                <c:pt idx="78">
                  <c:v>2223.736204999982</c:v>
                </c:pt>
                <c:pt idx="79">
                  <c:v>2223.736204999982</c:v>
                </c:pt>
                <c:pt idx="80">
                  <c:v>2223.736204999982</c:v>
                </c:pt>
                <c:pt idx="81">
                  <c:v>2223.736204999982</c:v>
                </c:pt>
                <c:pt idx="82">
                  <c:v>2223.736204999982</c:v>
                </c:pt>
                <c:pt idx="83">
                  <c:v>2223.736204999982</c:v>
                </c:pt>
                <c:pt idx="84">
                  <c:v>2223.736204999982</c:v>
                </c:pt>
                <c:pt idx="85">
                  <c:v>4085.507210374938</c:v>
                </c:pt>
                <c:pt idx="86">
                  <c:v>4085.507210374938</c:v>
                </c:pt>
                <c:pt idx="87">
                  <c:v>4085.507210374938</c:v>
                </c:pt>
                <c:pt idx="88">
                  <c:v>4085.507210374938</c:v>
                </c:pt>
                <c:pt idx="89">
                  <c:v>4085.507210374938</c:v>
                </c:pt>
                <c:pt idx="90">
                  <c:v>4085.507210374938</c:v>
                </c:pt>
                <c:pt idx="91">
                  <c:v>4085.507210374938</c:v>
                </c:pt>
                <c:pt idx="92">
                  <c:v>4085.507210374938</c:v>
                </c:pt>
                <c:pt idx="93">
                  <c:v>4085.507210374938</c:v>
                </c:pt>
                <c:pt idx="94">
                  <c:v>4085.507210374938</c:v>
                </c:pt>
                <c:pt idx="95">
                  <c:v>4085.507210374938</c:v>
                </c:pt>
                <c:pt idx="96">
                  <c:v>4085.507210374938</c:v>
                </c:pt>
                <c:pt idx="97">
                  <c:v>4085.507210374938</c:v>
                </c:pt>
                <c:pt idx="98">
                  <c:v>4085.507210374938</c:v>
                </c:pt>
                <c:pt idx="99">
                  <c:v>4085.507210374938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937.5</c:v>
                </c:pt>
                <c:pt idx="12">
                  <c:v>937.5</c:v>
                </c:pt>
                <c:pt idx="13">
                  <c:v>937.5</c:v>
                </c:pt>
                <c:pt idx="14">
                  <c:v>937.5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4000.0</c:v>
                </c:pt>
                <c:pt idx="27">
                  <c:v>4000.0</c:v>
                </c:pt>
                <c:pt idx="28">
                  <c:v>4000.0</c:v>
                </c:pt>
                <c:pt idx="29">
                  <c:v>4000.0</c:v>
                </c:pt>
                <c:pt idx="30">
                  <c:v>4000.0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4000.0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4000.0</c:v>
                </c:pt>
                <c:pt idx="39">
                  <c:v>4000.0</c:v>
                </c:pt>
                <c:pt idx="40">
                  <c:v>4000.0</c:v>
                </c:pt>
                <c:pt idx="41">
                  <c:v>4000.0</c:v>
                </c:pt>
                <c:pt idx="42">
                  <c:v>4000.0</c:v>
                </c:pt>
                <c:pt idx="43">
                  <c:v>4000.0</c:v>
                </c:pt>
                <c:pt idx="44">
                  <c:v>4000.0</c:v>
                </c:pt>
                <c:pt idx="45">
                  <c:v>4000.0</c:v>
                </c:pt>
                <c:pt idx="46">
                  <c:v>4000.0</c:v>
                </c:pt>
                <c:pt idx="47">
                  <c:v>10833.33333333333</c:v>
                </c:pt>
                <c:pt idx="48">
                  <c:v>10833.33333333333</c:v>
                </c:pt>
                <c:pt idx="49">
                  <c:v>10833.33333333333</c:v>
                </c:pt>
                <c:pt idx="50">
                  <c:v>10833.33333333333</c:v>
                </c:pt>
                <c:pt idx="51">
                  <c:v>10833.33333333333</c:v>
                </c:pt>
                <c:pt idx="52">
                  <c:v>10833.33333333333</c:v>
                </c:pt>
                <c:pt idx="53">
                  <c:v>10833.33333333333</c:v>
                </c:pt>
                <c:pt idx="54">
                  <c:v>10833.33333333333</c:v>
                </c:pt>
                <c:pt idx="55">
                  <c:v>10833.33333333333</c:v>
                </c:pt>
                <c:pt idx="56">
                  <c:v>10833.33333333333</c:v>
                </c:pt>
                <c:pt idx="57">
                  <c:v>10833.33333333333</c:v>
                </c:pt>
                <c:pt idx="58">
                  <c:v>10833.33333333333</c:v>
                </c:pt>
                <c:pt idx="59">
                  <c:v>10833.33333333333</c:v>
                </c:pt>
                <c:pt idx="60">
                  <c:v>10833.33333333333</c:v>
                </c:pt>
                <c:pt idx="61">
                  <c:v>10833.33333333333</c:v>
                </c:pt>
                <c:pt idx="62">
                  <c:v>10833.33333333333</c:v>
                </c:pt>
                <c:pt idx="63">
                  <c:v>10833.33333333333</c:v>
                </c:pt>
                <c:pt idx="64">
                  <c:v>10833.33333333333</c:v>
                </c:pt>
                <c:pt idx="65">
                  <c:v>10833.33333333333</c:v>
                </c:pt>
                <c:pt idx="66">
                  <c:v>10833.33333333333</c:v>
                </c:pt>
                <c:pt idx="67">
                  <c:v>10833.33333333333</c:v>
                </c:pt>
                <c:pt idx="68">
                  <c:v>10833.33333333333</c:v>
                </c:pt>
                <c:pt idx="69">
                  <c:v>10833.33333333333</c:v>
                </c:pt>
                <c:pt idx="70">
                  <c:v>10833.33333333333</c:v>
                </c:pt>
                <c:pt idx="71">
                  <c:v>10833.33333333333</c:v>
                </c:pt>
                <c:pt idx="72">
                  <c:v>10833.33333333333</c:v>
                </c:pt>
                <c:pt idx="73">
                  <c:v>10833.33333333333</c:v>
                </c:pt>
                <c:pt idx="74">
                  <c:v>10833.33333333333</c:v>
                </c:pt>
                <c:pt idx="75">
                  <c:v>10833.33333333333</c:v>
                </c:pt>
                <c:pt idx="76">
                  <c:v>10833.33333333333</c:v>
                </c:pt>
                <c:pt idx="77">
                  <c:v>10833.33333333333</c:v>
                </c:pt>
                <c:pt idx="78">
                  <c:v>10833.33333333333</c:v>
                </c:pt>
                <c:pt idx="79">
                  <c:v>10833.33333333333</c:v>
                </c:pt>
                <c:pt idx="80">
                  <c:v>10833.33333333333</c:v>
                </c:pt>
                <c:pt idx="81">
                  <c:v>10833.33333333333</c:v>
                </c:pt>
                <c:pt idx="82">
                  <c:v>10833.33333333333</c:v>
                </c:pt>
                <c:pt idx="83">
                  <c:v>10833.33333333333</c:v>
                </c:pt>
                <c:pt idx="84">
                  <c:v>10833.33333333333</c:v>
                </c:pt>
                <c:pt idx="85">
                  <c:v>34000.0</c:v>
                </c:pt>
                <c:pt idx="86">
                  <c:v>34000.0</c:v>
                </c:pt>
                <c:pt idx="87">
                  <c:v>34000.0</c:v>
                </c:pt>
                <c:pt idx="88">
                  <c:v>34000.0</c:v>
                </c:pt>
                <c:pt idx="89">
                  <c:v>34000.0</c:v>
                </c:pt>
                <c:pt idx="90">
                  <c:v>34000.0</c:v>
                </c:pt>
                <c:pt idx="91">
                  <c:v>34000.0</c:v>
                </c:pt>
                <c:pt idx="92">
                  <c:v>34000.0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444.6492449038731</c:v>
                </c:pt>
                <c:pt idx="21">
                  <c:v>444.6492449038731</c:v>
                </c:pt>
                <c:pt idx="22">
                  <c:v>444.6492449038731</c:v>
                </c:pt>
                <c:pt idx="23">
                  <c:v>444.6492449038731</c:v>
                </c:pt>
                <c:pt idx="24">
                  <c:v>444.6492449038731</c:v>
                </c:pt>
                <c:pt idx="25">
                  <c:v>444.6492449038731</c:v>
                </c:pt>
                <c:pt idx="26">
                  <c:v>444.6492449038731</c:v>
                </c:pt>
                <c:pt idx="27">
                  <c:v>444.6492449038731</c:v>
                </c:pt>
                <c:pt idx="28">
                  <c:v>444.6492449038731</c:v>
                </c:pt>
                <c:pt idx="29">
                  <c:v>444.6492449038731</c:v>
                </c:pt>
                <c:pt idx="30">
                  <c:v>444.6492449038731</c:v>
                </c:pt>
                <c:pt idx="31">
                  <c:v>444.6492449038731</c:v>
                </c:pt>
                <c:pt idx="32">
                  <c:v>444.6492449038731</c:v>
                </c:pt>
                <c:pt idx="33">
                  <c:v>444.6492449038731</c:v>
                </c:pt>
                <c:pt idx="34">
                  <c:v>444.6492449038731</c:v>
                </c:pt>
                <c:pt idx="35">
                  <c:v>444.6492449038731</c:v>
                </c:pt>
                <c:pt idx="36">
                  <c:v>444.6492449038731</c:v>
                </c:pt>
                <c:pt idx="37">
                  <c:v>444.6492449038731</c:v>
                </c:pt>
                <c:pt idx="38">
                  <c:v>444.6492449038731</c:v>
                </c:pt>
                <c:pt idx="39">
                  <c:v>444.6492449038731</c:v>
                </c:pt>
                <c:pt idx="40">
                  <c:v>444.6492449038731</c:v>
                </c:pt>
                <c:pt idx="41">
                  <c:v>444.6492449038731</c:v>
                </c:pt>
                <c:pt idx="42">
                  <c:v>444.6492449038731</c:v>
                </c:pt>
                <c:pt idx="43">
                  <c:v>444.6492449038731</c:v>
                </c:pt>
                <c:pt idx="44">
                  <c:v>444.6492449038731</c:v>
                </c:pt>
                <c:pt idx="45">
                  <c:v>444.6492449038731</c:v>
                </c:pt>
                <c:pt idx="46">
                  <c:v>444.6492449038731</c:v>
                </c:pt>
                <c:pt idx="47">
                  <c:v>204.6961325966851</c:v>
                </c:pt>
                <c:pt idx="48">
                  <c:v>204.6961325966851</c:v>
                </c:pt>
                <c:pt idx="49">
                  <c:v>204.6961325966851</c:v>
                </c:pt>
                <c:pt idx="50">
                  <c:v>204.6961325966851</c:v>
                </c:pt>
                <c:pt idx="51">
                  <c:v>204.6961325966851</c:v>
                </c:pt>
                <c:pt idx="52">
                  <c:v>204.6961325966851</c:v>
                </c:pt>
                <c:pt idx="53">
                  <c:v>204.6961325966851</c:v>
                </c:pt>
                <c:pt idx="54">
                  <c:v>204.6961325966851</c:v>
                </c:pt>
                <c:pt idx="55">
                  <c:v>204.6961325966851</c:v>
                </c:pt>
                <c:pt idx="56">
                  <c:v>204.6961325966851</c:v>
                </c:pt>
                <c:pt idx="57">
                  <c:v>204.6961325966851</c:v>
                </c:pt>
                <c:pt idx="58">
                  <c:v>204.6961325966851</c:v>
                </c:pt>
                <c:pt idx="59">
                  <c:v>204.6961325966851</c:v>
                </c:pt>
                <c:pt idx="60">
                  <c:v>204.6961325966851</c:v>
                </c:pt>
                <c:pt idx="61">
                  <c:v>204.6961325966851</c:v>
                </c:pt>
                <c:pt idx="62">
                  <c:v>204.6961325966851</c:v>
                </c:pt>
                <c:pt idx="63">
                  <c:v>204.6961325966851</c:v>
                </c:pt>
                <c:pt idx="64">
                  <c:v>204.6961325966851</c:v>
                </c:pt>
                <c:pt idx="65">
                  <c:v>204.6961325966851</c:v>
                </c:pt>
                <c:pt idx="66">
                  <c:v>204.6961325966851</c:v>
                </c:pt>
                <c:pt idx="67">
                  <c:v>204.6961325966851</c:v>
                </c:pt>
                <c:pt idx="68">
                  <c:v>204.6961325966851</c:v>
                </c:pt>
                <c:pt idx="69">
                  <c:v>204.6961325966851</c:v>
                </c:pt>
                <c:pt idx="70">
                  <c:v>204.6961325966851</c:v>
                </c:pt>
                <c:pt idx="71">
                  <c:v>204.6961325966851</c:v>
                </c:pt>
                <c:pt idx="72">
                  <c:v>204.6961325966851</c:v>
                </c:pt>
                <c:pt idx="73">
                  <c:v>204.6961325966851</c:v>
                </c:pt>
                <c:pt idx="74">
                  <c:v>204.6961325966851</c:v>
                </c:pt>
                <c:pt idx="75">
                  <c:v>204.6961325966851</c:v>
                </c:pt>
                <c:pt idx="76">
                  <c:v>204.6961325966851</c:v>
                </c:pt>
                <c:pt idx="77">
                  <c:v>204.6961325966851</c:v>
                </c:pt>
                <c:pt idx="78">
                  <c:v>204.6961325966851</c:v>
                </c:pt>
                <c:pt idx="79">
                  <c:v>204.6961325966851</c:v>
                </c:pt>
                <c:pt idx="80">
                  <c:v>204.6961325966851</c:v>
                </c:pt>
                <c:pt idx="81">
                  <c:v>204.6961325966851</c:v>
                </c:pt>
                <c:pt idx="82">
                  <c:v>204.6961325966851</c:v>
                </c:pt>
                <c:pt idx="83">
                  <c:v>204.6961325966851</c:v>
                </c:pt>
                <c:pt idx="84">
                  <c:v>204.6961325966851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660.0</c:v>
                </c:pt>
                <c:pt idx="21">
                  <c:v>660.0</c:v>
                </c:pt>
                <c:pt idx="22">
                  <c:v>660.0</c:v>
                </c:pt>
                <c:pt idx="23">
                  <c:v>660.0</c:v>
                </c:pt>
                <c:pt idx="24">
                  <c:v>660.0</c:v>
                </c:pt>
                <c:pt idx="25">
                  <c:v>660.0</c:v>
                </c:pt>
                <c:pt idx="26">
                  <c:v>660.0</c:v>
                </c:pt>
                <c:pt idx="27">
                  <c:v>660.0</c:v>
                </c:pt>
                <c:pt idx="28">
                  <c:v>660.0</c:v>
                </c:pt>
                <c:pt idx="29">
                  <c:v>660.0</c:v>
                </c:pt>
                <c:pt idx="30">
                  <c:v>660.0</c:v>
                </c:pt>
                <c:pt idx="31">
                  <c:v>660.0</c:v>
                </c:pt>
                <c:pt idx="32">
                  <c:v>660.0</c:v>
                </c:pt>
                <c:pt idx="33">
                  <c:v>660.0</c:v>
                </c:pt>
                <c:pt idx="34">
                  <c:v>660.0</c:v>
                </c:pt>
                <c:pt idx="35">
                  <c:v>660.0</c:v>
                </c:pt>
                <c:pt idx="36">
                  <c:v>660.0</c:v>
                </c:pt>
                <c:pt idx="37">
                  <c:v>660.0</c:v>
                </c:pt>
                <c:pt idx="38">
                  <c:v>660.0</c:v>
                </c:pt>
                <c:pt idx="39">
                  <c:v>660.0</c:v>
                </c:pt>
                <c:pt idx="40">
                  <c:v>660.0</c:v>
                </c:pt>
                <c:pt idx="41">
                  <c:v>660.0</c:v>
                </c:pt>
                <c:pt idx="42">
                  <c:v>660.0</c:v>
                </c:pt>
                <c:pt idx="43">
                  <c:v>660.0</c:v>
                </c:pt>
                <c:pt idx="44">
                  <c:v>660.0</c:v>
                </c:pt>
                <c:pt idx="45">
                  <c:v>660.0</c:v>
                </c:pt>
                <c:pt idx="46">
                  <c:v>660.0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63360.0</c:v>
                </c:pt>
                <c:pt idx="86">
                  <c:v>63360.0</c:v>
                </c:pt>
                <c:pt idx="87">
                  <c:v>63360.0</c:v>
                </c:pt>
                <c:pt idx="88">
                  <c:v>63360.0</c:v>
                </c:pt>
                <c:pt idx="89">
                  <c:v>63360.0</c:v>
                </c:pt>
                <c:pt idx="90">
                  <c:v>63360.0</c:v>
                </c:pt>
                <c:pt idx="91">
                  <c:v>63360.0</c:v>
                </c:pt>
                <c:pt idx="92">
                  <c:v>63360.0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40000.0</c:v>
                </c:pt>
                <c:pt idx="48">
                  <c:v>40000.0</c:v>
                </c:pt>
                <c:pt idx="49">
                  <c:v>40000.0</c:v>
                </c:pt>
                <c:pt idx="50">
                  <c:v>40000.0</c:v>
                </c:pt>
                <c:pt idx="51">
                  <c:v>40000.0</c:v>
                </c:pt>
                <c:pt idx="52">
                  <c:v>40000.0</c:v>
                </c:pt>
                <c:pt idx="53">
                  <c:v>40000.0</c:v>
                </c:pt>
                <c:pt idx="54">
                  <c:v>40000.0</c:v>
                </c:pt>
                <c:pt idx="55">
                  <c:v>40000.0</c:v>
                </c:pt>
                <c:pt idx="56">
                  <c:v>40000.0</c:v>
                </c:pt>
                <c:pt idx="57">
                  <c:v>40000.0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40000.0</c:v>
                </c:pt>
                <c:pt idx="62">
                  <c:v>40000.0</c:v>
                </c:pt>
                <c:pt idx="63">
                  <c:v>40000.0</c:v>
                </c:pt>
                <c:pt idx="64">
                  <c:v>40000.0</c:v>
                </c:pt>
                <c:pt idx="65">
                  <c:v>40000.0</c:v>
                </c:pt>
                <c:pt idx="66">
                  <c:v>40000.0</c:v>
                </c:pt>
                <c:pt idx="67">
                  <c:v>40000.0</c:v>
                </c:pt>
                <c:pt idx="68">
                  <c:v>40000.0</c:v>
                </c:pt>
                <c:pt idx="69">
                  <c:v>40000.0</c:v>
                </c:pt>
                <c:pt idx="70">
                  <c:v>40000.0</c:v>
                </c:pt>
                <c:pt idx="71">
                  <c:v>40000.0</c:v>
                </c:pt>
                <c:pt idx="72">
                  <c:v>40000.0</c:v>
                </c:pt>
                <c:pt idx="73">
                  <c:v>40000.0</c:v>
                </c:pt>
                <c:pt idx="74">
                  <c:v>40000.0</c:v>
                </c:pt>
                <c:pt idx="75">
                  <c:v>40000.0</c:v>
                </c:pt>
                <c:pt idx="76">
                  <c:v>40000.0</c:v>
                </c:pt>
                <c:pt idx="77">
                  <c:v>40000.0</c:v>
                </c:pt>
                <c:pt idx="78">
                  <c:v>40000.0</c:v>
                </c:pt>
                <c:pt idx="79">
                  <c:v>40000.0</c:v>
                </c:pt>
                <c:pt idx="80">
                  <c:v>40000.0</c:v>
                </c:pt>
                <c:pt idx="81">
                  <c:v>40000.0</c:v>
                </c:pt>
                <c:pt idx="82">
                  <c:v>40000.0</c:v>
                </c:pt>
                <c:pt idx="83">
                  <c:v>40000.0</c:v>
                </c:pt>
                <c:pt idx="84">
                  <c:v>40000.0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1639.905495194969</c:v>
                </c:pt>
                <c:pt idx="12">
                  <c:v>1639.905495194969</c:v>
                </c:pt>
                <c:pt idx="13">
                  <c:v>1639.905495194969</c:v>
                </c:pt>
                <c:pt idx="14">
                  <c:v>1639.905495194969</c:v>
                </c:pt>
                <c:pt idx="15">
                  <c:v>1639.905495194969</c:v>
                </c:pt>
                <c:pt idx="16">
                  <c:v>1639.905495194969</c:v>
                </c:pt>
                <c:pt idx="17">
                  <c:v>1639.905495194969</c:v>
                </c:pt>
                <c:pt idx="18">
                  <c:v>1639.905495194969</c:v>
                </c:pt>
                <c:pt idx="19">
                  <c:v>1639.905495194969</c:v>
                </c:pt>
                <c:pt idx="20">
                  <c:v>1803.896044714465</c:v>
                </c:pt>
                <c:pt idx="21">
                  <c:v>1803.896044714465</c:v>
                </c:pt>
                <c:pt idx="22">
                  <c:v>1803.896044714465</c:v>
                </c:pt>
                <c:pt idx="23">
                  <c:v>1803.896044714465</c:v>
                </c:pt>
                <c:pt idx="24">
                  <c:v>1803.896044714465</c:v>
                </c:pt>
                <c:pt idx="25">
                  <c:v>1803.896044714465</c:v>
                </c:pt>
                <c:pt idx="26">
                  <c:v>1803.896044714465</c:v>
                </c:pt>
                <c:pt idx="27">
                  <c:v>1803.896044714465</c:v>
                </c:pt>
                <c:pt idx="28">
                  <c:v>1803.896044714465</c:v>
                </c:pt>
                <c:pt idx="29">
                  <c:v>1803.896044714465</c:v>
                </c:pt>
                <c:pt idx="30">
                  <c:v>1803.896044714465</c:v>
                </c:pt>
                <c:pt idx="31">
                  <c:v>1803.896044714465</c:v>
                </c:pt>
                <c:pt idx="32">
                  <c:v>1803.896044714465</c:v>
                </c:pt>
                <c:pt idx="33">
                  <c:v>1803.896044714465</c:v>
                </c:pt>
                <c:pt idx="34">
                  <c:v>1803.896044714465</c:v>
                </c:pt>
                <c:pt idx="35">
                  <c:v>1803.896044714465</c:v>
                </c:pt>
                <c:pt idx="36">
                  <c:v>1803.896044714465</c:v>
                </c:pt>
                <c:pt idx="37">
                  <c:v>1803.896044714465</c:v>
                </c:pt>
                <c:pt idx="38">
                  <c:v>1803.896044714465</c:v>
                </c:pt>
                <c:pt idx="39">
                  <c:v>1803.896044714465</c:v>
                </c:pt>
                <c:pt idx="40">
                  <c:v>1803.896044714465</c:v>
                </c:pt>
                <c:pt idx="41">
                  <c:v>1803.896044714465</c:v>
                </c:pt>
                <c:pt idx="42">
                  <c:v>1803.896044714465</c:v>
                </c:pt>
                <c:pt idx="43">
                  <c:v>1803.896044714465</c:v>
                </c:pt>
                <c:pt idx="44">
                  <c:v>1803.896044714465</c:v>
                </c:pt>
                <c:pt idx="45">
                  <c:v>1803.896044714465</c:v>
                </c:pt>
                <c:pt idx="46">
                  <c:v>1803.896044714465</c:v>
                </c:pt>
                <c:pt idx="47">
                  <c:v>2004.328938571629</c:v>
                </c:pt>
                <c:pt idx="48">
                  <c:v>2004.328938571629</c:v>
                </c:pt>
                <c:pt idx="49">
                  <c:v>2004.328938571629</c:v>
                </c:pt>
                <c:pt idx="50">
                  <c:v>2004.328938571629</c:v>
                </c:pt>
                <c:pt idx="51">
                  <c:v>2004.328938571629</c:v>
                </c:pt>
                <c:pt idx="52">
                  <c:v>2004.328938571629</c:v>
                </c:pt>
                <c:pt idx="53">
                  <c:v>2004.328938571629</c:v>
                </c:pt>
                <c:pt idx="54">
                  <c:v>2004.328938571629</c:v>
                </c:pt>
                <c:pt idx="55">
                  <c:v>2004.328938571629</c:v>
                </c:pt>
                <c:pt idx="56">
                  <c:v>2004.328938571629</c:v>
                </c:pt>
                <c:pt idx="57">
                  <c:v>2004.328938571629</c:v>
                </c:pt>
                <c:pt idx="58">
                  <c:v>2004.328938571629</c:v>
                </c:pt>
                <c:pt idx="59">
                  <c:v>2004.328938571629</c:v>
                </c:pt>
                <c:pt idx="60">
                  <c:v>2004.328938571629</c:v>
                </c:pt>
                <c:pt idx="61">
                  <c:v>2004.328938571629</c:v>
                </c:pt>
                <c:pt idx="62">
                  <c:v>2004.328938571629</c:v>
                </c:pt>
                <c:pt idx="63">
                  <c:v>2004.328938571629</c:v>
                </c:pt>
                <c:pt idx="64">
                  <c:v>2004.328938571629</c:v>
                </c:pt>
                <c:pt idx="65">
                  <c:v>2004.328938571629</c:v>
                </c:pt>
                <c:pt idx="66">
                  <c:v>2004.328938571629</c:v>
                </c:pt>
                <c:pt idx="67">
                  <c:v>2004.328938571629</c:v>
                </c:pt>
                <c:pt idx="68">
                  <c:v>2004.328938571629</c:v>
                </c:pt>
                <c:pt idx="69">
                  <c:v>2004.328938571629</c:v>
                </c:pt>
                <c:pt idx="70">
                  <c:v>2004.328938571629</c:v>
                </c:pt>
                <c:pt idx="71">
                  <c:v>2004.328938571629</c:v>
                </c:pt>
                <c:pt idx="72">
                  <c:v>2004.328938571629</c:v>
                </c:pt>
                <c:pt idx="73">
                  <c:v>2004.328938571629</c:v>
                </c:pt>
                <c:pt idx="74">
                  <c:v>2004.328938571629</c:v>
                </c:pt>
                <c:pt idx="75">
                  <c:v>2004.328938571629</c:v>
                </c:pt>
                <c:pt idx="76">
                  <c:v>2004.328938571629</c:v>
                </c:pt>
                <c:pt idx="77">
                  <c:v>2004.328938571629</c:v>
                </c:pt>
                <c:pt idx="78">
                  <c:v>2004.328938571629</c:v>
                </c:pt>
                <c:pt idx="79">
                  <c:v>2004.328938571629</c:v>
                </c:pt>
                <c:pt idx="80">
                  <c:v>2004.328938571629</c:v>
                </c:pt>
                <c:pt idx="81">
                  <c:v>2004.328938571629</c:v>
                </c:pt>
                <c:pt idx="82">
                  <c:v>2004.328938571629</c:v>
                </c:pt>
                <c:pt idx="83">
                  <c:v>2004.328938571629</c:v>
                </c:pt>
                <c:pt idx="84">
                  <c:v>2004.328938571629</c:v>
                </c:pt>
                <c:pt idx="85">
                  <c:v>1803.896044714465</c:v>
                </c:pt>
                <c:pt idx="86">
                  <c:v>1803.896044714465</c:v>
                </c:pt>
                <c:pt idx="87">
                  <c:v>1803.896044714465</c:v>
                </c:pt>
                <c:pt idx="88">
                  <c:v>1803.896044714465</c:v>
                </c:pt>
                <c:pt idx="89">
                  <c:v>1803.896044714465</c:v>
                </c:pt>
                <c:pt idx="90">
                  <c:v>1803.896044714465</c:v>
                </c:pt>
                <c:pt idx="91">
                  <c:v>1803.896044714465</c:v>
                </c:pt>
                <c:pt idx="92">
                  <c:v>1803.896044714465</c:v>
                </c:pt>
                <c:pt idx="93">
                  <c:v>1803.896044714465</c:v>
                </c:pt>
                <c:pt idx="94">
                  <c:v>1803.896044714465</c:v>
                </c:pt>
                <c:pt idx="95">
                  <c:v>1803.896044714465</c:v>
                </c:pt>
                <c:pt idx="96">
                  <c:v>1803.896044714465</c:v>
                </c:pt>
                <c:pt idx="97">
                  <c:v>1803.896044714465</c:v>
                </c:pt>
                <c:pt idx="98">
                  <c:v>1803.896044714465</c:v>
                </c:pt>
                <c:pt idx="99">
                  <c:v>1803.896044714465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27525.0</c:v>
                </c:pt>
                <c:pt idx="12">
                  <c:v>27525.0</c:v>
                </c:pt>
                <c:pt idx="13">
                  <c:v>27525.0</c:v>
                </c:pt>
                <c:pt idx="14">
                  <c:v>27525.0</c:v>
                </c:pt>
                <c:pt idx="15">
                  <c:v>27525.0</c:v>
                </c:pt>
                <c:pt idx="16">
                  <c:v>27525.0</c:v>
                </c:pt>
                <c:pt idx="17">
                  <c:v>27525.0</c:v>
                </c:pt>
                <c:pt idx="18">
                  <c:v>27525.0</c:v>
                </c:pt>
                <c:pt idx="19">
                  <c:v>27525.0</c:v>
                </c:pt>
                <c:pt idx="20">
                  <c:v>27420.0</c:v>
                </c:pt>
                <c:pt idx="21">
                  <c:v>27420.0</c:v>
                </c:pt>
                <c:pt idx="22">
                  <c:v>27420.0</c:v>
                </c:pt>
                <c:pt idx="23">
                  <c:v>27420.0</c:v>
                </c:pt>
                <c:pt idx="24">
                  <c:v>27420.0</c:v>
                </c:pt>
                <c:pt idx="25">
                  <c:v>27420.0</c:v>
                </c:pt>
                <c:pt idx="26">
                  <c:v>27420.0</c:v>
                </c:pt>
                <c:pt idx="27">
                  <c:v>27420.0</c:v>
                </c:pt>
                <c:pt idx="28">
                  <c:v>27420.0</c:v>
                </c:pt>
                <c:pt idx="29">
                  <c:v>27420.0</c:v>
                </c:pt>
                <c:pt idx="30">
                  <c:v>27420.0</c:v>
                </c:pt>
                <c:pt idx="31">
                  <c:v>27420.0</c:v>
                </c:pt>
                <c:pt idx="32">
                  <c:v>27420.0</c:v>
                </c:pt>
                <c:pt idx="33">
                  <c:v>27420.0</c:v>
                </c:pt>
                <c:pt idx="34">
                  <c:v>27420.0</c:v>
                </c:pt>
                <c:pt idx="35">
                  <c:v>27420.0</c:v>
                </c:pt>
                <c:pt idx="36">
                  <c:v>27420.0</c:v>
                </c:pt>
                <c:pt idx="37">
                  <c:v>27420.0</c:v>
                </c:pt>
                <c:pt idx="38">
                  <c:v>27420.0</c:v>
                </c:pt>
                <c:pt idx="39">
                  <c:v>27420.0</c:v>
                </c:pt>
                <c:pt idx="40">
                  <c:v>27420.0</c:v>
                </c:pt>
                <c:pt idx="41">
                  <c:v>27420.0</c:v>
                </c:pt>
                <c:pt idx="42">
                  <c:v>27420.0</c:v>
                </c:pt>
                <c:pt idx="43">
                  <c:v>27420.0</c:v>
                </c:pt>
                <c:pt idx="44">
                  <c:v>27420.0</c:v>
                </c:pt>
                <c:pt idx="45">
                  <c:v>27420.0</c:v>
                </c:pt>
                <c:pt idx="46">
                  <c:v>27420.0</c:v>
                </c:pt>
                <c:pt idx="47">
                  <c:v>30466.66666666667</c:v>
                </c:pt>
                <c:pt idx="48">
                  <c:v>30466.66666666667</c:v>
                </c:pt>
                <c:pt idx="49">
                  <c:v>30466.66666666667</c:v>
                </c:pt>
                <c:pt idx="50">
                  <c:v>30466.66666666667</c:v>
                </c:pt>
                <c:pt idx="51">
                  <c:v>30466.66666666667</c:v>
                </c:pt>
                <c:pt idx="52">
                  <c:v>30466.66666666667</c:v>
                </c:pt>
                <c:pt idx="53">
                  <c:v>30466.66666666667</c:v>
                </c:pt>
                <c:pt idx="54">
                  <c:v>30466.66666666667</c:v>
                </c:pt>
                <c:pt idx="55">
                  <c:v>30466.66666666667</c:v>
                </c:pt>
                <c:pt idx="56">
                  <c:v>30466.66666666667</c:v>
                </c:pt>
                <c:pt idx="57">
                  <c:v>30466.66666666667</c:v>
                </c:pt>
                <c:pt idx="58">
                  <c:v>30466.66666666667</c:v>
                </c:pt>
                <c:pt idx="59">
                  <c:v>30466.66666666667</c:v>
                </c:pt>
                <c:pt idx="60">
                  <c:v>30466.66666666667</c:v>
                </c:pt>
                <c:pt idx="61">
                  <c:v>30466.66666666667</c:v>
                </c:pt>
                <c:pt idx="62">
                  <c:v>30466.66666666667</c:v>
                </c:pt>
                <c:pt idx="63">
                  <c:v>30466.66666666667</c:v>
                </c:pt>
                <c:pt idx="64">
                  <c:v>30466.66666666667</c:v>
                </c:pt>
                <c:pt idx="65">
                  <c:v>30466.66666666667</c:v>
                </c:pt>
                <c:pt idx="66">
                  <c:v>30466.66666666667</c:v>
                </c:pt>
                <c:pt idx="67">
                  <c:v>30466.66666666667</c:v>
                </c:pt>
                <c:pt idx="68">
                  <c:v>30466.66666666667</c:v>
                </c:pt>
                <c:pt idx="69">
                  <c:v>30466.66666666667</c:v>
                </c:pt>
                <c:pt idx="70">
                  <c:v>30466.66666666667</c:v>
                </c:pt>
                <c:pt idx="71">
                  <c:v>30466.66666666667</c:v>
                </c:pt>
                <c:pt idx="72">
                  <c:v>30466.66666666667</c:v>
                </c:pt>
                <c:pt idx="73">
                  <c:v>30466.66666666667</c:v>
                </c:pt>
                <c:pt idx="74">
                  <c:v>30466.66666666667</c:v>
                </c:pt>
                <c:pt idx="75">
                  <c:v>30466.66666666667</c:v>
                </c:pt>
                <c:pt idx="76">
                  <c:v>30466.66666666667</c:v>
                </c:pt>
                <c:pt idx="77">
                  <c:v>30466.66666666667</c:v>
                </c:pt>
                <c:pt idx="78">
                  <c:v>30466.66666666667</c:v>
                </c:pt>
                <c:pt idx="79">
                  <c:v>30466.66666666667</c:v>
                </c:pt>
                <c:pt idx="80">
                  <c:v>30466.66666666667</c:v>
                </c:pt>
                <c:pt idx="81">
                  <c:v>30466.66666666667</c:v>
                </c:pt>
                <c:pt idx="82">
                  <c:v>30466.66666666667</c:v>
                </c:pt>
                <c:pt idx="83">
                  <c:v>30466.66666666667</c:v>
                </c:pt>
                <c:pt idx="84">
                  <c:v>30466.66666666667</c:v>
                </c:pt>
                <c:pt idx="85">
                  <c:v>8412.0</c:v>
                </c:pt>
                <c:pt idx="86">
                  <c:v>8412.0</c:v>
                </c:pt>
                <c:pt idx="87">
                  <c:v>8412.0</c:v>
                </c:pt>
                <c:pt idx="88">
                  <c:v>8412.0</c:v>
                </c:pt>
                <c:pt idx="89">
                  <c:v>8412.0</c:v>
                </c:pt>
                <c:pt idx="90">
                  <c:v>8412.0</c:v>
                </c:pt>
                <c:pt idx="91">
                  <c:v>8412.0</c:v>
                </c:pt>
                <c:pt idx="92">
                  <c:v>8412.0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1300.0</c:v>
                </c:pt>
                <c:pt idx="21">
                  <c:v>1300.0</c:v>
                </c:pt>
                <c:pt idx="22">
                  <c:v>1300.0</c:v>
                </c:pt>
                <c:pt idx="23">
                  <c:v>1300.0</c:v>
                </c:pt>
                <c:pt idx="24">
                  <c:v>1300.0</c:v>
                </c:pt>
                <c:pt idx="25">
                  <c:v>1300.0</c:v>
                </c:pt>
                <c:pt idx="26">
                  <c:v>1300.0</c:v>
                </c:pt>
                <c:pt idx="27">
                  <c:v>1300.0</c:v>
                </c:pt>
                <c:pt idx="28">
                  <c:v>1300.0</c:v>
                </c:pt>
                <c:pt idx="29">
                  <c:v>1300.0</c:v>
                </c:pt>
                <c:pt idx="30">
                  <c:v>1300.0</c:v>
                </c:pt>
                <c:pt idx="31">
                  <c:v>1300.0</c:v>
                </c:pt>
                <c:pt idx="32">
                  <c:v>1300.0</c:v>
                </c:pt>
                <c:pt idx="33">
                  <c:v>1300.0</c:v>
                </c:pt>
                <c:pt idx="34">
                  <c:v>1300.0</c:v>
                </c:pt>
                <c:pt idx="35">
                  <c:v>1300.0</c:v>
                </c:pt>
                <c:pt idx="36">
                  <c:v>1300.0</c:v>
                </c:pt>
                <c:pt idx="37">
                  <c:v>1300.0</c:v>
                </c:pt>
                <c:pt idx="38">
                  <c:v>1300.0</c:v>
                </c:pt>
                <c:pt idx="39">
                  <c:v>1300.0</c:v>
                </c:pt>
                <c:pt idx="40">
                  <c:v>1300.0</c:v>
                </c:pt>
                <c:pt idx="41">
                  <c:v>1300.0</c:v>
                </c:pt>
                <c:pt idx="42">
                  <c:v>1300.0</c:v>
                </c:pt>
                <c:pt idx="43">
                  <c:v>1300.0</c:v>
                </c:pt>
                <c:pt idx="44">
                  <c:v>1300.0</c:v>
                </c:pt>
                <c:pt idx="45">
                  <c:v>1300.0</c:v>
                </c:pt>
                <c:pt idx="46">
                  <c:v>1300.0</c:v>
                </c:pt>
                <c:pt idx="47">
                  <c:v>2222.222222222223</c:v>
                </c:pt>
                <c:pt idx="48">
                  <c:v>2222.222222222223</c:v>
                </c:pt>
                <c:pt idx="49">
                  <c:v>2222.222222222223</c:v>
                </c:pt>
                <c:pt idx="50">
                  <c:v>2222.222222222223</c:v>
                </c:pt>
                <c:pt idx="51">
                  <c:v>2222.222222222223</c:v>
                </c:pt>
                <c:pt idx="52">
                  <c:v>2222.222222222223</c:v>
                </c:pt>
                <c:pt idx="53">
                  <c:v>2222.222222222223</c:v>
                </c:pt>
                <c:pt idx="54">
                  <c:v>2222.222222222223</c:v>
                </c:pt>
                <c:pt idx="55">
                  <c:v>2222.222222222223</c:v>
                </c:pt>
                <c:pt idx="56">
                  <c:v>2222.222222222223</c:v>
                </c:pt>
                <c:pt idx="57">
                  <c:v>2222.222222222223</c:v>
                </c:pt>
                <c:pt idx="58">
                  <c:v>2222.222222222223</c:v>
                </c:pt>
                <c:pt idx="59">
                  <c:v>2222.222222222223</c:v>
                </c:pt>
                <c:pt idx="60">
                  <c:v>2222.222222222223</c:v>
                </c:pt>
                <c:pt idx="61">
                  <c:v>2222.222222222223</c:v>
                </c:pt>
                <c:pt idx="62">
                  <c:v>2222.222222222223</c:v>
                </c:pt>
                <c:pt idx="63">
                  <c:v>2222.222222222223</c:v>
                </c:pt>
                <c:pt idx="64">
                  <c:v>2222.222222222223</c:v>
                </c:pt>
                <c:pt idx="65">
                  <c:v>2222.222222222223</c:v>
                </c:pt>
                <c:pt idx="66">
                  <c:v>2222.222222222223</c:v>
                </c:pt>
                <c:pt idx="67">
                  <c:v>2222.222222222223</c:v>
                </c:pt>
                <c:pt idx="68">
                  <c:v>2222.222222222223</c:v>
                </c:pt>
                <c:pt idx="69">
                  <c:v>2222.222222222223</c:v>
                </c:pt>
                <c:pt idx="70">
                  <c:v>2222.222222222223</c:v>
                </c:pt>
                <c:pt idx="71">
                  <c:v>2222.222222222223</c:v>
                </c:pt>
                <c:pt idx="72">
                  <c:v>2222.222222222223</c:v>
                </c:pt>
                <c:pt idx="73">
                  <c:v>2222.222222222223</c:v>
                </c:pt>
                <c:pt idx="74">
                  <c:v>2222.222222222223</c:v>
                </c:pt>
                <c:pt idx="75">
                  <c:v>2222.222222222223</c:v>
                </c:pt>
                <c:pt idx="76">
                  <c:v>2222.222222222223</c:v>
                </c:pt>
                <c:pt idx="77">
                  <c:v>2222.222222222223</c:v>
                </c:pt>
                <c:pt idx="78">
                  <c:v>2222.222222222223</c:v>
                </c:pt>
                <c:pt idx="79">
                  <c:v>2222.222222222223</c:v>
                </c:pt>
                <c:pt idx="80">
                  <c:v>2222.222222222223</c:v>
                </c:pt>
                <c:pt idx="81">
                  <c:v>2222.222222222223</c:v>
                </c:pt>
                <c:pt idx="82">
                  <c:v>2222.222222222223</c:v>
                </c:pt>
                <c:pt idx="83">
                  <c:v>2222.222222222223</c:v>
                </c:pt>
                <c:pt idx="84">
                  <c:v>2222.222222222223</c:v>
                </c:pt>
                <c:pt idx="85">
                  <c:v>4800.0</c:v>
                </c:pt>
                <c:pt idx="86">
                  <c:v>4800.0</c:v>
                </c:pt>
                <c:pt idx="87">
                  <c:v>4800.0</c:v>
                </c:pt>
                <c:pt idx="88">
                  <c:v>4800.0</c:v>
                </c:pt>
                <c:pt idx="89">
                  <c:v>4800.0</c:v>
                </c:pt>
                <c:pt idx="90">
                  <c:v>4800.0</c:v>
                </c:pt>
                <c:pt idx="91">
                  <c:v>4800.0</c:v>
                </c:pt>
                <c:pt idx="92">
                  <c:v>4800.0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252712"/>
        <c:axId val="-2021154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52712"/>
        <c:axId val="-2021154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34464.20023402426</c:v>
                </c:pt>
                <c:pt idx="1">
                  <c:v>34928.99627983903</c:v>
                </c:pt>
                <c:pt idx="2">
                  <c:v>35393.79232565381</c:v>
                </c:pt>
                <c:pt idx="3">
                  <c:v>35858.58837146858</c:v>
                </c:pt>
                <c:pt idx="4">
                  <c:v>36323.38441728335</c:v>
                </c:pt>
                <c:pt idx="5">
                  <c:v>36788.18046309812</c:v>
                </c:pt>
                <c:pt idx="6">
                  <c:v>37252.9765089129</c:v>
                </c:pt>
                <c:pt idx="7">
                  <c:v>37717.77255472767</c:v>
                </c:pt>
                <c:pt idx="8">
                  <c:v>38182.56860054244</c:v>
                </c:pt>
                <c:pt idx="9">
                  <c:v>38647.36464635722</c:v>
                </c:pt>
                <c:pt idx="10">
                  <c:v>39112.16069217199</c:v>
                </c:pt>
                <c:pt idx="11">
                  <c:v>39576.95673798676</c:v>
                </c:pt>
                <c:pt idx="12">
                  <c:v>40041.75278380154</c:v>
                </c:pt>
                <c:pt idx="13">
                  <c:v>40506.54882961631</c:v>
                </c:pt>
                <c:pt idx="14">
                  <c:v>40971.34487543108</c:v>
                </c:pt>
                <c:pt idx="15">
                  <c:v>41436.14092124585</c:v>
                </c:pt>
                <c:pt idx="16">
                  <c:v>41900.93696706062</c:v>
                </c:pt>
                <c:pt idx="17">
                  <c:v>42365.7330128754</c:v>
                </c:pt>
                <c:pt idx="18">
                  <c:v>42830.52905869017</c:v>
                </c:pt>
                <c:pt idx="19">
                  <c:v>43295.32510450495</c:v>
                </c:pt>
                <c:pt idx="20">
                  <c:v>43760.12115031972</c:v>
                </c:pt>
                <c:pt idx="21">
                  <c:v>44956.74969591326</c:v>
                </c:pt>
                <c:pt idx="22">
                  <c:v>46885.21074128558</c:v>
                </c:pt>
                <c:pt idx="23">
                  <c:v>48813.67178665791</c:v>
                </c:pt>
                <c:pt idx="24">
                  <c:v>50742.13283203023</c:v>
                </c:pt>
                <c:pt idx="25">
                  <c:v>52670.59387740254</c:v>
                </c:pt>
                <c:pt idx="26">
                  <c:v>54599.05492277486</c:v>
                </c:pt>
                <c:pt idx="27">
                  <c:v>56527.51596814718</c:v>
                </c:pt>
                <c:pt idx="28">
                  <c:v>58455.9770135195</c:v>
                </c:pt>
                <c:pt idx="29">
                  <c:v>60384.43805889182</c:v>
                </c:pt>
                <c:pt idx="30">
                  <c:v>62312.89910426414</c:v>
                </c:pt>
                <c:pt idx="31">
                  <c:v>64241.36014963646</c:v>
                </c:pt>
                <c:pt idx="32">
                  <c:v>66169.82119500878</c:v>
                </c:pt>
                <c:pt idx="33">
                  <c:v>68098.2822403811</c:v>
                </c:pt>
                <c:pt idx="34">
                  <c:v>70026.74328575341</c:v>
                </c:pt>
                <c:pt idx="35">
                  <c:v>71955.20433112574</c:v>
                </c:pt>
                <c:pt idx="36">
                  <c:v>73883.66537649805</c:v>
                </c:pt>
                <c:pt idx="37">
                  <c:v>75812.12642187037</c:v>
                </c:pt>
                <c:pt idx="38">
                  <c:v>77740.5874672427</c:v>
                </c:pt>
                <c:pt idx="39">
                  <c:v>79669.04851261501</c:v>
                </c:pt>
                <c:pt idx="40">
                  <c:v>81597.50955798733</c:v>
                </c:pt>
                <c:pt idx="41">
                  <c:v>83525.97060335966</c:v>
                </c:pt>
                <c:pt idx="42">
                  <c:v>85454.43164873197</c:v>
                </c:pt>
                <c:pt idx="43">
                  <c:v>87382.89269410429</c:v>
                </c:pt>
                <c:pt idx="44">
                  <c:v>89311.35373947662</c:v>
                </c:pt>
                <c:pt idx="45">
                  <c:v>91239.81478484894</c:v>
                </c:pt>
                <c:pt idx="46">
                  <c:v>93168.27583022124</c:v>
                </c:pt>
                <c:pt idx="47">
                  <c:v>95096.73687559357</c:v>
                </c:pt>
                <c:pt idx="48">
                  <c:v>97025.1979209659</c:v>
                </c:pt>
                <c:pt idx="49">
                  <c:v>98953.6589663382</c:v>
                </c:pt>
                <c:pt idx="50">
                  <c:v>100882.1200117105</c:v>
                </c:pt>
                <c:pt idx="51">
                  <c:v>102810.5810570829</c:v>
                </c:pt>
                <c:pt idx="52">
                  <c:v>104739.0421024552</c:v>
                </c:pt>
                <c:pt idx="53">
                  <c:v>106667.5031478275</c:v>
                </c:pt>
                <c:pt idx="54">
                  <c:v>107914.9229835244</c:v>
                </c:pt>
                <c:pt idx="55">
                  <c:v>109162.3428192212</c:v>
                </c:pt>
                <c:pt idx="56">
                  <c:v>110409.7626549181</c:v>
                </c:pt>
                <c:pt idx="57">
                  <c:v>111657.182490615</c:v>
                </c:pt>
                <c:pt idx="58">
                  <c:v>112904.6023263119</c:v>
                </c:pt>
                <c:pt idx="59">
                  <c:v>114152.0221620087</c:v>
                </c:pt>
                <c:pt idx="60">
                  <c:v>115399.4419977056</c:v>
                </c:pt>
                <c:pt idx="61">
                  <c:v>116646.8618334025</c:v>
                </c:pt>
                <c:pt idx="62">
                  <c:v>117894.2816690994</c:v>
                </c:pt>
                <c:pt idx="63">
                  <c:v>119141.7015047962</c:v>
                </c:pt>
                <c:pt idx="64">
                  <c:v>120389.1213404931</c:v>
                </c:pt>
                <c:pt idx="65">
                  <c:v>121636.54117619</c:v>
                </c:pt>
                <c:pt idx="66">
                  <c:v>122883.9610118869</c:v>
                </c:pt>
                <c:pt idx="67">
                  <c:v>124131.3808475837</c:v>
                </c:pt>
                <c:pt idx="68">
                  <c:v>125378.8006832806</c:v>
                </c:pt>
                <c:pt idx="69">
                  <c:v>126626.2205189775</c:v>
                </c:pt>
                <c:pt idx="70">
                  <c:v>127873.6403546744</c:v>
                </c:pt>
                <c:pt idx="71">
                  <c:v>129121.0601903712</c:v>
                </c:pt>
                <c:pt idx="72">
                  <c:v>130368.4800260681</c:v>
                </c:pt>
                <c:pt idx="73">
                  <c:v>131615.899861765</c:v>
                </c:pt>
                <c:pt idx="74">
                  <c:v>132863.3196974618</c:v>
                </c:pt>
                <c:pt idx="75">
                  <c:v>134110.7395331587</c:v>
                </c:pt>
                <c:pt idx="76">
                  <c:v>135358.1593688556</c:v>
                </c:pt>
                <c:pt idx="77">
                  <c:v>136605.5792045525</c:v>
                </c:pt>
                <c:pt idx="78">
                  <c:v>137852.9990402494</c:v>
                </c:pt>
                <c:pt idx="79">
                  <c:v>139100.4188759462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52712"/>
        <c:axId val="-2021154440"/>
      </c:scatterChart>
      <c:catAx>
        <c:axId val="-208725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5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15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25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2094.101681879225</c:v>
                </c:pt>
                <c:pt idx="12">
                  <c:v>2089.922347133545</c:v>
                </c:pt>
                <c:pt idx="13">
                  <c:v>2085.743012387864</c:v>
                </c:pt>
                <c:pt idx="14">
                  <c:v>2081.563677642183</c:v>
                </c:pt>
                <c:pt idx="15">
                  <c:v>2077.384342896502</c:v>
                </c:pt>
                <c:pt idx="16">
                  <c:v>2073.205008150821</c:v>
                </c:pt>
                <c:pt idx="17">
                  <c:v>2069.02567340514</c:v>
                </c:pt>
                <c:pt idx="18">
                  <c:v>2064.84633865946</c:v>
                </c:pt>
                <c:pt idx="19">
                  <c:v>2060.667003913779</c:v>
                </c:pt>
                <c:pt idx="20">
                  <c:v>2056.487669168098</c:v>
                </c:pt>
                <c:pt idx="21">
                  <c:v>2052.308334422417</c:v>
                </c:pt>
                <c:pt idx="22">
                  <c:v>2048.128999676736</c:v>
                </c:pt>
                <c:pt idx="23">
                  <c:v>2043.949664931055</c:v>
                </c:pt>
                <c:pt idx="24">
                  <c:v>2039.770330185374</c:v>
                </c:pt>
                <c:pt idx="25">
                  <c:v>2035.590995439694</c:v>
                </c:pt>
                <c:pt idx="26">
                  <c:v>2031.411660694013</c:v>
                </c:pt>
                <c:pt idx="27">
                  <c:v>2027.232325948332</c:v>
                </c:pt>
                <c:pt idx="28">
                  <c:v>2023.052991202651</c:v>
                </c:pt>
                <c:pt idx="29">
                  <c:v>2018.87365645697</c:v>
                </c:pt>
                <c:pt idx="30">
                  <c:v>2014.694321711289</c:v>
                </c:pt>
                <c:pt idx="31">
                  <c:v>2010.514986965609</c:v>
                </c:pt>
                <c:pt idx="32">
                  <c:v>2006.335652219928</c:v>
                </c:pt>
                <c:pt idx="33">
                  <c:v>2002.156317474247</c:v>
                </c:pt>
                <c:pt idx="34">
                  <c:v>2017.181311629646</c:v>
                </c:pt>
                <c:pt idx="35">
                  <c:v>2051.410634686125</c:v>
                </c:pt>
                <c:pt idx="36">
                  <c:v>2085.639957742604</c:v>
                </c:pt>
                <c:pt idx="37">
                  <c:v>2119.869280799083</c:v>
                </c:pt>
                <c:pt idx="38">
                  <c:v>2154.098603855562</c:v>
                </c:pt>
                <c:pt idx="39">
                  <c:v>2188.327926912041</c:v>
                </c:pt>
                <c:pt idx="40">
                  <c:v>2222.55724996852</c:v>
                </c:pt>
                <c:pt idx="41">
                  <c:v>2256.786573025</c:v>
                </c:pt>
                <c:pt idx="42">
                  <c:v>2291.015896081478</c:v>
                </c:pt>
                <c:pt idx="43">
                  <c:v>2325.245219137958</c:v>
                </c:pt>
                <c:pt idx="44">
                  <c:v>2359.474542194437</c:v>
                </c:pt>
                <c:pt idx="45">
                  <c:v>2393.703865250916</c:v>
                </c:pt>
                <c:pt idx="46">
                  <c:v>2427.933188307395</c:v>
                </c:pt>
                <c:pt idx="47">
                  <c:v>2462.162511363874</c:v>
                </c:pt>
                <c:pt idx="48">
                  <c:v>2496.391834420353</c:v>
                </c:pt>
                <c:pt idx="49">
                  <c:v>2530.621157476832</c:v>
                </c:pt>
                <c:pt idx="50">
                  <c:v>2564.850480533311</c:v>
                </c:pt>
                <c:pt idx="51">
                  <c:v>2599.079803589791</c:v>
                </c:pt>
                <c:pt idx="52">
                  <c:v>2633.30912664627</c:v>
                </c:pt>
                <c:pt idx="53">
                  <c:v>2667.538449702749</c:v>
                </c:pt>
                <c:pt idx="54">
                  <c:v>2701.767772759228</c:v>
                </c:pt>
                <c:pt idx="55">
                  <c:v>2735.997095815707</c:v>
                </c:pt>
                <c:pt idx="56">
                  <c:v>2770.226418872186</c:v>
                </c:pt>
                <c:pt idx="57">
                  <c:v>2804.455741928665</c:v>
                </c:pt>
                <c:pt idx="58">
                  <c:v>2838.685064985144</c:v>
                </c:pt>
                <c:pt idx="59">
                  <c:v>2872.914388041623</c:v>
                </c:pt>
                <c:pt idx="60">
                  <c:v>2907.143711098102</c:v>
                </c:pt>
                <c:pt idx="61">
                  <c:v>2941.373034154581</c:v>
                </c:pt>
                <c:pt idx="62">
                  <c:v>2975.602357211061</c:v>
                </c:pt>
                <c:pt idx="63">
                  <c:v>3009.83168026754</c:v>
                </c:pt>
                <c:pt idx="64">
                  <c:v>3044.061003324019</c:v>
                </c:pt>
                <c:pt idx="65">
                  <c:v>3078.290326380498</c:v>
                </c:pt>
                <c:pt idx="66">
                  <c:v>3112.519649436977</c:v>
                </c:pt>
                <c:pt idx="67">
                  <c:v>3189.885909409365</c:v>
                </c:pt>
                <c:pt idx="68">
                  <c:v>3267.252169381753</c:v>
                </c:pt>
                <c:pt idx="69">
                  <c:v>3344.618429354141</c:v>
                </c:pt>
                <c:pt idx="70">
                  <c:v>3421.984689326529</c:v>
                </c:pt>
                <c:pt idx="71">
                  <c:v>3499.350949298918</c:v>
                </c:pt>
                <c:pt idx="72">
                  <c:v>3576.717209271306</c:v>
                </c:pt>
                <c:pt idx="73">
                  <c:v>3654.083469243694</c:v>
                </c:pt>
                <c:pt idx="74">
                  <c:v>3731.449729216082</c:v>
                </c:pt>
                <c:pt idx="75">
                  <c:v>3808.81598918847</c:v>
                </c:pt>
                <c:pt idx="76">
                  <c:v>3886.182249160858</c:v>
                </c:pt>
                <c:pt idx="77">
                  <c:v>3963.548509133247</c:v>
                </c:pt>
                <c:pt idx="78">
                  <c:v>4040.914769105635</c:v>
                </c:pt>
                <c:pt idx="79">
                  <c:v>4118.281029078022</c:v>
                </c:pt>
                <c:pt idx="80">
                  <c:v>4195.64728905041</c:v>
                </c:pt>
                <c:pt idx="81">
                  <c:v>4273.0135490228</c:v>
                </c:pt>
                <c:pt idx="82">
                  <c:v>4350.379808995187</c:v>
                </c:pt>
                <c:pt idx="83">
                  <c:v>4427.746068967575</c:v>
                </c:pt>
                <c:pt idx="84">
                  <c:v>4505.112328939963</c:v>
                </c:pt>
                <c:pt idx="85">
                  <c:v>4582.478588912352</c:v>
                </c:pt>
                <c:pt idx="86">
                  <c:v>4659.84484888474</c:v>
                </c:pt>
                <c:pt idx="87">
                  <c:v>4737.211108857128</c:v>
                </c:pt>
                <c:pt idx="88">
                  <c:v>4814.577368829516</c:v>
                </c:pt>
                <c:pt idx="89">
                  <c:v>4891.943628801904</c:v>
                </c:pt>
                <c:pt idx="90">
                  <c:v>4969.309888774293</c:v>
                </c:pt>
                <c:pt idx="91">
                  <c:v>5046.676148746681</c:v>
                </c:pt>
                <c:pt idx="92">
                  <c:v>5124.042408719068</c:v>
                </c:pt>
                <c:pt idx="93">
                  <c:v>5162.725538705262</c:v>
                </c:pt>
                <c:pt idx="94">
                  <c:v>5162.725538705262</c:v>
                </c:pt>
                <c:pt idx="95">
                  <c:v>5162.725538705262</c:v>
                </c:pt>
                <c:pt idx="96">
                  <c:v>5162.725538705262</c:v>
                </c:pt>
                <c:pt idx="97">
                  <c:v>5162.725538705262</c:v>
                </c:pt>
                <c:pt idx="98">
                  <c:v>5162.725538705262</c:v>
                </c:pt>
                <c:pt idx="99">
                  <c:v>5162.725538705262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245.7446808510638</c:v>
                </c:pt>
                <c:pt idx="12">
                  <c:v>241.4893617021276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211.7021276595744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96.92307692307692</c:v>
                </c:pt>
                <c:pt idx="46">
                  <c:v>92.30769230769231</c:v>
                </c:pt>
                <c:pt idx="47">
                  <c:v>87.69230769230769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73.84615384615384</c:v>
                </c:pt>
                <c:pt idx="51">
                  <c:v>69.23076923076923</c:v>
                </c:pt>
                <c:pt idx="52">
                  <c:v>64.61538461538461</c:v>
                </c:pt>
                <c:pt idx="53">
                  <c:v>60.0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41.53846153846153</c:v>
                </c:pt>
                <c:pt idx="58">
                  <c:v>36.92307692307692</c:v>
                </c:pt>
                <c:pt idx="59">
                  <c:v>32.30769230769231</c:v>
                </c:pt>
                <c:pt idx="60">
                  <c:v>27.69230769230769</c:v>
                </c:pt>
                <c:pt idx="61">
                  <c:v>23.07692307692308</c:v>
                </c:pt>
                <c:pt idx="62">
                  <c:v>18.46153846153845</c:v>
                </c:pt>
                <c:pt idx="63">
                  <c:v>13.84615384615384</c:v>
                </c:pt>
                <c:pt idx="64">
                  <c:v>9.230769230769226</c:v>
                </c:pt>
                <c:pt idx="65">
                  <c:v>4.615384615384613</c:v>
                </c:pt>
                <c:pt idx="66">
                  <c:v>0.0</c:v>
                </c:pt>
                <c:pt idx="67">
                  <c:v>683.0188679245283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2732.075471698113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5464.150943396226</c:v>
                </c:pt>
                <c:pt idx="75">
                  <c:v>6147.169811320755</c:v>
                </c:pt>
                <c:pt idx="76">
                  <c:v>6830.188679245283</c:v>
                </c:pt>
                <c:pt idx="77">
                  <c:v>7513.207547169812</c:v>
                </c:pt>
                <c:pt idx="78">
                  <c:v>8196.22641509434</c:v>
                </c:pt>
                <c:pt idx="79">
                  <c:v>8879.245283018868</c:v>
                </c:pt>
                <c:pt idx="80">
                  <c:v>9562.264150943396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14343.39622641509</c:v>
                </c:pt>
                <c:pt idx="88">
                  <c:v>15026.41509433962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624.86097406847</c:v>
                </c:pt>
                <c:pt idx="12">
                  <c:v>630.596363376865</c:v>
                </c:pt>
                <c:pt idx="13">
                  <c:v>636.3317526852603</c:v>
                </c:pt>
                <c:pt idx="14">
                  <c:v>642.0671419936555</c:v>
                </c:pt>
                <c:pt idx="15">
                  <c:v>647.8025313020506</c:v>
                </c:pt>
                <c:pt idx="16">
                  <c:v>653.5379206104458</c:v>
                </c:pt>
                <c:pt idx="17">
                  <c:v>659.273309918841</c:v>
                </c:pt>
                <c:pt idx="18">
                  <c:v>665.008699227236</c:v>
                </c:pt>
                <c:pt idx="19">
                  <c:v>670.7440885356312</c:v>
                </c:pt>
                <c:pt idx="20">
                  <c:v>676.4794778440264</c:v>
                </c:pt>
                <c:pt idx="21">
                  <c:v>682.2148671524216</c:v>
                </c:pt>
                <c:pt idx="22">
                  <c:v>687.9502564608167</c:v>
                </c:pt>
                <c:pt idx="23">
                  <c:v>693.6856457692118</c:v>
                </c:pt>
                <c:pt idx="24">
                  <c:v>699.421035077607</c:v>
                </c:pt>
                <c:pt idx="25">
                  <c:v>705.1564243860022</c:v>
                </c:pt>
                <c:pt idx="26">
                  <c:v>710.8918136943973</c:v>
                </c:pt>
                <c:pt idx="27">
                  <c:v>716.6272030027926</c:v>
                </c:pt>
                <c:pt idx="28">
                  <c:v>722.3625923111877</c:v>
                </c:pt>
                <c:pt idx="29">
                  <c:v>728.0979816195828</c:v>
                </c:pt>
                <c:pt idx="30">
                  <c:v>733.833370927978</c:v>
                </c:pt>
                <c:pt idx="31">
                  <c:v>739.5687602363732</c:v>
                </c:pt>
                <c:pt idx="32">
                  <c:v>745.3041495447683</c:v>
                </c:pt>
                <c:pt idx="33">
                  <c:v>751.0395388531635</c:v>
                </c:pt>
                <c:pt idx="34">
                  <c:v>776.5199869149399</c:v>
                </c:pt>
                <c:pt idx="35">
                  <c:v>821.7454937300974</c:v>
                </c:pt>
                <c:pt idx="36">
                  <c:v>866.971000545255</c:v>
                </c:pt>
                <c:pt idx="37">
                  <c:v>912.1965073604125</c:v>
                </c:pt>
                <c:pt idx="38">
                  <c:v>957.4220141755701</c:v>
                </c:pt>
                <c:pt idx="39">
                  <c:v>1002.647520990728</c:v>
                </c:pt>
                <c:pt idx="40">
                  <c:v>1047.873027805885</c:v>
                </c:pt>
                <c:pt idx="41">
                  <c:v>1093.098534621043</c:v>
                </c:pt>
                <c:pt idx="42">
                  <c:v>1138.3240414362</c:v>
                </c:pt>
                <c:pt idx="43">
                  <c:v>1183.549548251358</c:v>
                </c:pt>
                <c:pt idx="44">
                  <c:v>1228.775055066516</c:v>
                </c:pt>
                <c:pt idx="45">
                  <c:v>1274.000561881673</c:v>
                </c:pt>
                <c:pt idx="46">
                  <c:v>1319.22606869683</c:v>
                </c:pt>
                <c:pt idx="47">
                  <c:v>1364.451575511988</c:v>
                </c:pt>
                <c:pt idx="48">
                  <c:v>1409.677082327145</c:v>
                </c:pt>
                <c:pt idx="49">
                  <c:v>1454.902589142303</c:v>
                </c:pt>
                <c:pt idx="50">
                  <c:v>1500.128095957461</c:v>
                </c:pt>
                <c:pt idx="51">
                  <c:v>1545.353602772618</c:v>
                </c:pt>
                <c:pt idx="52">
                  <c:v>1590.579109587776</c:v>
                </c:pt>
                <c:pt idx="53">
                  <c:v>1635.804616402933</c:v>
                </c:pt>
                <c:pt idx="54">
                  <c:v>1681.030123218091</c:v>
                </c:pt>
                <c:pt idx="55">
                  <c:v>1726.255630033249</c:v>
                </c:pt>
                <c:pt idx="56">
                  <c:v>1771.481136848406</c:v>
                </c:pt>
                <c:pt idx="57">
                  <c:v>1816.706643663563</c:v>
                </c:pt>
                <c:pt idx="58">
                  <c:v>1861.932150478721</c:v>
                </c:pt>
                <c:pt idx="59">
                  <c:v>1907.157657293879</c:v>
                </c:pt>
                <c:pt idx="60">
                  <c:v>1952.383164109036</c:v>
                </c:pt>
                <c:pt idx="61">
                  <c:v>1997.608670924194</c:v>
                </c:pt>
                <c:pt idx="62">
                  <c:v>2042.834177739351</c:v>
                </c:pt>
                <c:pt idx="63">
                  <c:v>2088.059684554509</c:v>
                </c:pt>
                <c:pt idx="64">
                  <c:v>2133.285191369666</c:v>
                </c:pt>
                <c:pt idx="65">
                  <c:v>2178.510698184824</c:v>
                </c:pt>
                <c:pt idx="66">
                  <c:v>2223.736204999982</c:v>
                </c:pt>
                <c:pt idx="67">
                  <c:v>2293.991714636772</c:v>
                </c:pt>
                <c:pt idx="68">
                  <c:v>2364.247224273563</c:v>
                </c:pt>
                <c:pt idx="69">
                  <c:v>2434.502733910354</c:v>
                </c:pt>
                <c:pt idx="70">
                  <c:v>2504.758243547145</c:v>
                </c:pt>
                <c:pt idx="71">
                  <c:v>2575.013753183935</c:v>
                </c:pt>
                <c:pt idx="72">
                  <c:v>2645.269262820726</c:v>
                </c:pt>
                <c:pt idx="73">
                  <c:v>2715.524772457517</c:v>
                </c:pt>
                <c:pt idx="74">
                  <c:v>2785.780282094308</c:v>
                </c:pt>
                <c:pt idx="75">
                  <c:v>2856.035791731099</c:v>
                </c:pt>
                <c:pt idx="76">
                  <c:v>2926.291301367889</c:v>
                </c:pt>
                <c:pt idx="77">
                  <c:v>2996.54681100468</c:v>
                </c:pt>
                <c:pt idx="78">
                  <c:v>3066.802320641471</c:v>
                </c:pt>
                <c:pt idx="79">
                  <c:v>3137.057830278262</c:v>
                </c:pt>
                <c:pt idx="80">
                  <c:v>3207.313339915053</c:v>
                </c:pt>
                <c:pt idx="81">
                  <c:v>3277.568849551843</c:v>
                </c:pt>
                <c:pt idx="82">
                  <c:v>3347.824359188635</c:v>
                </c:pt>
                <c:pt idx="83">
                  <c:v>3418.079868825425</c:v>
                </c:pt>
                <c:pt idx="84">
                  <c:v>3488.335378462216</c:v>
                </c:pt>
                <c:pt idx="85">
                  <c:v>3558.590888099007</c:v>
                </c:pt>
                <c:pt idx="86">
                  <c:v>3628.846397735798</c:v>
                </c:pt>
                <c:pt idx="87">
                  <c:v>3699.101907372588</c:v>
                </c:pt>
                <c:pt idx="88">
                  <c:v>3769.35741700938</c:v>
                </c:pt>
                <c:pt idx="89">
                  <c:v>3839.61292664617</c:v>
                </c:pt>
                <c:pt idx="90">
                  <c:v>3909.868436282961</c:v>
                </c:pt>
                <c:pt idx="91">
                  <c:v>3980.123945919752</c:v>
                </c:pt>
                <c:pt idx="92">
                  <c:v>4050.379455556543</c:v>
                </c:pt>
                <c:pt idx="93">
                  <c:v>4085.507210374938</c:v>
                </c:pt>
                <c:pt idx="94">
                  <c:v>4085.507210374938</c:v>
                </c:pt>
                <c:pt idx="95">
                  <c:v>4085.507210374938</c:v>
                </c:pt>
                <c:pt idx="96">
                  <c:v>4085.507210374938</c:v>
                </c:pt>
                <c:pt idx="97">
                  <c:v>4085.507210374938</c:v>
                </c:pt>
                <c:pt idx="98">
                  <c:v>4085.507210374938</c:v>
                </c:pt>
                <c:pt idx="99">
                  <c:v>4085.507210374938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1849.734042553192</c:v>
                </c:pt>
                <c:pt idx="18">
                  <c:v>1980.053191489362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2501.329787234043</c:v>
                </c:pt>
                <c:pt idx="23">
                  <c:v>2631.648936170212</c:v>
                </c:pt>
                <c:pt idx="24">
                  <c:v>2761.968085106383</c:v>
                </c:pt>
                <c:pt idx="25">
                  <c:v>2892.287234042553</c:v>
                </c:pt>
                <c:pt idx="26">
                  <c:v>3022.606382978724</c:v>
                </c:pt>
                <c:pt idx="27">
                  <c:v>3152.925531914894</c:v>
                </c:pt>
                <c:pt idx="28">
                  <c:v>3283.244680851064</c:v>
                </c:pt>
                <c:pt idx="29">
                  <c:v>3413.563829787234</c:v>
                </c:pt>
                <c:pt idx="30">
                  <c:v>3543.882978723404</c:v>
                </c:pt>
                <c:pt idx="31">
                  <c:v>3674.202127659575</c:v>
                </c:pt>
                <c:pt idx="32">
                  <c:v>3804.521276595745</c:v>
                </c:pt>
                <c:pt idx="33">
                  <c:v>3934.840425531915</c:v>
                </c:pt>
                <c:pt idx="34">
                  <c:v>4105.128205128205</c:v>
                </c:pt>
                <c:pt idx="35">
                  <c:v>4315.384615384615</c:v>
                </c:pt>
                <c:pt idx="36">
                  <c:v>4525.641025641025</c:v>
                </c:pt>
                <c:pt idx="37">
                  <c:v>4735.897435897436</c:v>
                </c:pt>
                <c:pt idx="38">
                  <c:v>4946.153846153846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5576.923076923077</c:v>
                </c:pt>
                <c:pt idx="42">
                  <c:v>5787.179487179487</c:v>
                </c:pt>
                <c:pt idx="43">
                  <c:v>5997.435897435897</c:v>
                </c:pt>
                <c:pt idx="44">
                  <c:v>6207.692307692307</c:v>
                </c:pt>
                <c:pt idx="45">
                  <c:v>6417.948717948719</c:v>
                </c:pt>
                <c:pt idx="46">
                  <c:v>6628.205128205128</c:v>
                </c:pt>
                <c:pt idx="47">
                  <c:v>6838.46153846154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9992.307692307693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18.9212444639946</c:v>
                </c:pt>
                <c:pt idx="12">
                  <c:v>37.8424889279892</c:v>
                </c:pt>
                <c:pt idx="13">
                  <c:v>56.7637333919838</c:v>
                </c:pt>
                <c:pt idx="14">
                  <c:v>75.6849778559784</c:v>
                </c:pt>
                <c:pt idx="15">
                  <c:v>94.606222319973</c:v>
                </c:pt>
                <c:pt idx="16">
                  <c:v>113.5274667839676</c:v>
                </c:pt>
                <c:pt idx="17">
                  <c:v>132.4487112479622</c:v>
                </c:pt>
                <c:pt idx="18">
                  <c:v>151.3699557119568</c:v>
                </c:pt>
                <c:pt idx="19">
                  <c:v>170.2912001759514</c:v>
                </c:pt>
                <c:pt idx="20">
                  <c:v>189.212444639946</c:v>
                </c:pt>
                <c:pt idx="21">
                  <c:v>208.1336891039406</c:v>
                </c:pt>
                <c:pt idx="22">
                  <c:v>227.0549335679352</c:v>
                </c:pt>
                <c:pt idx="23">
                  <c:v>245.9761780319298</c:v>
                </c:pt>
                <c:pt idx="24">
                  <c:v>264.8974224959244</c:v>
                </c:pt>
                <c:pt idx="25">
                  <c:v>283.818666959919</c:v>
                </c:pt>
                <c:pt idx="26">
                  <c:v>302.7399114239136</c:v>
                </c:pt>
                <c:pt idx="27">
                  <c:v>321.6611558879083</c:v>
                </c:pt>
                <c:pt idx="28">
                  <c:v>340.5824003519028</c:v>
                </c:pt>
                <c:pt idx="29">
                  <c:v>359.5036448158974</c:v>
                </c:pt>
                <c:pt idx="30">
                  <c:v>378.424889279892</c:v>
                </c:pt>
                <c:pt idx="31">
                  <c:v>397.3461337438866</c:v>
                </c:pt>
                <c:pt idx="32">
                  <c:v>416.2673782078812</c:v>
                </c:pt>
                <c:pt idx="33">
                  <c:v>435.1886226718758</c:v>
                </c:pt>
                <c:pt idx="34">
                  <c:v>440.9576585606856</c:v>
                </c:pt>
                <c:pt idx="35">
                  <c:v>433.5744858743105</c:v>
                </c:pt>
                <c:pt idx="36">
                  <c:v>426.1913131879356</c:v>
                </c:pt>
                <c:pt idx="37">
                  <c:v>418.8081405015606</c:v>
                </c:pt>
                <c:pt idx="38">
                  <c:v>411.4249678151855</c:v>
                </c:pt>
                <c:pt idx="39">
                  <c:v>404.0417951288105</c:v>
                </c:pt>
                <c:pt idx="40">
                  <c:v>396.6586224424355</c:v>
                </c:pt>
                <c:pt idx="41">
                  <c:v>389.2754497560605</c:v>
                </c:pt>
                <c:pt idx="42">
                  <c:v>381.8922770696855</c:v>
                </c:pt>
                <c:pt idx="43">
                  <c:v>374.5091043833104</c:v>
                </c:pt>
                <c:pt idx="44">
                  <c:v>367.1259316969355</c:v>
                </c:pt>
                <c:pt idx="45">
                  <c:v>359.7427590105604</c:v>
                </c:pt>
                <c:pt idx="46">
                  <c:v>352.3595863241854</c:v>
                </c:pt>
                <c:pt idx="47">
                  <c:v>344.9764136378104</c:v>
                </c:pt>
                <c:pt idx="48">
                  <c:v>337.5932409514354</c:v>
                </c:pt>
                <c:pt idx="49">
                  <c:v>330.2100682650604</c:v>
                </c:pt>
                <c:pt idx="50">
                  <c:v>322.8268955786854</c:v>
                </c:pt>
                <c:pt idx="51">
                  <c:v>315.4437228923103</c:v>
                </c:pt>
                <c:pt idx="52">
                  <c:v>308.0605502059353</c:v>
                </c:pt>
                <c:pt idx="53">
                  <c:v>300.6773775195603</c:v>
                </c:pt>
                <c:pt idx="54">
                  <c:v>293.2942048331853</c:v>
                </c:pt>
                <c:pt idx="55">
                  <c:v>285.9110321468103</c:v>
                </c:pt>
                <c:pt idx="56">
                  <c:v>278.5278594604353</c:v>
                </c:pt>
                <c:pt idx="57">
                  <c:v>271.1446867740602</c:v>
                </c:pt>
                <c:pt idx="58">
                  <c:v>263.7615140876852</c:v>
                </c:pt>
                <c:pt idx="59">
                  <c:v>256.3783414013102</c:v>
                </c:pt>
                <c:pt idx="60">
                  <c:v>248.9951687149351</c:v>
                </c:pt>
                <c:pt idx="61">
                  <c:v>241.6119960285602</c:v>
                </c:pt>
                <c:pt idx="62">
                  <c:v>234.2288233421851</c:v>
                </c:pt>
                <c:pt idx="63">
                  <c:v>226.8456506558101</c:v>
                </c:pt>
                <c:pt idx="64">
                  <c:v>219.4624779694351</c:v>
                </c:pt>
                <c:pt idx="65">
                  <c:v>212.0793052830601</c:v>
                </c:pt>
                <c:pt idx="66">
                  <c:v>204.6961325966851</c:v>
                </c:pt>
                <c:pt idx="67">
                  <c:v>196.971750234546</c:v>
                </c:pt>
                <c:pt idx="68">
                  <c:v>189.247367872407</c:v>
                </c:pt>
                <c:pt idx="69">
                  <c:v>181.5229855102679</c:v>
                </c:pt>
                <c:pt idx="70">
                  <c:v>173.7986031481288</c:v>
                </c:pt>
                <c:pt idx="71">
                  <c:v>166.0742207859898</c:v>
                </c:pt>
                <c:pt idx="72">
                  <c:v>158.3498384238507</c:v>
                </c:pt>
                <c:pt idx="73">
                  <c:v>150.6254560617116</c:v>
                </c:pt>
                <c:pt idx="74">
                  <c:v>142.9010736995726</c:v>
                </c:pt>
                <c:pt idx="75">
                  <c:v>135.1766913374335</c:v>
                </c:pt>
                <c:pt idx="76">
                  <c:v>127.4523089752945</c:v>
                </c:pt>
                <c:pt idx="77">
                  <c:v>119.7279266131554</c:v>
                </c:pt>
                <c:pt idx="78">
                  <c:v>112.0035442510164</c:v>
                </c:pt>
                <c:pt idx="79">
                  <c:v>104.2791618888773</c:v>
                </c:pt>
                <c:pt idx="80">
                  <c:v>96.55477952673823</c:v>
                </c:pt>
                <c:pt idx="81">
                  <c:v>88.83039716459918</c:v>
                </c:pt>
                <c:pt idx="82">
                  <c:v>81.10601480246012</c:v>
                </c:pt>
                <c:pt idx="83">
                  <c:v>73.38163244032105</c:v>
                </c:pt>
                <c:pt idx="84">
                  <c:v>65.65725007818201</c:v>
                </c:pt>
                <c:pt idx="85">
                  <c:v>57.93286771604295</c:v>
                </c:pt>
                <c:pt idx="86">
                  <c:v>50.20848535390388</c:v>
                </c:pt>
                <c:pt idx="87">
                  <c:v>42.48410299176481</c:v>
                </c:pt>
                <c:pt idx="88">
                  <c:v>34.75972062962574</c:v>
                </c:pt>
                <c:pt idx="89">
                  <c:v>27.03533826748671</c:v>
                </c:pt>
                <c:pt idx="90">
                  <c:v>19.31095590534764</c:v>
                </c:pt>
                <c:pt idx="91">
                  <c:v>11.5865735432086</c:v>
                </c:pt>
                <c:pt idx="92">
                  <c:v>3.862191181069534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589.7872340425532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548.3076923076922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324.9230769230769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121.8461538461538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20.30769230769226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11954.71698113207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26300.37735849056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</c:v>
                </c:pt>
                <c:pt idx="87">
                  <c:v>50209.81132075471</c:v>
                </c:pt>
                <c:pt idx="88">
                  <c:v>52600.75471698113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6769.23076923077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16615.38461538462</c:v>
                </c:pt>
                <c:pt idx="48">
                  <c:v>17846.15384615385</c:v>
                </c:pt>
                <c:pt idx="49">
                  <c:v>19076.92307692308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32615.38461538462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17358.49056603774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6792.452830188682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1646.883816451117</c:v>
                </c:pt>
                <c:pt idx="12">
                  <c:v>1653.862137707266</c:v>
                </c:pt>
                <c:pt idx="13">
                  <c:v>1660.840458963415</c:v>
                </c:pt>
                <c:pt idx="14">
                  <c:v>1667.818780219564</c:v>
                </c:pt>
                <c:pt idx="15">
                  <c:v>1674.797101475713</c:v>
                </c:pt>
                <c:pt idx="16">
                  <c:v>1681.775422731861</c:v>
                </c:pt>
                <c:pt idx="17">
                  <c:v>1688.75374398801</c:v>
                </c:pt>
                <c:pt idx="18">
                  <c:v>1695.73206524416</c:v>
                </c:pt>
                <c:pt idx="19">
                  <c:v>1702.710386500308</c:v>
                </c:pt>
                <c:pt idx="20">
                  <c:v>1709.688707756457</c:v>
                </c:pt>
                <c:pt idx="21">
                  <c:v>1716.667029012605</c:v>
                </c:pt>
                <c:pt idx="22">
                  <c:v>1723.645350268754</c:v>
                </c:pt>
                <c:pt idx="23">
                  <c:v>1730.623671524903</c:v>
                </c:pt>
                <c:pt idx="24">
                  <c:v>1737.601992781052</c:v>
                </c:pt>
                <c:pt idx="25">
                  <c:v>1744.580314037201</c:v>
                </c:pt>
                <c:pt idx="26">
                  <c:v>1751.558635293349</c:v>
                </c:pt>
                <c:pt idx="27">
                  <c:v>1758.536956549498</c:v>
                </c:pt>
                <c:pt idx="28">
                  <c:v>1765.515277805647</c:v>
                </c:pt>
                <c:pt idx="29">
                  <c:v>1772.493599061796</c:v>
                </c:pt>
                <c:pt idx="30">
                  <c:v>1779.471920317945</c:v>
                </c:pt>
                <c:pt idx="31">
                  <c:v>1786.450241574094</c:v>
                </c:pt>
                <c:pt idx="32">
                  <c:v>1793.428562830242</c:v>
                </c:pt>
                <c:pt idx="33">
                  <c:v>1800.406884086391</c:v>
                </c:pt>
                <c:pt idx="34">
                  <c:v>1806.979627696883</c:v>
                </c:pt>
                <c:pt idx="35">
                  <c:v>1813.14679366172</c:v>
                </c:pt>
                <c:pt idx="36">
                  <c:v>1819.313959626555</c:v>
                </c:pt>
                <c:pt idx="37">
                  <c:v>1825.481125591391</c:v>
                </c:pt>
                <c:pt idx="38">
                  <c:v>1831.648291556226</c:v>
                </c:pt>
                <c:pt idx="39">
                  <c:v>1837.815457521062</c:v>
                </c:pt>
                <c:pt idx="40">
                  <c:v>1843.982623485898</c:v>
                </c:pt>
                <c:pt idx="41">
                  <c:v>1850.149789450734</c:v>
                </c:pt>
                <c:pt idx="42">
                  <c:v>1856.31695541557</c:v>
                </c:pt>
                <c:pt idx="43">
                  <c:v>1862.484121380405</c:v>
                </c:pt>
                <c:pt idx="44">
                  <c:v>1868.651287345241</c:v>
                </c:pt>
                <c:pt idx="45">
                  <c:v>1874.818453310077</c:v>
                </c:pt>
                <c:pt idx="46">
                  <c:v>1880.985619274913</c:v>
                </c:pt>
                <c:pt idx="47">
                  <c:v>1887.152785239749</c:v>
                </c:pt>
                <c:pt idx="48">
                  <c:v>1893.319951204584</c:v>
                </c:pt>
                <c:pt idx="49">
                  <c:v>1899.48711716942</c:v>
                </c:pt>
                <c:pt idx="50">
                  <c:v>1905.654283134256</c:v>
                </c:pt>
                <c:pt idx="51">
                  <c:v>1911.821449099092</c:v>
                </c:pt>
                <c:pt idx="52">
                  <c:v>1917.988615063928</c:v>
                </c:pt>
                <c:pt idx="53">
                  <c:v>1924.155781028763</c:v>
                </c:pt>
                <c:pt idx="54">
                  <c:v>1930.322946993599</c:v>
                </c:pt>
                <c:pt idx="55">
                  <c:v>1936.490112958435</c:v>
                </c:pt>
                <c:pt idx="56">
                  <c:v>1942.657278923271</c:v>
                </c:pt>
                <c:pt idx="57">
                  <c:v>1948.824444888106</c:v>
                </c:pt>
                <c:pt idx="58">
                  <c:v>1954.991610852942</c:v>
                </c:pt>
                <c:pt idx="59">
                  <c:v>1961.158776817778</c:v>
                </c:pt>
                <c:pt idx="60">
                  <c:v>1967.325942782614</c:v>
                </c:pt>
                <c:pt idx="61">
                  <c:v>1973.49310874745</c:v>
                </c:pt>
                <c:pt idx="62">
                  <c:v>1979.660274712286</c:v>
                </c:pt>
                <c:pt idx="63">
                  <c:v>1985.827440677121</c:v>
                </c:pt>
                <c:pt idx="64">
                  <c:v>1991.994606641957</c:v>
                </c:pt>
                <c:pt idx="65">
                  <c:v>1998.161772606793</c:v>
                </c:pt>
                <c:pt idx="66">
                  <c:v>2004.328938571629</c:v>
                </c:pt>
                <c:pt idx="67">
                  <c:v>1996.765433143056</c:v>
                </c:pt>
                <c:pt idx="68">
                  <c:v>1989.201927714484</c:v>
                </c:pt>
                <c:pt idx="69">
                  <c:v>1981.638422285912</c:v>
                </c:pt>
                <c:pt idx="70">
                  <c:v>1974.07491685734</c:v>
                </c:pt>
                <c:pt idx="71">
                  <c:v>1966.511411428768</c:v>
                </c:pt>
                <c:pt idx="72">
                  <c:v>1958.947906000195</c:v>
                </c:pt>
                <c:pt idx="73">
                  <c:v>1951.384400571623</c:v>
                </c:pt>
                <c:pt idx="74">
                  <c:v>1943.820895143051</c:v>
                </c:pt>
                <c:pt idx="75">
                  <c:v>1936.257389714479</c:v>
                </c:pt>
                <c:pt idx="76">
                  <c:v>1928.693884285907</c:v>
                </c:pt>
                <c:pt idx="77">
                  <c:v>1921.130378857335</c:v>
                </c:pt>
                <c:pt idx="78">
                  <c:v>1913.566873428762</c:v>
                </c:pt>
                <c:pt idx="79">
                  <c:v>1906.00336800019</c:v>
                </c:pt>
                <c:pt idx="80">
                  <c:v>1898.439862571618</c:v>
                </c:pt>
                <c:pt idx="81">
                  <c:v>1890.876357143046</c:v>
                </c:pt>
                <c:pt idx="82">
                  <c:v>1883.312851714473</c:v>
                </c:pt>
                <c:pt idx="83">
                  <c:v>1875.749346285901</c:v>
                </c:pt>
                <c:pt idx="84">
                  <c:v>1868.185840857329</c:v>
                </c:pt>
                <c:pt idx="85">
                  <c:v>1860.622335428757</c:v>
                </c:pt>
                <c:pt idx="86">
                  <c:v>1853.058830000185</c:v>
                </c:pt>
                <c:pt idx="87">
                  <c:v>1845.495324571613</c:v>
                </c:pt>
                <c:pt idx="88">
                  <c:v>1837.93181914304</c:v>
                </c:pt>
                <c:pt idx="89">
                  <c:v>1830.368313714468</c:v>
                </c:pt>
                <c:pt idx="90">
                  <c:v>1822.804808285896</c:v>
                </c:pt>
                <c:pt idx="91">
                  <c:v>1815.241302857324</c:v>
                </c:pt>
                <c:pt idx="92">
                  <c:v>1807.677797428752</c:v>
                </c:pt>
                <c:pt idx="93">
                  <c:v>1803.896044714465</c:v>
                </c:pt>
                <c:pt idx="94">
                  <c:v>1803.896044714465</c:v>
                </c:pt>
                <c:pt idx="95">
                  <c:v>1803.896044714465</c:v>
                </c:pt>
                <c:pt idx="96">
                  <c:v>1803.896044714465</c:v>
                </c:pt>
                <c:pt idx="97">
                  <c:v>1803.896044714465</c:v>
                </c:pt>
                <c:pt idx="98">
                  <c:v>1803.896044714465</c:v>
                </c:pt>
                <c:pt idx="99">
                  <c:v>1803.896044714465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27466.8717948718</c:v>
                </c:pt>
                <c:pt idx="35">
                  <c:v>27560.61538461539</c:v>
                </c:pt>
                <c:pt idx="36">
                  <c:v>27654.35897435898</c:v>
                </c:pt>
                <c:pt idx="37">
                  <c:v>27748.10256410257</c:v>
                </c:pt>
                <c:pt idx="38">
                  <c:v>27841.84615384616</c:v>
                </c:pt>
                <c:pt idx="39">
                  <c:v>27935.58974358975</c:v>
                </c:pt>
                <c:pt idx="40">
                  <c:v>28029.33333333334</c:v>
                </c:pt>
                <c:pt idx="41">
                  <c:v>28123.07692307693</c:v>
                </c:pt>
                <c:pt idx="42">
                  <c:v>28216.82051282052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29341.7435897436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29634.41509433963</c:v>
                </c:pt>
                <c:pt idx="68">
                  <c:v>28802.16352201258</c:v>
                </c:pt>
                <c:pt idx="69">
                  <c:v>27969.91194968554</c:v>
                </c:pt>
                <c:pt idx="70">
                  <c:v>27137.66037735849</c:v>
                </c:pt>
                <c:pt idx="71">
                  <c:v>26305.40880503145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21311.89937106919</c:v>
                </c:pt>
                <c:pt idx="78">
                  <c:v>20479.64779874214</c:v>
                </c:pt>
                <c:pt idx="79">
                  <c:v>19647.3962264151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15486.13836477987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9660.377358490568</c:v>
                </c:pt>
                <c:pt idx="92">
                  <c:v>8828.12578616352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497.8723404255319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995.7446808510638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1484.444444444445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1626.324786324787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1711.452991452992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1995.213675213676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2080.341880341881</c:v>
                </c:pt>
                <c:pt idx="62">
                  <c:v>2108.717948717949</c:v>
                </c:pt>
                <c:pt idx="63">
                  <c:v>2137.094017094018</c:v>
                </c:pt>
                <c:pt idx="64">
                  <c:v>2165.470085470086</c:v>
                </c:pt>
                <c:pt idx="65">
                  <c:v>2193.846153846154</c:v>
                </c:pt>
                <c:pt idx="66">
                  <c:v>2222.222222222223</c:v>
                </c:pt>
                <c:pt idx="67">
                  <c:v>2319.496855345913</c:v>
                </c:pt>
                <c:pt idx="68">
                  <c:v>2416.771488469602</c:v>
                </c:pt>
                <c:pt idx="69">
                  <c:v>2514.046121593292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2903.144654088051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3194.96855345912</c:v>
                </c:pt>
                <c:pt idx="77">
                  <c:v>3292.24318658281</c:v>
                </c:pt>
                <c:pt idx="78">
                  <c:v>3389.5178197065</c:v>
                </c:pt>
                <c:pt idx="79">
                  <c:v>3486.79245283019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3778.616352201258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4751.362683438155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00008"/>
        <c:axId val="-2022342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0008"/>
        <c:axId val="-2022342312"/>
      </c:lineChart>
      <c:catAx>
        <c:axId val="-209770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42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4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70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-4.179334745680854</c:v>
                </c:pt>
                <c:pt idx="1">
                  <c:v>77.36625997238813</c:v>
                </c:pt>
                <c:pt idx="2">
                  <c:v>77.36625997238813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-4.25531914893617</c:v>
                </c:pt>
                <c:pt idx="1">
                  <c:v>683.0188679245283</c:v>
                </c:pt>
                <c:pt idx="2">
                  <c:v>683.0188679245283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18.9212444639946</c:v>
                </c:pt>
                <c:pt idx="1">
                  <c:v>-7.724382362139059</c:v>
                </c:pt>
                <c:pt idx="2">
                  <c:v>-7.724382362139059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6.978321256148804</c:v>
                </c:pt>
                <c:pt idx="1">
                  <c:v>-7.563505428572197</c:v>
                </c:pt>
                <c:pt idx="2">
                  <c:v>-7.563505428572197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-4.468085106382978</c:v>
                </c:pt>
                <c:pt idx="1">
                  <c:v>-832.2515723270441</c:v>
                </c:pt>
                <c:pt idx="2">
                  <c:v>-832.2515723270441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1288"/>
        <c:axId val="-205509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5.735389308395159</c:v>
                </c:pt>
                <c:pt idx="1">
                  <c:v>70.25550963679082</c:v>
                </c:pt>
                <c:pt idx="2">
                  <c:v>70.25550963679082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130.3191489361702</c:v>
                </c:pt>
                <c:pt idx="1">
                  <c:v>874.2138364779873</c:v>
                </c:pt>
                <c:pt idx="2">
                  <c:v>874.2138364779873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28.08510638297872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2390.943396226415</c:v>
                </c:pt>
                <c:pt idx="2">
                  <c:v>2390.943396226415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-1509.433962264151</c:v>
                </c:pt>
                <c:pt idx="2">
                  <c:v>-1509.433962264151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55.31914893617021</c:v>
                </c:pt>
                <c:pt idx="1">
                  <c:v>97.27463312368971</c:v>
                </c:pt>
                <c:pt idx="2">
                  <c:v>97.27463312368971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52248"/>
        <c:axId val="2037598984"/>
      </c:scatterChart>
      <c:valAx>
        <c:axId val="20885212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096248"/>
        <c:crosses val="autoZero"/>
        <c:crossBetween val="midCat"/>
      </c:valAx>
      <c:valAx>
        <c:axId val="-205509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521288"/>
        <c:crosses val="autoZero"/>
        <c:crossBetween val="midCat"/>
      </c:valAx>
      <c:valAx>
        <c:axId val="-2018652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37598984"/>
        <c:crosses val="autoZero"/>
        <c:crossBetween val="midCat"/>
      </c:valAx>
      <c:valAx>
        <c:axId val="20375989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52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2094.101681879225</c:v>
                </c:pt>
                <c:pt idx="12">
                  <c:v>2089.922347133545</c:v>
                </c:pt>
                <c:pt idx="13">
                  <c:v>2085.743012387864</c:v>
                </c:pt>
                <c:pt idx="14">
                  <c:v>2081.563677642183</c:v>
                </c:pt>
                <c:pt idx="15">
                  <c:v>2077.384342896502</c:v>
                </c:pt>
                <c:pt idx="16">
                  <c:v>2073.205008150821</c:v>
                </c:pt>
                <c:pt idx="17">
                  <c:v>2069.02567340514</c:v>
                </c:pt>
                <c:pt idx="18">
                  <c:v>2064.84633865946</c:v>
                </c:pt>
                <c:pt idx="19">
                  <c:v>2060.667003913779</c:v>
                </c:pt>
                <c:pt idx="20">
                  <c:v>2056.487669168098</c:v>
                </c:pt>
                <c:pt idx="21">
                  <c:v>2052.308334422417</c:v>
                </c:pt>
                <c:pt idx="22">
                  <c:v>2048.128999676736</c:v>
                </c:pt>
                <c:pt idx="23">
                  <c:v>2043.949664931055</c:v>
                </c:pt>
                <c:pt idx="24">
                  <c:v>2039.770330185374</c:v>
                </c:pt>
                <c:pt idx="25">
                  <c:v>2035.590995439694</c:v>
                </c:pt>
                <c:pt idx="26">
                  <c:v>2031.411660694013</c:v>
                </c:pt>
                <c:pt idx="27">
                  <c:v>2027.232325948332</c:v>
                </c:pt>
                <c:pt idx="28">
                  <c:v>2023.052991202651</c:v>
                </c:pt>
                <c:pt idx="29">
                  <c:v>2018.87365645697</c:v>
                </c:pt>
                <c:pt idx="30">
                  <c:v>2014.694321711289</c:v>
                </c:pt>
                <c:pt idx="31">
                  <c:v>2010.514986965609</c:v>
                </c:pt>
                <c:pt idx="32">
                  <c:v>2006.335652219928</c:v>
                </c:pt>
                <c:pt idx="33">
                  <c:v>2002.156317474247</c:v>
                </c:pt>
                <c:pt idx="34">
                  <c:v>2017.181311629646</c:v>
                </c:pt>
                <c:pt idx="35">
                  <c:v>2051.410634686125</c:v>
                </c:pt>
                <c:pt idx="36">
                  <c:v>2085.639957742604</c:v>
                </c:pt>
                <c:pt idx="37">
                  <c:v>2119.869280799083</c:v>
                </c:pt>
                <c:pt idx="38">
                  <c:v>2154.098603855562</c:v>
                </c:pt>
                <c:pt idx="39">
                  <c:v>2188.327926912041</c:v>
                </c:pt>
                <c:pt idx="40">
                  <c:v>2222.55724996852</c:v>
                </c:pt>
                <c:pt idx="41">
                  <c:v>2256.786573025</c:v>
                </c:pt>
                <c:pt idx="42">
                  <c:v>2291.015896081478</c:v>
                </c:pt>
                <c:pt idx="43">
                  <c:v>2325.245219137958</c:v>
                </c:pt>
                <c:pt idx="44">
                  <c:v>2359.474542194437</c:v>
                </c:pt>
                <c:pt idx="45">
                  <c:v>2393.703865250916</c:v>
                </c:pt>
                <c:pt idx="46">
                  <c:v>2427.933188307395</c:v>
                </c:pt>
                <c:pt idx="47">
                  <c:v>2462.162511363874</c:v>
                </c:pt>
                <c:pt idx="48">
                  <c:v>2496.391834420353</c:v>
                </c:pt>
                <c:pt idx="49">
                  <c:v>2530.621157476832</c:v>
                </c:pt>
                <c:pt idx="50">
                  <c:v>2564.850480533311</c:v>
                </c:pt>
                <c:pt idx="51">
                  <c:v>2599.079803589791</c:v>
                </c:pt>
                <c:pt idx="52">
                  <c:v>2633.30912664627</c:v>
                </c:pt>
                <c:pt idx="53">
                  <c:v>2667.538449702749</c:v>
                </c:pt>
                <c:pt idx="54">
                  <c:v>2701.767772759228</c:v>
                </c:pt>
                <c:pt idx="55">
                  <c:v>2735.997095815707</c:v>
                </c:pt>
                <c:pt idx="56">
                  <c:v>2770.226418872186</c:v>
                </c:pt>
                <c:pt idx="57">
                  <c:v>2804.455741928665</c:v>
                </c:pt>
                <c:pt idx="58">
                  <c:v>2838.685064985144</c:v>
                </c:pt>
                <c:pt idx="59">
                  <c:v>2872.914388041623</c:v>
                </c:pt>
                <c:pt idx="60">
                  <c:v>2907.143711098102</c:v>
                </c:pt>
                <c:pt idx="61">
                  <c:v>2941.373034154581</c:v>
                </c:pt>
                <c:pt idx="62">
                  <c:v>2975.602357211061</c:v>
                </c:pt>
                <c:pt idx="63">
                  <c:v>3009.83168026754</c:v>
                </c:pt>
                <c:pt idx="64">
                  <c:v>3044.06100332402</c:v>
                </c:pt>
                <c:pt idx="65">
                  <c:v>3078.290326380498</c:v>
                </c:pt>
                <c:pt idx="66">
                  <c:v>3112.519649436977</c:v>
                </c:pt>
                <c:pt idx="67">
                  <c:v>3189.885909409365</c:v>
                </c:pt>
                <c:pt idx="68">
                  <c:v>3267.252169381753</c:v>
                </c:pt>
                <c:pt idx="69">
                  <c:v>3344.618429354141</c:v>
                </c:pt>
                <c:pt idx="70">
                  <c:v>3421.984689326529</c:v>
                </c:pt>
                <c:pt idx="71">
                  <c:v>3499.350949298918</c:v>
                </c:pt>
                <c:pt idx="72">
                  <c:v>3576.717209271306</c:v>
                </c:pt>
                <c:pt idx="73">
                  <c:v>3654.083469243694</c:v>
                </c:pt>
                <c:pt idx="74">
                  <c:v>3731.449729216082</c:v>
                </c:pt>
                <c:pt idx="75">
                  <c:v>3808.81598918847</c:v>
                </c:pt>
                <c:pt idx="76">
                  <c:v>3886.182249160858</c:v>
                </c:pt>
                <c:pt idx="77">
                  <c:v>3963.548509133247</c:v>
                </c:pt>
                <c:pt idx="78">
                  <c:v>4040.914769105635</c:v>
                </c:pt>
                <c:pt idx="79">
                  <c:v>4118.281029078022</c:v>
                </c:pt>
                <c:pt idx="80">
                  <c:v>4195.64728905041</c:v>
                </c:pt>
                <c:pt idx="81">
                  <c:v>4273.013549022798</c:v>
                </c:pt>
                <c:pt idx="82">
                  <c:v>4350.379808995187</c:v>
                </c:pt>
                <c:pt idx="83">
                  <c:v>4427.746068967575</c:v>
                </c:pt>
                <c:pt idx="84">
                  <c:v>4505.112328939963</c:v>
                </c:pt>
                <c:pt idx="85">
                  <c:v>4582.478588912351</c:v>
                </c:pt>
                <c:pt idx="86">
                  <c:v>4659.84484888474</c:v>
                </c:pt>
                <c:pt idx="87">
                  <c:v>4737.211108857127</c:v>
                </c:pt>
                <c:pt idx="88">
                  <c:v>4814.577368829516</c:v>
                </c:pt>
                <c:pt idx="89">
                  <c:v>4891.943628801904</c:v>
                </c:pt>
                <c:pt idx="90">
                  <c:v>4969.309888774293</c:v>
                </c:pt>
                <c:pt idx="91">
                  <c:v>5046.67614874668</c:v>
                </c:pt>
                <c:pt idx="92">
                  <c:v>5124.042408719068</c:v>
                </c:pt>
                <c:pt idx="93">
                  <c:v>5215.905538705263</c:v>
                </c:pt>
                <c:pt idx="94">
                  <c:v>5322.265538705262</c:v>
                </c:pt>
                <c:pt idx="95">
                  <c:v>5428.625538705263</c:v>
                </c:pt>
                <c:pt idx="96">
                  <c:v>5534.985538705263</c:v>
                </c:pt>
                <c:pt idx="97">
                  <c:v>5641.345538705263</c:v>
                </c:pt>
                <c:pt idx="98">
                  <c:v>5747.705538705263</c:v>
                </c:pt>
                <c:pt idx="99">
                  <c:v>5854.065538705262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3652.6</c:v>
                </c:pt>
                <c:pt idx="1">
                  <c:v>3312.34</c:v>
                </c:pt>
                <c:pt idx="2">
                  <c:v>2972.08</c:v>
                </c:pt>
                <c:pt idx="3">
                  <c:v>2631.82</c:v>
                </c:pt>
                <c:pt idx="4">
                  <c:v>2291.56</c:v>
                </c:pt>
                <c:pt idx="5">
                  <c:v>1951.3</c:v>
                </c:pt>
                <c:pt idx="6">
                  <c:v>1611.04</c:v>
                </c:pt>
                <c:pt idx="7">
                  <c:v>1270.78</c:v>
                </c:pt>
                <c:pt idx="8">
                  <c:v>930.52</c:v>
                </c:pt>
                <c:pt idx="9">
                  <c:v>590.26</c:v>
                </c:pt>
                <c:pt idx="10">
                  <c:v>25</c:v>
                </c:pt>
                <c:pt idx="11">
                  <c:v>245.7446808510638</c:v>
                </c:pt>
                <c:pt idx="12">
                  <c:v>241.4893617021276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224.4680851063829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211.7021276595744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169.1489361702127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96.92307692307693</c:v>
                </c:pt>
                <c:pt idx="46">
                  <c:v>92.30769230769232</c:v>
                </c:pt>
                <c:pt idx="47">
                  <c:v>87.69230769230771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73.84615384615385</c:v>
                </c:pt>
                <c:pt idx="51">
                  <c:v>69.23076923076924</c:v>
                </c:pt>
                <c:pt idx="52">
                  <c:v>64.61538461538463</c:v>
                </c:pt>
                <c:pt idx="53">
                  <c:v>60.00000000000001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41.53846153846155</c:v>
                </c:pt>
                <c:pt idx="58">
                  <c:v>36.92307692307693</c:v>
                </c:pt>
                <c:pt idx="59">
                  <c:v>32.30769230769232</c:v>
                </c:pt>
                <c:pt idx="60">
                  <c:v>27.69230769230771</c:v>
                </c:pt>
                <c:pt idx="61">
                  <c:v>23.07692307692309</c:v>
                </c:pt>
                <c:pt idx="62">
                  <c:v>18.46153846153848</c:v>
                </c:pt>
                <c:pt idx="63">
                  <c:v>13.84615384615387</c:v>
                </c:pt>
                <c:pt idx="64">
                  <c:v>9.230769230769254</c:v>
                </c:pt>
                <c:pt idx="65">
                  <c:v>4.615384615384642</c:v>
                </c:pt>
                <c:pt idx="66">
                  <c:v>0.0</c:v>
                </c:pt>
                <c:pt idx="67">
                  <c:v>683.0188679245283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2732.075471698113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5464.150943396226</c:v>
                </c:pt>
                <c:pt idx="75">
                  <c:v>6147.169811320755</c:v>
                </c:pt>
                <c:pt idx="76">
                  <c:v>6830.188679245283</c:v>
                </c:pt>
                <c:pt idx="77">
                  <c:v>7513.207547169812</c:v>
                </c:pt>
                <c:pt idx="78">
                  <c:v>8196.22641509434</c:v>
                </c:pt>
                <c:pt idx="79">
                  <c:v>8879.245283018868</c:v>
                </c:pt>
                <c:pt idx="80">
                  <c:v>9562.264150943396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14343.39622641509</c:v>
                </c:pt>
                <c:pt idx="88">
                  <c:v>15026.41509433962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18462.43</c:v>
                </c:pt>
                <c:pt idx="94">
                  <c:v>19187.29</c:v>
                </c:pt>
                <c:pt idx="95">
                  <c:v>19912.15</c:v>
                </c:pt>
                <c:pt idx="96">
                  <c:v>20637.01</c:v>
                </c:pt>
                <c:pt idx="97">
                  <c:v>21361.87</c:v>
                </c:pt>
                <c:pt idx="98">
                  <c:v>22086.73</c:v>
                </c:pt>
                <c:pt idx="99">
                  <c:v>22811.59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624.86097406847</c:v>
                </c:pt>
                <c:pt idx="12">
                  <c:v>630.596363376865</c:v>
                </c:pt>
                <c:pt idx="13">
                  <c:v>636.3317526852603</c:v>
                </c:pt>
                <c:pt idx="14">
                  <c:v>642.0671419936555</c:v>
                </c:pt>
                <c:pt idx="15">
                  <c:v>647.8025313020506</c:v>
                </c:pt>
                <c:pt idx="16">
                  <c:v>653.5379206104458</c:v>
                </c:pt>
                <c:pt idx="17">
                  <c:v>659.273309918841</c:v>
                </c:pt>
                <c:pt idx="18">
                  <c:v>665.008699227236</c:v>
                </c:pt>
                <c:pt idx="19">
                  <c:v>670.7440885356312</c:v>
                </c:pt>
                <c:pt idx="20">
                  <c:v>676.4794778440264</c:v>
                </c:pt>
                <c:pt idx="21">
                  <c:v>682.2148671524216</c:v>
                </c:pt>
                <c:pt idx="22">
                  <c:v>687.9502564608167</c:v>
                </c:pt>
                <c:pt idx="23">
                  <c:v>693.6856457692118</c:v>
                </c:pt>
                <c:pt idx="24">
                  <c:v>699.421035077607</c:v>
                </c:pt>
                <c:pt idx="25">
                  <c:v>705.1564243860022</c:v>
                </c:pt>
                <c:pt idx="26">
                  <c:v>710.8918136943973</c:v>
                </c:pt>
                <c:pt idx="27">
                  <c:v>716.6272030027925</c:v>
                </c:pt>
                <c:pt idx="28">
                  <c:v>722.3625923111877</c:v>
                </c:pt>
                <c:pt idx="29">
                  <c:v>728.097981619583</c:v>
                </c:pt>
                <c:pt idx="30">
                  <c:v>733.833370927978</c:v>
                </c:pt>
                <c:pt idx="31">
                  <c:v>739.5687602363732</c:v>
                </c:pt>
                <c:pt idx="32">
                  <c:v>745.3041495447683</c:v>
                </c:pt>
                <c:pt idx="33">
                  <c:v>751.0395388531635</c:v>
                </c:pt>
                <c:pt idx="34">
                  <c:v>776.5199869149399</c:v>
                </c:pt>
                <c:pt idx="35">
                  <c:v>821.7454937300974</c:v>
                </c:pt>
                <c:pt idx="36">
                  <c:v>866.971000545255</c:v>
                </c:pt>
                <c:pt idx="37">
                  <c:v>912.1965073604125</c:v>
                </c:pt>
                <c:pt idx="38">
                  <c:v>957.42201417557</c:v>
                </c:pt>
                <c:pt idx="39">
                  <c:v>1002.647520990728</c:v>
                </c:pt>
                <c:pt idx="40">
                  <c:v>1047.873027805885</c:v>
                </c:pt>
                <c:pt idx="41">
                  <c:v>1093.098534621043</c:v>
                </c:pt>
                <c:pt idx="42">
                  <c:v>1138.3240414362</c:v>
                </c:pt>
                <c:pt idx="43">
                  <c:v>1183.549548251358</c:v>
                </c:pt>
                <c:pt idx="44">
                  <c:v>1228.775055066515</c:v>
                </c:pt>
                <c:pt idx="45">
                  <c:v>1274.000561881673</c:v>
                </c:pt>
                <c:pt idx="46">
                  <c:v>1319.22606869683</c:v>
                </c:pt>
                <c:pt idx="47">
                  <c:v>1364.451575511988</c:v>
                </c:pt>
                <c:pt idx="48">
                  <c:v>1409.677082327145</c:v>
                </c:pt>
                <c:pt idx="49">
                  <c:v>1454.902589142303</c:v>
                </c:pt>
                <c:pt idx="50">
                  <c:v>1500.128095957461</c:v>
                </c:pt>
                <c:pt idx="51">
                  <c:v>1545.353602772618</c:v>
                </c:pt>
                <c:pt idx="52">
                  <c:v>1590.579109587776</c:v>
                </c:pt>
                <c:pt idx="53">
                  <c:v>1635.804616402933</c:v>
                </c:pt>
                <c:pt idx="54">
                  <c:v>1681.030123218091</c:v>
                </c:pt>
                <c:pt idx="55">
                  <c:v>1726.255630033249</c:v>
                </c:pt>
                <c:pt idx="56">
                  <c:v>1771.481136848406</c:v>
                </c:pt>
                <c:pt idx="57">
                  <c:v>1816.706643663563</c:v>
                </c:pt>
                <c:pt idx="58">
                  <c:v>1861.932150478721</c:v>
                </c:pt>
                <c:pt idx="59">
                  <c:v>1907.157657293879</c:v>
                </c:pt>
                <c:pt idx="60">
                  <c:v>1952.383164109036</c:v>
                </c:pt>
                <c:pt idx="61">
                  <c:v>1997.608670924194</c:v>
                </c:pt>
                <c:pt idx="62">
                  <c:v>2042.834177739351</c:v>
                </c:pt>
                <c:pt idx="63">
                  <c:v>2088.059684554509</c:v>
                </c:pt>
                <c:pt idx="64">
                  <c:v>2133.285191369666</c:v>
                </c:pt>
                <c:pt idx="65">
                  <c:v>2178.510698184824</c:v>
                </c:pt>
                <c:pt idx="66">
                  <c:v>2223.736204999982</c:v>
                </c:pt>
                <c:pt idx="67">
                  <c:v>2293.991714636772</c:v>
                </c:pt>
                <c:pt idx="68">
                  <c:v>2364.247224273563</c:v>
                </c:pt>
                <c:pt idx="69">
                  <c:v>2434.502733910354</c:v>
                </c:pt>
                <c:pt idx="70">
                  <c:v>2504.758243547145</c:v>
                </c:pt>
                <c:pt idx="71">
                  <c:v>2575.013753183935</c:v>
                </c:pt>
                <c:pt idx="72">
                  <c:v>2645.269262820726</c:v>
                </c:pt>
                <c:pt idx="73">
                  <c:v>2715.524772457517</c:v>
                </c:pt>
                <c:pt idx="74">
                  <c:v>2785.780282094308</c:v>
                </c:pt>
                <c:pt idx="75">
                  <c:v>2856.035791731099</c:v>
                </c:pt>
                <c:pt idx="76">
                  <c:v>2926.29130136789</c:v>
                </c:pt>
                <c:pt idx="77">
                  <c:v>2996.54681100468</c:v>
                </c:pt>
                <c:pt idx="78">
                  <c:v>3066.802320641471</c:v>
                </c:pt>
                <c:pt idx="79">
                  <c:v>3137.057830278262</c:v>
                </c:pt>
                <c:pt idx="80">
                  <c:v>3207.313339915053</c:v>
                </c:pt>
                <c:pt idx="81">
                  <c:v>3277.568849551844</c:v>
                </c:pt>
                <c:pt idx="82">
                  <c:v>3347.824359188635</c:v>
                </c:pt>
                <c:pt idx="83">
                  <c:v>3418.079868825425</c:v>
                </c:pt>
                <c:pt idx="84">
                  <c:v>3488.335378462216</c:v>
                </c:pt>
                <c:pt idx="85">
                  <c:v>3558.590888099007</c:v>
                </c:pt>
                <c:pt idx="86">
                  <c:v>3628.846397735798</c:v>
                </c:pt>
                <c:pt idx="87">
                  <c:v>3699.101907372588</c:v>
                </c:pt>
                <c:pt idx="88">
                  <c:v>3769.35741700938</c:v>
                </c:pt>
                <c:pt idx="89">
                  <c:v>3839.61292664617</c:v>
                </c:pt>
                <c:pt idx="90">
                  <c:v>3909.868436282961</c:v>
                </c:pt>
                <c:pt idx="91">
                  <c:v>3980.123945919752</c:v>
                </c:pt>
                <c:pt idx="92">
                  <c:v>4050.379455556543</c:v>
                </c:pt>
                <c:pt idx="93">
                  <c:v>4089.722710374938</c:v>
                </c:pt>
                <c:pt idx="94">
                  <c:v>4098.153710374938</c:v>
                </c:pt>
                <c:pt idx="95">
                  <c:v>4106.584710374938</c:v>
                </c:pt>
                <c:pt idx="96">
                  <c:v>4115.015710374938</c:v>
                </c:pt>
                <c:pt idx="97">
                  <c:v>4123.446710374938</c:v>
                </c:pt>
                <c:pt idx="98">
                  <c:v>4131.877710374938</c:v>
                </c:pt>
                <c:pt idx="99">
                  <c:v>4140.308710374938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1849.734042553192</c:v>
                </c:pt>
                <c:pt idx="18">
                  <c:v>1980.053191489362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2501.329787234043</c:v>
                </c:pt>
                <c:pt idx="23">
                  <c:v>2631.648936170213</c:v>
                </c:pt>
                <c:pt idx="24">
                  <c:v>2761.968085106383</c:v>
                </c:pt>
                <c:pt idx="25">
                  <c:v>2892.287234042553</c:v>
                </c:pt>
                <c:pt idx="26">
                  <c:v>3022.606382978724</c:v>
                </c:pt>
                <c:pt idx="27">
                  <c:v>3152.925531914894</c:v>
                </c:pt>
                <c:pt idx="28">
                  <c:v>3283.244680851064</c:v>
                </c:pt>
                <c:pt idx="29">
                  <c:v>3413.563829787234</c:v>
                </c:pt>
                <c:pt idx="30">
                  <c:v>3543.882978723404</c:v>
                </c:pt>
                <c:pt idx="31">
                  <c:v>3674.202127659575</c:v>
                </c:pt>
                <c:pt idx="32">
                  <c:v>3804.521276595745</c:v>
                </c:pt>
                <c:pt idx="33">
                  <c:v>3934.840425531915</c:v>
                </c:pt>
                <c:pt idx="34">
                  <c:v>4105.128205128205</c:v>
                </c:pt>
                <c:pt idx="35">
                  <c:v>4315.384615384615</c:v>
                </c:pt>
                <c:pt idx="36">
                  <c:v>4525.641025641025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5576.923076923077</c:v>
                </c:pt>
                <c:pt idx="42">
                  <c:v>5787.179487179487</c:v>
                </c:pt>
                <c:pt idx="43">
                  <c:v>5997.435897435897</c:v>
                </c:pt>
                <c:pt idx="44">
                  <c:v>6207.692307692308</c:v>
                </c:pt>
                <c:pt idx="45">
                  <c:v>6417.948717948719</c:v>
                </c:pt>
                <c:pt idx="46">
                  <c:v>6628.205128205128</c:v>
                </c:pt>
                <c:pt idx="47">
                  <c:v>6838.46153846154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9992.307692307693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18.9212444639946</c:v>
                </c:pt>
                <c:pt idx="12">
                  <c:v>37.8424889279892</c:v>
                </c:pt>
                <c:pt idx="13">
                  <c:v>56.7637333919838</c:v>
                </c:pt>
                <c:pt idx="14">
                  <c:v>75.6849778559784</c:v>
                </c:pt>
                <c:pt idx="15">
                  <c:v>94.606222319973</c:v>
                </c:pt>
                <c:pt idx="16">
                  <c:v>113.5274667839676</c:v>
                </c:pt>
                <c:pt idx="17">
                  <c:v>132.4487112479622</c:v>
                </c:pt>
                <c:pt idx="18">
                  <c:v>151.3699557119568</c:v>
                </c:pt>
                <c:pt idx="19">
                  <c:v>170.2912001759514</c:v>
                </c:pt>
                <c:pt idx="20">
                  <c:v>189.212444639946</c:v>
                </c:pt>
                <c:pt idx="21">
                  <c:v>208.1336891039406</c:v>
                </c:pt>
                <c:pt idx="22">
                  <c:v>227.0549335679352</c:v>
                </c:pt>
                <c:pt idx="23">
                  <c:v>245.9761780319298</c:v>
                </c:pt>
                <c:pt idx="24">
                  <c:v>264.8974224959244</c:v>
                </c:pt>
                <c:pt idx="25">
                  <c:v>283.818666959919</c:v>
                </c:pt>
                <c:pt idx="26">
                  <c:v>302.7399114239136</c:v>
                </c:pt>
                <c:pt idx="27">
                  <c:v>321.6611558879082</c:v>
                </c:pt>
                <c:pt idx="28">
                  <c:v>340.5824003519028</c:v>
                </c:pt>
                <c:pt idx="29">
                  <c:v>359.5036448158974</c:v>
                </c:pt>
                <c:pt idx="30">
                  <c:v>378.424889279892</c:v>
                </c:pt>
                <c:pt idx="31">
                  <c:v>397.3461337438866</c:v>
                </c:pt>
                <c:pt idx="32">
                  <c:v>416.2673782078812</c:v>
                </c:pt>
                <c:pt idx="33">
                  <c:v>435.1886226718758</c:v>
                </c:pt>
                <c:pt idx="34">
                  <c:v>440.9576585606856</c:v>
                </c:pt>
                <c:pt idx="35">
                  <c:v>433.5744858743105</c:v>
                </c:pt>
                <c:pt idx="36">
                  <c:v>426.1913131879356</c:v>
                </c:pt>
                <c:pt idx="37">
                  <c:v>418.8081405015606</c:v>
                </c:pt>
                <c:pt idx="38">
                  <c:v>411.4249678151855</c:v>
                </c:pt>
                <c:pt idx="39">
                  <c:v>404.0417951288105</c:v>
                </c:pt>
                <c:pt idx="40">
                  <c:v>396.6586224424355</c:v>
                </c:pt>
                <c:pt idx="41">
                  <c:v>389.2754497560605</c:v>
                </c:pt>
                <c:pt idx="42">
                  <c:v>381.8922770696855</c:v>
                </c:pt>
                <c:pt idx="43">
                  <c:v>374.5091043833104</c:v>
                </c:pt>
                <c:pt idx="44">
                  <c:v>367.1259316969354</c:v>
                </c:pt>
                <c:pt idx="45">
                  <c:v>359.7427590105604</c:v>
                </c:pt>
                <c:pt idx="46">
                  <c:v>352.3595863241854</c:v>
                </c:pt>
                <c:pt idx="47">
                  <c:v>344.9764136378104</c:v>
                </c:pt>
                <c:pt idx="48">
                  <c:v>337.5932409514354</c:v>
                </c:pt>
                <c:pt idx="49">
                  <c:v>330.2100682650604</c:v>
                </c:pt>
                <c:pt idx="50">
                  <c:v>322.8268955786854</c:v>
                </c:pt>
                <c:pt idx="51">
                  <c:v>315.4437228923103</c:v>
                </c:pt>
                <c:pt idx="52">
                  <c:v>308.0605502059353</c:v>
                </c:pt>
                <c:pt idx="53">
                  <c:v>300.6773775195603</c:v>
                </c:pt>
                <c:pt idx="54">
                  <c:v>293.2942048331853</c:v>
                </c:pt>
                <c:pt idx="55">
                  <c:v>285.9110321468103</c:v>
                </c:pt>
                <c:pt idx="56">
                  <c:v>278.5278594604353</c:v>
                </c:pt>
                <c:pt idx="57">
                  <c:v>271.1446867740602</c:v>
                </c:pt>
                <c:pt idx="58">
                  <c:v>263.7615140876852</c:v>
                </c:pt>
                <c:pt idx="59">
                  <c:v>256.3783414013102</c:v>
                </c:pt>
                <c:pt idx="60">
                  <c:v>248.9951687149352</c:v>
                </c:pt>
                <c:pt idx="61">
                  <c:v>241.6119960285602</c:v>
                </c:pt>
                <c:pt idx="62">
                  <c:v>234.2288233421851</c:v>
                </c:pt>
                <c:pt idx="63">
                  <c:v>226.8456506558101</c:v>
                </c:pt>
                <c:pt idx="64">
                  <c:v>219.4624779694351</c:v>
                </c:pt>
                <c:pt idx="65">
                  <c:v>212.0793052830601</c:v>
                </c:pt>
                <c:pt idx="66">
                  <c:v>204.6961325966851</c:v>
                </c:pt>
                <c:pt idx="67">
                  <c:v>196.971750234546</c:v>
                </c:pt>
                <c:pt idx="68">
                  <c:v>189.247367872407</c:v>
                </c:pt>
                <c:pt idx="69">
                  <c:v>181.5229855102679</c:v>
                </c:pt>
                <c:pt idx="70">
                  <c:v>173.7986031481288</c:v>
                </c:pt>
                <c:pt idx="71">
                  <c:v>166.0742207859898</c:v>
                </c:pt>
                <c:pt idx="72">
                  <c:v>158.3498384238507</c:v>
                </c:pt>
                <c:pt idx="73">
                  <c:v>150.6254560617116</c:v>
                </c:pt>
                <c:pt idx="74">
                  <c:v>142.9010736995726</c:v>
                </c:pt>
                <c:pt idx="75">
                  <c:v>135.1766913374335</c:v>
                </c:pt>
                <c:pt idx="76">
                  <c:v>127.4523089752945</c:v>
                </c:pt>
                <c:pt idx="77">
                  <c:v>119.7279266131554</c:v>
                </c:pt>
                <c:pt idx="78">
                  <c:v>112.0035442510164</c:v>
                </c:pt>
                <c:pt idx="79">
                  <c:v>104.2791618888773</c:v>
                </c:pt>
                <c:pt idx="80">
                  <c:v>96.55477952673824</c:v>
                </c:pt>
                <c:pt idx="81">
                  <c:v>88.83039716459918</c:v>
                </c:pt>
                <c:pt idx="82">
                  <c:v>81.10601480246012</c:v>
                </c:pt>
                <c:pt idx="83">
                  <c:v>73.38163244032105</c:v>
                </c:pt>
                <c:pt idx="84">
                  <c:v>65.65725007818201</c:v>
                </c:pt>
                <c:pt idx="85">
                  <c:v>57.93286771604295</c:v>
                </c:pt>
                <c:pt idx="86">
                  <c:v>50.20848535390388</c:v>
                </c:pt>
                <c:pt idx="87">
                  <c:v>42.48410299176484</c:v>
                </c:pt>
                <c:pt idx="88">
                  <c:v>34.75972062962577</c:v>
                </c:pt>
                <c:pt idx="89">
                  <c:v>27.03533826748671</c:v>
                </c:pt>
                <c:pt idx="90">
                  <c:v>19.31095590534767</c:v>
                </c:pt>
                <c:pt idx="91">
                  <c:v>11.5865735432086</c:v>
                </c:pt>
                <c:pt idx="92">
                  <c:v>3.862191181069534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589.7872340425531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548.3076923076923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324.923076923077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121.8461538461539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20.30769230769238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11954.71698113208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26300.37735849057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47818.86792452831</c:v>
                </c:pt>
                <c:pt idx="87">
                  <c:v>50209.81132075472</c:v>
                </c:pt>
                <c:pt idx="88">
                  <c:v>52600.75471698114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64695.85</c:v>
                </c:pt>
                <c:pt idx="94">
                  <c:v>67367.55</c:v>
                </c:pt>
                <c:pt idx="95">
                  <c:v>70039.25</c:v>
                </c:pt>
                <c:pt idx="96">
                  <c:v>72710.95</c:v>
                </c:pt>
                <c:pt idx="97">
                  <c:v>75382.65</c:v>
                </c:pt>
                <c:pt idx="98">
                  <c:v>78054.35</c:v>
                </c:pt>
                <c:pt idx="99">
                  <c:v>80726.05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6769.230769230769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16615.38461538461</c:v>
                </c:pt>
                <c:pt idx="48">
                  <c:v>17846.15384615384</c:v>
                </c:pt>
                <c:pt idx="49">
                  <c:v>19076.92307692307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32615.38461538461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17358.49056603773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6792.452830188675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1646.883816451117</c:v>
                </c:pt>
                <c:pt idx="12">
                  <c:v>1653.862137707266</c:v>
                </c:pt>
                <c:pt idx="13">
                  <c:v>1660.840458963415</c:v>
                </c:pt>
                <c:pt idx="14">
                  <c:v>1667.818780219564</c:v>
                </c:pt>
                <c:pt idx="15">
                  <c:v>1674.797101475713</c:v>
                </c:pt>
                <c:pt idx="16">
                  <c:v>1681.775422731861</c:v>
                </c:pt>
                <c:pt idx="17">
                  <c:v>1688.75374398801</c:v>
                </c:pt>
                <c:pt idx="18">
                  <c:v>1695.73206524416</c:v>
                </c:pt>
                <c:pt idx="19">
                  <c:v>1702.710386500308</c:v>
                </c:pt>
                <c:pt idx="20">
                  <c:v>1709.688707756457</c:v>
                </c:pt>
                <c:pt idx="21">
                  <c:v>1716.667029012605</c:v>
                </c:pt>
                <c:pt idx="22">
                  <c:v>1723.645350268754</c:v>
                </c:pt>
                <c:pt idx="23">
                  <c:v>1730.623671524903</c:v>
                </c:pt>
                <c:pt idx="24">
                  <c:v>1737.601992781052</c:v>
                </c:pt>
                <c:pt idx="25">
                  <c:v>1744.580314037201</c:v>
                </c:pt>
                <c:pt idx="26">
                  <c:v>1751.558635293349</c:v>
                </c:pt>
                <c:pt idx="27">
                  <c:v>1758.536956549498</c:v>
                </c:pt>
                <c:pt idx="28">
                  <c:v>1765.515277805647</c:v>
                </c:pt>
                <c:pt idx="29">
                  <c:v>1772.493599061796</c:v>
                </c:pt>
                <c:pt idx="30">
                  <c:v>1779.471920317945</c:v>
                </c:pt>
                <c:pt idx="31">
                  <c:v>1786.450241574094</c:v>
                </c:pt>
                <c:pt idx="32">
                  <c:v>1793.428562830242</c:v>
                </c:pt>
                <c:pt idx="33">
                  <c:v>1800.406884086391</c:v>
                </c:pt>
                <c:pt idx="34">
                  <c:v>1806.979627696883</c:v>
                </c:pt>
                <c:pt idx="35">
                  <c:v>1813.14679366172</c:v>
                </c:pt>
                <c:pt idx="36">
                  <c:v>1819.313959626555</c:v>
                </c:pt>
                <c:pt idx="37">
                  <c:v>1825.481125591391</c:v>
                </c:pt>
                <c:pt idx="38">
                  <c:v>1831.648291556226</c:v>
                </c:pt>
                <c:pt idx="39">
                  <c:v>1837.815457521062</c:v>
                </c:pt>
                <c:pt idx="40">
                  <c:v>1843.982623485898</c:v>
                </c:pt>
                <c:pt idx="41">
                  <c:v>1850.149789450734</c:v>
                </c:pt>
                <c:pt idx="42">
                  <c:v>1856.31695541557</c:v>
                </c:pt>
                <c:pt idx="43">
                  <c:v>1862.484121380405</c:v>
                </c:pt>
                <c:pt idx="44">
                  <c:v>1868.651287345241</c:v>
                </c:pt>
                <c:pt idx="45">
                  <c:v>1874.818453310077</c:v>
                </c:pt>
                <c:pt idx="46">
                  <c:v>1880.985619274913</c:v>
                </c:pt>
                <c:pt idx="47">
                  <c:v>1887.152785239749</c:v>
                </c:pt>
                <c:pt idx="48">
                  <c:v>1893.319951204584</c:v>
                </c:pt>
                <c:pt idx="49">
                  <c:v>1899.48711716942</c:v>
                </c:pt>
                <c:pt idx="50">
                  <c:v>1905.654283134256</c:v>
                </c:pt>
                <c:pt idx="51">
                  <c:v>1911.821449099092</c:v>
                </c:pt>
                <c:pt idx="52">
                  <c:v>1917.988615063928</c:v>
                </c:pt>
                <c:pt idx="53">
                  <c:v>1924.155781028763</c:v>
                </c:pt>
                <c:pt idx="54">
                  <c:v>1930.322946993599</c:v>
                </c:pt>
                <c:pt idx="55">
                  <c:v>1936.490112958435</c:v>
                </c:pt>
                <c:pt idx="56">
                  <c:v>1942.657278923271</c:v>
                </c:pt>
                <c:pt idx="57">
                  <c:v>1948.824444888106</c:v>
                </c:pt>
                <c:pt idx="58">
                  <c:v>1954.991610852942</c:v>
                </c:pt>
                <c:pt idx="59">
                  <c:v>1961.158776817778</c:v>
                </c:pt>
                <c:pt idx="60">
                  <c:v>1967.325942782614</c:v>
                </c:pt>
                <c:pt idx="61">
                  <c:v>1973.49310874745</c:v>
                </c:pt>
                <c:pt idx="62">
                  <c:v>1979.660274712285</c:v>
                </c:pt>
                <c:pt idx="63">
                  <c:v>1985.827440677121</c:v>
                </c:pt>
                <c:pt idx="64">
                  <c:v>1991.994606641957</c:v>
                </c:pt>
                <c:pt idx="65">
                  <c:v>1998.161772606793</c:v>
                </c:pt>
                <c:pt idx="66">
                  <c:v>2004.328938571629</c:v>
                </c:pt>
                <c:pt idx="67">
                  <c:v>1996.765433143056</c:v>
                </c:pt>
                <c:pt idx="68">
                  <c:v>1989.201927714484</c:v>
                </c:pt>
                <c:pt idx="69">
                  <c:v>1981.638422285912</c:v>
                </c:pt>
                <c:pt idx="70">
                  <c:v>1974.07491685734</c:v>
                </c:pt>
                <c:pt idx="71">
                  <c:v>1966.511411428768</c:v>
                </c:pt>
                <c:pt idx="72">
                  <c:v>1958.947906000195</c:v>
                </c:pt>
                <c:pt idx="73">
                  <c:v>1951.384400571623</c:v>
                </c:pt>
                <c:pt idx="74">
                  <c:v>1943.820895143051</c:v>
                </c:pt>
                <c:pt idx="75">
                  <c:v>1936.257389714479</c:v>
                </c:pt>
                <c:pt idx="76">
                  <c:v>1928.693884285907</c:v>
                </c:pt>
                <c:pt idx="77">
                  <c:v>1921.130378857335</c:v>
                </c:pt>
                <c:pt idx="78">
                  <c:v>1913.566873428762</c:v>
                </c:pt>
                <c:pt idx="79">
                  <c:v>1906.00336800019</c:v>
                </c:pt>
                <c:pt idx="80">
                  <c:v>1898.439862571618</c:v>
                </c:pt>
                <c:pt idx="81">
                  <c:v>1890.876357143046</c:v>
                </c:pt>
                <c:pt idx="82">
                  <c:v>1883.312851714473</c:v>
                </c:pt>
                <c:pt idx="83">
                  <c:v>1875.749346285901</c:v>
                </c:pt>
                <c:pt idx="84">
                  <c:v>1868.185840857329</c:v>
                </c:pt>
                <c:pt idx="85">
                  <c:v>1860.622335428757</c:v>
                </c:pt>
                <c:pt idx="86">
                  <c:v>1853.058830000185</c:v>
                </c:pt>
                <c:pt idx="87">
                  <c:v>1845.495324571613</c:v>
                </c:pt>
                <c:pt idx="88">
                  <c:v>1837.93181914304</c:v>
                </c:pt>
                <c:pt idx="89">
                  <c:v>1830.368313714468</c:v>
                </c:pt>
                <c:pt idx="90">
                  <c:v>1822.804808285896</c:v>
                </c:pt>
                <c:pt idx="91">
                  <c:v>1815.241302857324</c:v>
                </c:pt>
                <c:pt idx="92">
                  <c:v>1807.677797428752</c:v>
                </c:pt>
                <c:pt idx="93">
                  <c:v>1811.261044714465</c:v>
                </c:pt>
                <c:pt idx="94">
                  <c:v>1825.991044714465</c:v>
                </c:pt>
                <c:pt idx="95">
                  <c:v>1840.721044714466</c:v>
                </c:pt>
                <c:pt idx="96">
                  <c:v>1855.451044714466</c:v>
                </c:pt>
                <c:pt idx="97">
                  <c:v>1870.181044714466</c:v>
                </c:pt>
                <c:pt idx="98">
                  <c:v>1884.911044714466</c:v>
                </c:pt>
                <c:pt idx="99">
                  <c:v>1899.641044714466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27466.8717948718</c:v>
                </c:pt>
                <c:pt idx="35">
                  <c:v>27560.61538461539</c:v>
                </c:pt>
                <c:pt idx="36">
                  <c:v>27654.35897435898</c:v>
                </c:pt>
                <c:pt idx="37">
                  <c:v>27748.10256410257</c:v>
                </c:pt>
                <c:pt idx="38">
                  <c:v>27841.84615384616</c:v>
                </c:pt>
                <c:pt idx="39">
                  <c:v>27935.58974358975</c:v>
                </c:pt>
                <c:pt idx="40">
                  <c:v>28029.33333333334</c:v>
                </c:pt>
                <c:pt idx="41">
                  <c:v>28123.07692307693</c:v>
                </c:pt>
                <c:pt idx="42">
                  <c:v>28216.82051282052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29341.7435897436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29634.41509433963</c:v>
                </c:pt>
                <c:pt idx="68">
                  <c:v>28802.16352201258</c:v>
                </c:pt>
                <c:pt idx="69">
                  <c:v>27969.91194968554</c:v>
                </c:pt>
                <c:pt idx="70">
                  <c:v>27137.66037735849</c:v>
                </c:pt>
                <c:pt idx="71">
                  <c:v>26305.40880503145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21311.89937106919</c:v>
                </c:pt>
                <c:pt idx="78">
                  <c:v>20479.64779874214</c:v>
                </c:pt>
                <c:pt idx="79">
                  <c:v>19647.3962264151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15486.13836477988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9660.377358490568</c:v>
                </c:pt>
                <c:pt idx="92">
                  <c:v>8828.125786163524</c:v>
                </c:pt>
                <c:pt idx="93">
                  <c:v>7848.085</c:v>
                </c:pt>
                <c:pt idx="94">
                  <c:v>6720.255</c:v>
                </c:pt>
                <c:pt idx="95">
                  <c:v>5592.425</c:v>
                </c:pt>
                <c:pt idx="96">
                  <c:v>4464.595</c:v>
                </c:pt>
                <c:pt idx="97">
                  <c:v>3336.765</c:v>
                </c:pt>
                <c:pt idx="98">
                  <c:v>2208.935</c:v>
                </c:pt>
                <c:pt idx="99">
                  <c:v>1081.105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497.872340425532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995.7446808510639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1484.444444444445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1626.324786324787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1711.452991452992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1995.213675213676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2080.341880341881</c:v>
                </c:pt>
                <c:pt idx="62">
                  <c:v>2108.717948717949</c:v>
                </c:pt>
                <c:pt idx="63">
                  <c:v>2137.094017094018</c:v>
                </c:pt>
                <c:pt idx="64">
                  <c:v>2165.470085470086</c:v>
                </c:pt>
                <c:pt idx="65">
                  <c:v>2193.846153846154</c:v>
                </c:pt>
                <c:pt idx="66">
                  <c:v>2222.222222222223</c:v>
                </c:pt>
                <c:pt idx="67">
                  <c:v>2319.496855345913</c:v>
                </c:pt>
                <c:pt idx="68">
                  <c:v>2416.771488469602</c:v>
                </c:pt>
                <c:pt idx="69">
                  <c:v>2514.046121593292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2903.144654088051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3194.96855345912</c:v>
                </c:pt>
                <c:pt idx="77">
                  <c:v>3292.24318658281</c:v>
                </c:pt>
                <c:pt idx="78">
                  <c:v>3389.5178197065</c:v>
                </c:pt>
                <c:pt idx="79">
                  <c:v>3486.79245283019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3778.616352201258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4751.362683438155</c:v>
                </c:pt>
                <c:pt idx="93">
                  <c:v>4948.165</c:v>
                </c:pt>
                <c:pt idx="94">
                  <c:v>5244.495</c:v>
                </c:pt>
                <c:pt idx="95">
                  <c:v>5540.825</c:v>
                </c:pt>
                <c:pt idx="96">
                  <c:v>5837.155</c:v>
                </c:pt>
                <c:pt idx="97">
                  <c:v>6133.485</c:v>
                </c:pt>
                <c:pt idx="98">
                  <c:v>6429.815</c:v>
                </c:pt>
                <c:pt idx="99">
                  <c:v>6726.145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59944"/>
        <c:axId val="-2086404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36472.41209657995</c:v>
                </c:pt>
                <c:pt idx="1">
                  <c:v>36132.15209657995</c:v>
                </c:pt>
                <c:pt idx="2">
                  <c:v>35791.89209657995</c:v>
                </c:pt>
                <c:pt idx="3">
                  <c:v>35451.63209657995</c:v>
                </c:pt>
                <c:pt idx="4">
                  <c:v>35111.37209657995</c:v>
                </c:pt>
                <c:pt idx="5">
                  <c:v>34771.11209657995</c:v>
                </c:pt>
                <c:pt idx="6">
                  <c:v>34430.85209657994</c:v>
                </c:pt>
                <c:pt idx="7">
                  <c:v>34090.59209657995</c:v>
                </c:pt>
                <c:pt idx="8">
                  <c:v>33750.33209657995</c:v>
                </c:pt>
                <c:pt idx="9">
                  <c:v>33410.07209657995</c:v>
                </c:pt>
                <c:pt idx="10">
                  <c:v>33069.81209657994</c:v>
                </c:pt>
                <c:pt idx="11">
                  <c:v>33302.26771686281</c:v>
                </c:pt>
                <c:pt idx="12">
                  <c:v>33534.72333714567</c:v>
                </c:pt>
                <c:pt idx="13">
                  <c:v>33767.17895742852</c:v>
                </c:pt>
                <c:pt idx="14">
                  <c:v>33999.63457771138</c:v>
                </c:pt>
                <c:pt idx="15">
                  <c:v>34232.09019799424</c:v>
                </c:pt>
                <c:pt idx="16">
                  <c:v>34464.5458182771</c:v>
                </c:pt>
                <c:pt idx="17">
                  <c:v>34697.00143855996</c:v>
                </c:pt>
                <c:pt idx="18">
                  <c:v>34929.4570588428</c:v>
                </c:pt>
                <c:pt idx="19">
                  <c:v>35161.91267912566</c:v>
                </c:pt>
                <c:pt idx="20">
                  <c:v>35394.36829940852</c:v>
                </c:pt>
                <c:pt idx="21">
                  <c:v>35626.82391969139</c:v>
                </c:pt>
                <c:pt idx="22">
                  <c:v>35859.27953997424</c:v>
                </c:pt>
                <c:pt idx="23">
                  <c:v>36091.7351602571</c:v>
                </c:pt>
                <c:pt idx="24">
                  <c:v>36324.19078053996</c:v>
                </c:pt>
                <c:pt idx="25">
                  <c:v>36556.64640082281</c:v>
                </c:pt>
                <c:pt idx="26">
                  <c:v>36789.10202110567</c:v>
                </c:pt>
                <c:pt idx="27">
                  <c:v>37021.55764138852</c:v>
                </c:pt>
                <c:pt idx="28">
                  <c:v>37254.01326167139</c:v>
                </c:pt>
                <c:pt idx="29">
                  <c:v>37486.46888195425</c:v>
                </c:pt>
                <c:pt idx="30">
                  <c:v>37718.92450223711</c:v>
                </c:pt>
                <c:pt idx="31">
                  <c:v>37951.38012251996</c:v>
                </c:pt>
                <c:pt idx="32">
                  <c:v>38183.83574280282</c:v>
                </c:pt>
                <c:pt idx="33">
                  <c:v>38416.29136308568</c:v>
                </c:pt>
                <c:pt idx="34">
                  <c:v>39340.74969591326</c:v>
                </c:pt>
                <c:pt idx="35">
                  <c:v>40957.21074128558</c:v>
                </c:pt>
                <c:pt idx="36">
                  <c:v>42573.67178665791</c:v>
                </c:pt>
                <c:pt idx="37">
                  <c:v>44190.13283203023</c:v>
                </c:pt>
                <c:pt idx="38">
                  <c:v>45806.59387740255</c:v>
                </c:pt>
                <c:pt idx="39">
                  <c:v>47423.05492277486</c:v>
                </c:pt>
                <c:pt idx="40">
                  <c:v>49039.5159681472</c:v>
                </c:pt>
                <c:pt idx="41">
                  <c:v>50655.97701351951</c:v>
                </c:pt>
                <c:pt idx="42">
                  <c:v>52272.43805889182</c:v>
                </c:pt>
                <c:pt idx="43">
                  <c:v>53888.89910426415</c:v>
                </c:pt>
                <c:pt idx="44">
                  <c:v>55505.36014963646</c:v>
                </c:pt>
                <c:pt idx="45">
                  <c:v>57121.82119500879</c:v>
                </c:pt>
                <c:pt idx="46">
                  <c:v>58738.28224038111</c:v>
                </c:pt>
                <c:pt idx="47">
                  <c:v>60354.74328575342</c:v>
                </c:pt>
                <c:pt idx="48">
                  <c:v>61971.20433112574</c:v>
                </c:pt>
                <c:pt idx="49">
                  <c:v>63587.66537649805</c:v>
                </c:pt>
                <c:pt idx="50">
                  <c:v>65204.12642187039</c:v>
                </c:pt>
                <c:pt idx="51">
                  <c:v>66820.58746724271</c:v>
                </c:pt>
                <c:pt idx="52">
                  <c:v>68437.04851261501</c:v>
                </c:pt>
                <c:pt idx="53">
                  <c:v>70053.50955798733</c:v>
                </c:pt>
                <c:pt idx="54">
                  <c:v>71669.97060335966</c:v>
                </c:pt>
                <c:pt idx="55">
                  <c:v>73286.43164873197</c:v>
                </c:pt>
                <c:pt idx="56">
                  <c:v>74902.89269410429</c:v>
                </c:pt>
                <c:pt idx="57">
                  <c:v>76519.35373947663</c:v>
                </c:pt>
                <c:pt idx="58">
                  <c:v>78135.81478484893</c:v>
                </c:pt>
                <c:pt idx="59">
                  <c:v>79752.27583022126</c:v>
                </c:pt>
                <c:pt idx="60">
                  <c:v>81368.73687559357</c:v>
                </c:pt>
                <c:pt idx="61">
                  <c:v>82985.19792096588</c:v>
                </c:pt>
                <c:pt idx="62">
                  <c:v>84601.6589663382</c:v>
                </c:pt>
                <c:pt idx="63">
                  <c:v>86218.12001171053</c:v>
                </c:pt>
                <c:pt idx="64">
                  <c:v>87834.58105708286</c:v>
                </c:pt>
                <c:pt idx="65">
                  <c:v>89451.04210245517</c:v>
                </c:pt>
                <c:pt idx="66">
                  <c:v>91067.50314782749</c:v>
                </c:pt>
                <c:pt idx="67">
                  <c:v>92903.6022288074</c:v>
                </c:pt>
                <c:pt idx="68">
                  <c:v>94739.7013097873</c:v>
                </c:pt>
                <c:pt idx="69">
                  <c:v>96575.80039076716</c:v>
                </c:pt>
                <c:pt idx="70">
                  <c:v>98411.89947174707</c:v>
                </c:pt>
                <c:pt idx="71">
                  <c:v>100247.998552727</c:v>
                </c:pt>
                <c:pt idx="72">
                  <c:v>102084.0976337068</c:v>
                </c:pt>
                <c:pt idx="73">
                  <c:v>103920.1967146868</c:v>
                </c:pt>
                <c:pt idx="74">
                  <c:v>105756.2957956667</c:v>
                </c:pt>
                <c:pt idx="75">
                  <c:v>107592.3948766465</c:v>
                </c:pt>
                <c:pt idx="76">
                  <c:v>109428.4939576264</c:v>
                </c:pt>
                <c:pt idx="77">
                  <c:v>111264.5930386063</c:v>
                </c:pt>
                <c:pt idx="78">
                  <c:v>113100.6921195862</c:v>
                </c:pt>
                <c:pt idx="79">
                  <c:v>114936.7912005661</c:v>
                </c:pt>
                <c:pt idx="80">
                  <c:v>116772.890281546</c:v>
                </c:pt>
                <c:pt idx="81">
                  <c:v>118608.9893625259</c:v>
                </c:pt>
                <c:pt idx="82">
                  <c:v>120445.0884435058</c:v>
                </c:pt>
                <c:pt idx="83">
                  <c:v>122281.1875244857</c:v>
                </c:pt>
                <c:pt idx="84">
                  <c:v>124117.2866054656</c:v>
                </c:pt>
                <c:pt idx="85">
                  <c:v>125953.3856864455</c:v>
                </c:pt>
                <c:pt idx="86">
                  <c:v>127789.4847674254</c:v>
                </c:pt>
                <c:pt idx="87">
                  <c:v>129625.5838484053</c:v>
                </c:pt>
                <c:pt idx="88">
                  <c:v>131461.6829293851</c:v>
                </c:pt>
                <c:pt idx="89">
                  <c:v>133297.782010365</c:v>
                </c:pt>
                <c:pt idx="90">
                  <c:v>135133.8810913449</c:v>
                </c:pt>
                <c:pt idx="91">
                  <c:v>136969.9801723248</c:v>
                </c:pt>
                <c:pt idx="92">
                  <c:v>138806.0792533047</c:v>
                </c:pt>
                <c:pt idx="93">
                  <c:v>144614.0292937947</c:v>
                </c:pt>
                <c:pt idx="94">
                  <c:v>154393.8302937947</c:v>
                </c:pt>
                <c:pt idx="95">
                  <c:v>164173.6312937947</c:v>
                </c:pt>
                <c:pt idx="96">
                  <c:v>173953.4322937947</c:v>
                </c:pt>
                <c:pt idx="97">
                  <c:v>183733.2332937947</c:v>
                </c:pt>
                <c:pt idx="98">
                  <c:v>193513.0342937947</c:v>
                </c:pt>
                <c:pt idx="99">
                  <c:v>203292.8352937947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9944"/>
        <c:axId val="-2086404008"/>
      </c:lineChart>
      <c:catAx>
        <c:axId val="-209995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04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404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59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0.157612702366127</c:v>
                </c:pt>
                <c:pt idx="1">
                  <c:v>0.157612702366127</c:v>
                </c:pt>
                <c:pt idx="2" formatCode="0.0%">
                  <c:v>0.157612702366127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0.0788480697384807</c:v>
                </c:pt>
                <c:pt idx="1">
                  <c:v>0.0788480697384807</c:v>
                </c:pt>
                <c:pt idx="2" formatCode="0.0%">
                  <c:v>0.0788480697384807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0.236582876712329</c:v>
                </c:pt>
                <c:pt idx="2" formatCode="0.0%">
                  <c:v>0.170725494308395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0.0195963740593657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0.00224053622587325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0.00420759710567816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0.0340296231527456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0.0807275521793275</c:v>
                </c:pt>
                <c:pt idx="1">
                  <c:v>0.0807275521793275</c:v>
                </c:pt>
                <c:pt idx="2" formatCode="0.0%">
                  <c:v>0.0863455678915044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0.26488992014944</c:v>
                </c:pt>
                <c:pt idx="1">
                  <c:v>0.26488992014944</c:v>
                </c:pt>
                <c:pt idx="2" formatCode="0.0%">
                  <c:v>0.249450368565121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0.418144856972761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69816"/>
        <c:axId val="-2022066520"/>
      </c:barChart>
      <c:catAx>
        <c:axId val="-20220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0.0187733499377335</c:v>
                </c:pt>
                <c:pt idx="1">
                  <c:v>0.0187733499377335</c:v>
                </c:pt>
                <c:pt idx="2" formatCode="0.0%">
                  <c:v>0.0187733499377335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0.0414020034246575</c:v>
                </c:pt>
                <c:pt idx="2" formatCode="0.0%">
                  <c:v>0.0414020034246575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-0.0132878105382211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0.0818850485678705</c:v>
                </c:pt>
                <c:pt idx="1">
                  <c:v>0.0818850485678705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0.275161662328767</c:v>
                </c:pt>
                <c:pt idx="1">
                  <c:v>0.275161662328767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0.330131604043232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9160"/>
        <c:axId val="-2021500824"/>
      </c:barChart>
      <c:catAx>
        <c:axId val="-20199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0.0153190535491905</c:v>
                </c:pt>
                <c:pt idx="1">
                  <c:v>0.0153190535491905</c:v>
                </c:pt>
                <c:pt idx="2">
                  <c:v>0.0297369863013699</c:v>
                </c:pt>
                <c:pt idx="3">
                  <c:v>0.0297369863013699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0.0450560398505604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0.0512785540221664</c:v>
                </c:pt>
                <c:pt idx="1">
                  <c:v>0.0324704808470739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0.0816384397380086</c:v>
                </c:pt>
                <c:pt idx="1">
                  <c:v>0.0516948935953247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0.0811198790788015</c:v>
                </c:pt>
                <c:pt idx="1">
                  <c:v>0.0513665318801026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0.0541118437774768</c:v>
                </c:pt>
                <c:pt idx="1">
                  <c:v>0.0342645696720873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0.101820203351443</c:v>
                </c:pt>
                <c:pt idx="2">
                  <c:v>0.203563996580246</c:v>
                </c:pt>
                <c:pt idx="3">
                  <c:v>0.293419050056757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731448"/>
        <c:axId val="2106992344"/>
      </c:barChart>
      <c:catAx>
        <c:axId val="210673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99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699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3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0.0127658779576588</c:v>
                </c:pt>
                <c:pt idx="1">
                  <c:v>0.0127658779576588</c:v>
                </c:pt>
                <c:pt idx="2">
                  <c:v>0.0247808219178082</c:v>
                </c:pt>
                <c:pt idx="3">
                  <c:v>0.0247808219178082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0.0720726060423986</c:v>
                </c:pt>
                <c:pt idx="1">
                  <c:v>0.0326136875441518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0.114743779682441</c:v>
                </c:pt>
                <c:pt idx="1">
                  <c:v>0.0519228869842261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0.114014936624893</c:v>
                </c:pt>
                <c:pt idx="1">
                  <c:v>0.0515930770737368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0.076054827854858</c:v>
                </c:pt>
                <c:pt idx="1">
                  <c:v>0.0344156889570972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0.160262042522091</c:v>
                </c:pt>
                <c:pt idx="2">
                  <c:v>0.281358428380182</c:v>
                </c:pt>
                <c:pt idx="3">
                  <c:v>0.323738046997865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37048"/>
        <c:axId val="-2020033736"/>
      </c:barChart>
      <c:catAx>
        <c:axId val="-202003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3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0.150186799501868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0.114178245105913</c:v>
                </c:pt>
                <c:pt idx="1">
                  <c:v>0.0809827137981961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0.0663052753207754</c:v>
                </c:pt>
                <c:pt idx="1">
                  <c:v>0.0470280580125579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0.246065769044581</c:v>
                </c:pt>
                <c:pt idx="1">
                  <c:v>0.174526011777337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0.11489847893404</c:v>
                </c:pt>
                <c:pt idx="1">
                  <c:v>0.0814935509538804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0.0580477955831959</c:v>
                </c:pt>
                <c:pt idx="3">
                  <c:v>0.0285907052872457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0.167482056287568</c:v>
                </c:pt>
                <c:pt idx="3">
                  <c:v>0.167482056287568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0.250250980861659</c:v>
                </c:pt>
                <c:pt idx="1">
                  <c:v>0.250250980861659</c:v>
                </c:pt>
                <c:pt idx="2">
                  <c:v>0.250250980861659</c:v>
                </c:pt>
                <c:pt idx="3">
                  <c:v>0.250250980861659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0.12104158219598</c:v>
                </c:pt>
                <c:pt idx="2">
                  <c:v>0.274725438327821</c:v>
                </c:pt>
                <c:pt idx="3">
                  <c:v>0.138728182422028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8648"/>
        <c:axId val="-2021435336"/>
      </c:barChart>
      <c:catAx>
        <c:axId val="-202143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5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4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0.107176637608966</c:v>
                </c:pt>
                <c:pt idx="1">
                  <c:v>0.107176637608966</c:v>
                </c:pt>
                <c:pt idx="2">
                  <c:v>0.208048767123288</c:v>
                </c:pt>
                <c:pt idx="3">
                  <c:v>0.208048767123288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0.315392278953923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0.0846121589846447</c:v>
                </c:pt>
                <c:pt idx="1">
                  <c:v>0.0832902261088945</c:v>
                </c:pt>
                <c:pt idx="2">
                  <c:v>0.0268711773140111</c:v>
                </c:pt>
                <c:pt idx="3">
                  <c:v>0.0457197750768831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0.039873778286604</c:v>
                </c:pt>
                <c:pt idx="1">
                  <c:v>0.0392508127574181</c:v>
                </c:pt>
                <c:pt idx="2">
                  <c:v>0.0126631370641819</c:v>
                </c:pt>
                <c:pt idx="3">
                  <c:v>0.0215456052251294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0.240263664985546</c:v>
                </c:pt>
                <c:pt idx="1">
                  <c:v>0.236509920353522</c:v>
                </c:pt>
                <c:pt idx="2">
                  <c:v>0.0763030706392024</c:v>
                </c:pt>
                <c:pt idx="3">
                  <c:v>0.129825321255309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0.0994983957360895</c:v>
                </c:pt>
                <c:pt idx="1">
                  <c:v>0.0979438886535813</c:v>
                </c:pt>
                <c:pt idx="2">
                  <c:v>0.0315987568024273</c:v>
                </c:pt>
                <c:pt idx="3">
                  <c:v>0.053763481846507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0.0525182824791</c:v>
                </c:pt>
                <c:pt idx="3">
                  <c:v>0.0258672137583627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0.00896214490349299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0.0168303884227126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0.172691135783009</c:v>
                </c:pt>
                <c:pt idx="3">
                  <c:v>0.172691135783009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0.249450368565121</c:v>
                </c:pt>
                <c:pt idx="1">
                  <c:v>0.249450368565121</c:v>
                </c:pt>
                <c:pt idx="2">
                  <c:v>0.249450368565121</c:v>
                </c:pt>
                <c:pt idx="3">
                  <c:v>0.249450368565121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</c:v>
                </c:pt>
                <c:pt idx="3">
                  <c:v>-0.406023062527029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12152"/>
        <c:axId val="-2116731384"/>
      </c:barChart>
      <c:catAx>
        <c:axId val="209491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731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67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1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0.0833547063349577</c:v>
                </c:pt>
                <c:pt idx="2">
                  <c:v>0.0833547063349577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0.0192357014619133</c:v>
                </c:pt>
                <c:pt idx="2">
                  <c:v>0.0192357014619133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0.00384714029238266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0.0192357014619133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0.0169274172864837</c:v>
                </c:pt>
                <c:pt idx="2">
                  <c:v>0.0169274172864837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0.703257245447551</c:v>
                </c:pt>
                <c:pt idx="1">
                  <c:v>0.703257245447551</c:v>
                </c:pt>
                <c:pt idx="2">
                  <c:v>0.703257245447551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0.140035906642729</c:v>
                </c:pt>
                <c:pt idx="1">
                  <c:v>0.140035906642729</c:v>
                </c:pt>
                <c:pt idx="2">
                  <c:v>0.140035906642729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0.0333418825339831</c:v>
                </c:pt>
                <c:pt idx="2">
                  <c:v>0.0333418825339831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18872"/>
        <c:axId val="-2022215880"/>
      </c:barChart>
      <c:catAx>
        <c:axId val="-202221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21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[Name of Livelihood Zone]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6.5</v>
          </cell>
          <cell r="E1040">
            <v>6.5</v>
          </cell>
          <cell r="H1040">
            <v>6.5</v>
          </cell>
          <cell r="J1040">
            <v>6.5</v>
          </cell>
        </row>
        <row r="1044">
          <cell r="A1044" t="str">
            <v>Cows' milk - season 1</v>
          </cell>
          <cell r="C1044">
            <v>1.87733499377335E-2</v>
          </cell>
          <cell r="D1044">
            <v>0</v>
          </cell>
          <cell r="E1044">
            <v>2.2528019925280203E-2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0.15761270236612701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1.1264009962640101E-2</v>
          </cell>
          <cell r="F1045">
            <v>0</v>
          </cell>
          <cell r="H1045">
            <v>3.7546699875467E-2</v>
          </cell>
          <cell r="I1045">
            <v>0</v>
          </cell>
          <cell r="J1045">
            <v>7.88480697384807E-2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-3.2278953922789538E-2</v>
          </cell>
          <cell r="H1056">
            <v>1.4859750933997508E-2</v>
          </cell>
          <cell r="I1056">
            <v>-1.4859750933997508E-2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8.1885048567870475E-2</v>
          </cell>
          <cell r="D1066">
            <v>-8.1885048567870475E-2</v>
          </cell>
          <cell r="E1066">
            <v>6.9131732503113316E-2</v>
          </cell>
          <cell r="F1066">
            <v>-6.9131732503113316E-2</v>
          </cell>
          <cell r="H1066">
            <v>7.6813036114570354E-2</v>
          </cell>
          <cell r="I1066">
            <v>-7.6813036114570354E-2</v>
          </cell>
          <cell r="J1066">
            <v>8.0727552179327519E-2</v>
          </cell>
          <cell r="K1066">
            <v>-8.0727552179327519E-2</v>
          </cell>
        </row>
        <row r="1067">
          <cell r="A1067" t="str">
            <v>Purchase - fpl non staple</v>
          </cell>
          <cell r="C1067">
            <v>0.27516166232876715</v>
          </cell>
          <cell r="D1067">
            <v>0.21158545260333234</v>
          </cell>
          <cell r="E1067">
            <v>0.32011253036114573</v>
          </cell>
          <cell r="F1067">
            <v>0.16663458457095376</v>
          </cell>
          <cell r="H1067">
            <v>0.26981657932752173</v>
          </cell>
          <cell r="I1067">
            <v>0.21693053560457767</v>
          </cell>
          <cell r="J1067">
            <v>0.26488992014943957</v>
          </cell>
          <cell r="K1067">
            <v>0.22185719478265986</v>
          </cell>
        </row>
        <row r="1068">
          <cell r="A1068" t="str">
            <v>Purchase - staple</v>
          </cell>
          <cell r="C1068">
            <v>0.42487156288916561</v>
          </cell>
          <cell r="E1068">
            <v>0.50976766625155667</v>
          </cell>
          <cell r="H1068">
            <v>0.5664085180572852</v>
          </cell>
          <cell r="J1068">
            <v>0.3398972503113325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660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63360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22020</v>
          </cell>
          <cell r="D1083">
            <v>0</v>
          </cell>
          <cell r="E1083">
            <v>27420</v>
          </cell>
          <cell r="F1083">
            <v>0</v>
          </cell>
          <cell r="H1083">
            <v>27420</v>
          </cell>
          <cell r="I1083">
            <v>0</v>
          </cell>
          <cell r="J1083">
            <v>8412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5460</v>
          </cell>
          <cell r="F1084">
            <v>0</v>
          </cell>
          <cell r="H1084">
            <v>14040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Remittances: no. times per year</v>
          </cell>
          <cell r="C1085">
            <v>0</v>
          </cell>
          <cell r="D1085">
            <v>0</v>
          </cell>
          <cell r="E1085">
            <v>1300</v>
          </cell>
          <cell r="F1085">
            <v>0</v>
          </cell>
          <cell r="H1085">
            <v>2000</v>
          </cell>
          <cell r="I1085">
            <v>0</v>
          </cell>
          <cell r="J1085">
            <v>4800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Q93" sqref="Q9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1.87733499377335E-2</v>
      </c>
      <c r="C6" s="216">
        <f>IF([1]Summ!D1044="",0,[1]Summ!D1044)</f>
        <v>0</v>
      </c>
      <c r="D6" s="24">
        <f t="shared" ref="D6:D28" si="0">(B6+C6)</f>
        <v>1.87733499377335E-2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1.87733499377335E-2</v>
      </c>
      <c r="J6" s="24">
        <f t="shared" ref="J6:J13" si="3">IF(I$32&lt;=1+I$131,I6,B6*H6+J$33*(I6-B6*H6))</f>
        <v>1.87733499377335E-2</v>
      </c>
      <c r="K6" s="22">
        <f t="shared" ref="K6:K31" si="4">B6</f>
        <v>1.87733499377335E-2</v>
      </c>
      <c r="L6" s="22">
        <f t="shared" ref="L6:L29" si="5">IF(K6="","",K6*H6)</f>
        <v>1.87733499377335E-2</v>
      </c>
      <c r="M6" s="177">
        <f t="shared" ref="M6:M31" si="6">J6</f>
        <v>1.87733499377335E-2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7.5093399750934001E-2</v>
      </c>
      <c r="Z6" s="156">
        <f>Poor!Z6</f>
        <v>0.17</v>
      </c>
      <c r="AA6" s="121">
        <f>$M6*Z6*4</f>
        <v>1.2765877957658781E-2</v>
      </c>
      <c r="AB6" s="156">
        <f>Poor!AB6</f>
        <v>0.17</v>
      </c>
      <c r="AC6" s="121">
        <f t="shared" ref="AC6:AC29" si="7">$M6*AB6*4</f>
        <v>1.2765877957658781E-2</v>
      </c>
      <c r="AD6" s="156">
        <f>Poor!AD6</f>
        <v>0.33</v>
      </c>
      <c r="AE6" s="121">
        <f t="shared" ref="AE6:AE29" si="8">$M6*AD6*4</f>
        <v>2.478082191780822E-2</v>
      </c>
      <c r="AF6" s="122">
        <f>1-SUM(Z6,AB6,AD6)</f>
        <v>0.32999999999999996</v>
      </c>
      <c r="AG6" s="121">
        <f>$M6*AF6*4</f>
        <v>2.4780821917808216E-2</v>
      </c>
      <c r="AH6" s="123">
        <f>SUM(Z6,AB6,AD6,AF6)</f>
        <v>1</v>
      </c>
      <c r="AI6" s="184">
        <f>SUM(AA6,AC6,AE6,AG6)/4</f>
        <v>1.87733499377335E-2</v>
      </c>
      <c r="AJ6" s="120">
        <f>(AA6+AC6)/2</f>
        <v>1.2765877957658781E-2</v>
      </c>
      <c r="AK6" s="119">
        <f>(AE6+AG6)/2</f>
        <v>2.478082191780822E-2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2098.2810166249064</v>
      </c>
      <c r="S7" s="226">
        <f>IF($B$81=0,0,(SUMIF($N$6:$N$28,$U7,L$6:L$28)+SUMIF($N$91:$N$118,$U7,L$91:L$118))*$B$83*$H$84*Poor!$B$81/$B$81)</f>
        <v>2098.2810166249064</v>
      </c>
      <c r="T7" s="226">
        <f>IF($B$81=0,0,(SUMIF($N$6:$N$28,$U7,M$6:M$28)+SUMIF($N$91:$N$118,$U7,M$91:M$118))*$B$83*$H$84*Poor!$B$81/$B$81)</f>
        <v>2256.2622493745585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2.6171573396637608E-2</v>
      </c>
      <c r="C8" s="216">
        <f>IF([1]Summ!D1046="",0,[1]Summ!D1046)</f>
        <v>0</v>
      </c>
      <c r="D8" s="24">
        <f t="shared" si="0"/>
        <v>2.6171573396637608E-2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8">
        <f t="shared" si="6"/>
        <v>2.6171573396637608E-2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249.99999999999997</v>
      </c>
      <c r="S8" s="226">
        <f>IF($B$81=0,0,(SUMIF($N$6:$N$28,$U8,L$6:L$28)+SUMIF($N$91:$N$118,$U8,L$91:L$118))*$B$83*$H$84*Poor!$B$81/$B$81)</f>
        <v>249.99999999999997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0.10468629358655043</v>
      </c>
      <c r="Z8" s="125">
        <f>IF($Y8=0,0,AA8/$Y8)</f>
        <v>0.68846267809464334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7.2072606042398596E-2</v>
      </c>
      <c r="AB8" s="125">
        <f>IF($Y8=0,0,AC8/$Y8)</f>
        <v>0.31153732190535666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3.2613687544151837E-2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2.6171573396637608E-2</v>
      </c>
      <c r="AJ8" s="120">
        <f t="shared" si="14"/>
        <v>5.2343146793275216E-2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6">
        <f>IF([1]Summ!C1047="",0,[1]Summ!C1047)</f>
        <v>4.1666666666666664E-2</v>
      </c>
      <c r="C9" s="216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8">
        <f t="shared" si="6"/>
        <v>4.1666666666666664E-2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619.12558476007484</v>
      </c>
      <c r="S9" s="226">
        <f>IF($B$81=0,0,(SUMIF($N$6:$N$28,$U9,L$6:L$28)+SUMIF($N$91:$N$118,$U9,L$91:L$118))*$B$83*$H$84*Poor!$B$81/$B$81)</f>
        <v>619.12558476007484</v>
      </c>
      <c r="T9" s="226">
        <f>IF($B$81=0,0,(SUMIF($N$6:$N$28,$U9,M$6:M$28)+SUMIF($N$91:$N$118,$U9,M$91:M$118))*$B$83*$H$84*Poor!$B$81/$B$81)</f>
        <v>619.12558476007484</v>
      </c>
      <c r="U9" s="227">
        <v>3</v>
      </c>
      <c r="V9" s="56"/>
      <c r="W9" s="115"/>
      <c r="X9" s="118">
        <f>Poor!X9</f>
        <v>1</v>
      </c>
      <c r="Y9" s="184">
        <f t="shared" si="9"/>
        <v>0.16666666666666666</v>
      </c>
      <c r="Z9" s="125">
        <f>IF($Y9=0,0,AA9/$Y9)</f>
        <v>0.68846267809464323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0.11474377968244054</v>
      </c>
      <c r="AB9" s="125">
        <f>IF($Y9=0,0,AC9/$Y9)</f>
        <v>0.31153732190535671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5.1922886984226119E-2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4.1402003424657531E-2</v>
      </c>
      <c r="C10" s="216">
        <f>IF([1]Summ!D1048="",0,[1]Summ!D1048)</f>
        <v>0</v>
      </c>
      <c r="D10" s="24">
        <f t="shared" si="0"/>
        <v>4.1402003424657531E-2</v>
      </c>
      <c r="E10" s="75">
        <f>Poor!E10</f>
        <v>1</v>
      </c>
      <c r="H10" s="24">
        <f t="shared" si="1"/>
        <v>1</v>
      </c>
      <c r="I10" s="22">
        <f t="shared" si="2"/>
        <v>4.1402003424657531E-2</v>
      </c>
      <c r="J10" s="24">
        <f t="shared" si="3"/>
        <v>4.1402003424657531E-2</v>
      </c>
      <c r="K10" s="22">
        <f t="shared" si="4"/>
        <v>4.1402003424657531E-2</v>
      </c>
      <c r="L10" s="22">
        <f t="shared" si="5"/>
        <v>4.1402003424657531E-2</v>
      </c>
      <c r="M10" s="228">
        <f t="shared" si="6"/>
        <v>4.1402003424657531E-2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0.16560801369863012</v>
      </c>
      <c r="Z10" s="125">
        <f>IF($Y10=0,0,AA10/$Y10)</f>
        <v>0.68846267809464334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0.11401493662489327</v>
      </c>
      <c r="AB10" s="125">
        <f>IF($Y10=0,0,AC10/$Y10)</f>
        <v>0.31153732190535666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5.1593077073736851E-2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4.1402003424657531E-2</v>
      </c>
      <c r="AJ10" s="120">
        <f t="shared" si="14"/>
        <v>8.2804006849315062E-2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2.761762920298879E-2</v>
      </c>
      <c r="C11" s="216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8">
        <f t="shared" si="6"/>
        <v>2.761762920298879E-2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937.5</v>
      </c>
      <c r="S11" s="226">
        <f>IF($B$81=0,0,(SUMIF($N$6:$N$28,$U11,L$6:L$28)+SUMIF($N$91:$N$118,$U11,L$91:L$118))*$B$83*$H$84*Poor!$B$81/$B$81)</f>
        <v>937.5</v>
      </c>
      <c r="T11" s="226">
        <f>IF($B$81=0,0,(SUMIF($N$6:$N$28,$U11,M$6:M$28)+SUMIF($N$91:$N$118,$U11,M$91:M$118))*$B$83*$H$84*Poor!$B$81/$B$81)</f>
        <v>937.5</v>
      </c>
      <c r="U11" s="227">
        <v>5</v>
      </c>
      <c r="V11" s="56"/>
      <c r="W11" s="115"/>
      <c r="X11" s="118">
        <f>Poor!X11</f>
        <v>1</v>
      </c>
      <c r="Y11" s="184">
        <f t="shared" si="9"/>
        <v>0.11047051681195516</v>
      </c>
      <c r="Z11" s="125">
        <f>IF($Y11=0,0,AA11/$Y11)</f>
        <v>0.68846267809464334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7.6054827854857968E-2</v>
      </c>
      <c r="AB11" s="125">
        <f>IF($Y11=0,0,AC11/$Y11)</f>
        <v>0.31153732190535671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3.4415688957097193E-2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6">
        <f>IF([1]Summ!C1050="",0,[1]Summ!C1050)</f>
        <v>2.4929187422166876E-2</v>
      </c>
      <c r="C12" s="216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8">
        <f t="shared" si="6"/>
        <v>3.1161484277708595E-2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754.45767042579791</v>
      </c>
      <c r="U12" s="227">
        <v>6</v>
      </c>
      <c r="V12" s="56"/>
      <c r="W12" s="117"/>
      <c r="X12" s="118">
        <v>1</v>
      </c>
      <c r="Y12" s="184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4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6">
        <f>IF([1]Summ!C1052="",0,[1]Summ!C1052)</f>
        <v>6.2834682440846825E-3</v>
      </c>
      <c r="C14" s="216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9">
        <f t="shared" si="6"/>
        <v>1.1519691780821918E-2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6">
        <f>IF([1]Summ!C1053="",0,[1]Summ!C1053)</f>
        <v>4.5532378580323786E-3</v>
      </c>
      <c r="C15" s="216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30">
        <f t="shared" si="6"/>
        <v>4.5532378580323786E-3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4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6">
        <f>IF([1]Summ!C1054="",0,[1]Summ!C1054)</f>
        <v>4.2363325031133251E-3</v>
      </c>
      <c r="C16" s="216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30">
        <f t="shared" ref="M16:M25" si="23">J16</f>
        <v>4.2363325031133251E-3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6">
        <f>IF([1]Summ!C1055="",0,[1]Summ!C1055)</f>
        <v>1.6344956413449564E-3</v>
      </c>
      <c r="C17" s="216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30">
        <f t="shared" si="23"/>
        <v>1.6344956413449564E-3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1639.9054951949686</v>
      </c>
      <c r="S18" s="226">
        <f>IF($B$81=0,0,(SUMIF($N$6:$N$28,$U18,L$6:L$28)+SUMIF($N$91:$N$118,$U18,L$91:L$118))*$B$83*$H$84*Poor!$B$81/$B$81)</f>
        <v>1639.9054951949686</v>
      </c>
      <c r="T18" s="226">
        <f>IF($B$81=0,0,(SUMIF($N$6:$N$28,$U18,M$6:M$28)+SUMIF($N$91:$N$118,$U18,M$91:M$118))*$B$83*$H$84*Poor!$B$81/$B$81)</f>
        <v>1639.9054951949686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-1.3287810538221069E-2</v>
      </c>
      <c r="K19" s="22">
        <f t="shared" si="21"/>
        <v>0</v>
      </c>
      <c r="L19" s="22">
        <f t="shared" si="22"/>
        <v>0</v>
      </c>
      <c r="M19" s="230">
        <f t="shared" si="23"/>
        <v>-1.3287810538221069E-2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27525</v>
      </c>
      <c r="S20" s="226">
        <f>IF($B$81=0,0,(SUMIF($N$6:$N$28,$U20,L$6:L$28)+SUMIF($N$91:$N$118,$U20,L$91:L$118))*$B$83*$H$84*Poor!$B$81/$B$81)</f>
        <v>27525</v>
      </c>
      <c r="T20" s="226">
        <f>IF($B$81=0,0,(SUMIF($N$6:$N$28,$U20,M$6:M$28)+SUMIF($N$91:$N$118,$U20,M$91:M$118))*$B$83*$H$84*Poor!$B$81/$B$81)</f>
        <v>27525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33069.812096579946</v>
      </c>
      <c r="S23" s="179">
        <f>SUM(S7:S22)</f>
        <v>33069.812096579946</v>
      </c>
      <c r="T23" s="179">
        <f>SUM(T7:T22)</f>
        <v>33732.250999755401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28433.017482503983</v>
      </c>
      <c r="S24" s="41">
        <f>IF($B$81=0,0,($B$124*($H$124)+1-($D$29*$H$29)-($D$28*$H$28))*$I$83*Poor!$B$81/$B$81)</f>
        <v>28433.017482503983</v>
      </c>
      <c r="T24" s="41">
        <f>IF($B$81=0,0,($B$124*($H$124)+1-($D$29*$H$29)-($D$28*$H$28))*$I$83*Poor!$B$81/$B$81)</f>
        <v>28433.017482503983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45906.350815837315</v>
      </c>
      <c r="S25" s="41">
        <f>IF($B$81=0,0,($B$124*$H$124)+($B$125*$H$125*$H$84)+1-($D$29*$H$29)-($D$28*$H$28))*$I$83*Poor!$B$81/$B$81</f>
        <v>45906.350815837315</v>
      </c>
      <c r="T25" s="41">
        <f>IF($B$81=0,0,($B$124*$H$124)+($B$125*$H$125*$H$84)+1-($D$29*$H$29)-($D$28*$H$28))*$I$83*Poor!$B$81/$B$81</f>
        <v>45906.350815837315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80586.350815837315</v>
      </c>
      <c r="S27" s="41">
        <f>IF($B$81=0,0,($B$124*$H$124)+($B$125*$H$125*$H$84)+($B$126*$H$126*$H$84)+($B$127*$H$127*$H$84)+1-($D$29*$H$29)-($D$28*$H$28))*$I$83*Poor!$B$81/$B$81</f>
        <v>80586.350815837315</v>
      </c>
      <c r="T27" s="41">
        <f>IF($B$81=0,0,($B$124*$H$124)+($B$125*$H$125*$H$84)+($B$126*$H$126*$H$84)+($B$127*$H$127*$H$84)+1-($D$29*$H$29)-($D$28*$H$28))*$I$83*Poor!$B$81/$B$81</f>
        <v>80586.350815837315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8.1885048567870475E-2</v>
      </c>
      <c r="C28" s="216">
        <f>IF([1]Summ!D1066="",0,[1]Summ!D1066)</f>
        <v>-8.1885048567870475E-2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8.1885048567870475E-2</v>
      </c>
      <c r="L28" s="22">
        <f t="shared" si="5"/>
        <v>8.1885048567870475E-2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0.27516166232876715</v>
      </c>
      <c r="C29" s="216">
        <f>IF([1]Summ!D1067="",0,[1]Summ!D1067)</f>
        <v>0.21158545260333234</v>
      </c>
      <c r="D29" s="24">
        <f>(B29+C29)</f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0.48674711493209949</v>
      </c>
      <c r="K29" s="22">
        <f t="shared" si="4"/>
        <v>0.27516166232876715</v>
      </c>
      <c r="L29" s="22">
        <f t="shared" si="5"/>
        <v>0.27516166232876715</v>
      </c>
      <c r="M29" s="228">
        <f t="shared" si="6"/>
        <v>0.48674711493209949</v>
      </c>
      <c r="N29" s="233"/>
      <c r="P29" s="22"/>
      <c r="V29" s="56"/>
      <c r="W29" s="110"/>
      <c r="X29" s="118"/>
      <c r="Y29" s="184">
        <f t="shared" si="9"/>
        <v>1.946988459728398</v>
      </c>
      <c r="Z29" s="156">
        <f>Poor!Z29</f>
        <v>0.25</v>
      </c>
      <c r="AA29" s="121">
        <f t="shared" si="16"/>
        <v>0.48674711493209949</v>
      </c>
      <c r="AB29" s="156">
        <f>Poor!AB29</f>
        <v>0.25</v>
      </c>
      <c r="AC29" s="121">
        <f t="shared" si="7"/>
        <v>0.48674711493209949</v>
      </c>
      <c r="AD29" s="156">
        <f>Poor!AD29</f>
        <v>0.25</v>
      </c>
      <c r="AE29" s="121">
        <f t="shared" si="8"/>
        <v>0.48674711493209949</v>
      </c>
      <c r="AF29" s="122">
        <f t="shared" si="10"/>
        <v>0.25</v>
      </c>
      <c r="AG29" s="121">
        <f t="shared" si="11"/>
        <v>0.48674711493209949</v>
      </c>
      <c r="AH29" s="123">
        <f t="shared" si="12"/>
        <v>1</v>
      </c>
      <c r="AI29" s="184">
        <f t="shared" si="13"/>
        <v>0.48674711493209949</v>
      </c>
      <c r="AJ29" s="120">
        <f t="shared" si="14"/>
        <v>0.48674711493209949</v>
      </c>
      <c r="AK29" s="119">
        <f t="shared" si="15"/>
        <v>0.48674711493209949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0.58345020235592338</v>
      </c>
      <c r="E30" s="75">
        <f>Poor!E30</f>
        <v>1</v>
      </c>
      <c r="H30" s="96">
        <f>(E30*F$7/F$9)</f>
        <v>1</v>
      </c>
      <c r="I30" s="29">
        <f>IF(E30&gt;=1,I119-I124,MIN(I119-I124,B30*H30))</f>
        <v>0.58345020235592338</v>
      </c>
      <c r="J30" s="235">
        <f>IF(I$32&lt;=$B$32,I30,$B$32-SUM(J6:J29))</f>
        <v>0.3301316040432325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0.3301316040432325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1.32052641617293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0.12136223899749952</v>
      </c>
      <c r="AC30" s="188">
        <f>IF(AC79*4/$I$83+SUM(AC6:AC29)&lt;1,AC79*4/$I$83,1-SUM(AC6:AC29))</f>
        <v>0.16026204252209064</v>
      </c>
      <c r="AD30" s="122">
        <f>IF($Y30=0,0,AE30/($Y$30))</f>
        <v>0.21306535403933669</v>
      </c>
      <c r="AE30" s="188">
        <f>IF(AE79*4/$I$83+SUM(AE6:AE29)&lt;1,AE79*4/$I$83,1-SUM(AE6:AE29))</f>
        <v>0.28135842838018177</v>
      </c>
      <c r="AF30" s="122">
        <f>IF($Y30=0,0,AG30/($Y$30))</f>
        <v>0.24515832703756396</v>
      </c>
      <c r="AG30" s="188">
        <f>IF(AG79*4/$I$83+SUM(AG6:AG29)&lt;1,AG79*4/$I$83,1-SUM(AG6:AG29))</f>
        <v>0.32373804699786546</v>
      </c>
      <c r="AH30" s="123">
        <f t="shared" si="12"/>
        <v>0.57958592007440024</v>
      </c>
      <c r="AI30" s="184">
        <f t="shared" si="13"/>
        <v>0.19133962947503447</v>
      </c>
      <c r="AJ30" s="120">
        <f t="shared" si="14"/>
        <v>8.0131021261045321E-2</v>
      </c>
      <c r="AK30" s="119">
        <f t="shared" si="15"/>
        <v>0.30254823768902361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-0.13137499217443516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12836.538719257369</v>
      </c>
      <c r="S31" s="238">
        <f t="shared" si="24"/>
        <v>12836.538719257369</v>
      </c>
      <c r="T31" s="238">
        <f t="shared" si="24"/>
        <v>12174.099816081914</v>
      </c>
      <c r="U31" s="246">
        <f>T31/$B$81</f>
        <v>1521.7624770102393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1.1313749921744352</v>
      </c>
      <c r="C32" s="77">
        <f>SUM(C6:C31)</f>
        <v>0.13802776938415426</v>
      </c>
      <c r="D32" s="24">
        <f>SUM(D6:D30)</f>
        <v>1.4279814010253471</v>
      </c>
      <c r="E32" s="2"/>
      <c r="F32" s="2"/>
      <c r="H32" s="17"/>
      <c r="I32" s="22">
        <f>SUM(I6:I30)</f>
        <v>1.4279814010253471</v>
      </c>
      <c r="J32" s="17"/>
      <c r="L32" s="22">
        <f>SUM(L6:L30)</f>
        <v>1.1313749921744352</v>
      </c>
      <c r="M32" s="23"/>
      <c r="N32" s="56"/>
      <c r="O32" s="2"/>
      <c r="P32" s="22"/>
      <c r="Q32" s="56" t="s">
        <v>143</v>
      </c>
      <c r="R32" s="238">
        <f t="shared" si="24"/>
        <v>47516.538719257369</v>
      </c>
      <c r="S32" s="238">
        <f t="shared" si="24"/>
        <v>47516.538719257369</v>
      </c>
      <c r="T32" s="238">
        <f t="shared" si="24"/>
        <v>46854.099816081914</v>
      </c>
      <c r="U32" s="56"/>
      <c r="V32" s="56"/>
      <c r="W32" s="110"/>
      <c r="X32" s="118"/>
      <c r="Y32" s="115">
        <f>SUM(Y6:Y31)</f>
        <v>4.5551678982727921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-0.44292701794070233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47516.538719257369</v>
      </c>
      <c r="S33" s="238">
        <f t="shared" si="24"/>
        <v>47516.538719257369</v>
      </c>
      <c r="T33" s="238">
        <f t="shared" si="24"/>
        <v>46854.099816081914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11187.053934004445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1.1047112176579279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750</v>
      </c>
      <c r="C38" s="217">
        <f>IF([1]Summ!D1073="",0,[1]Summ!D1073)</f>
        <v>0</v>
      </c>
      <c r="D38" s="38">
        <f t="shared" si="25"/>
        <v>750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</v>
      </c>
      <c r="J38" s="38">
        <f t="shared" ref="J38:J64" si="32">J92*I$83</f>
        <v>750</v>
      </c>
      <c r="K38" s="40">
        <f t="shared" ref="K38:K64" si="33">(B38/B$65)</f>
        <v>3.2651284283848496E-2</v>
      </c>
      <c r="L38" s="22">
        <f t="shared" ref="L38:L64" si="34">(K38*H38)</f>
        <v>3.2651284283848496E-2</v>
      </c>
      <c r="M38" s="24">
        <f t="shared" ref="M38:M64" si="35">J38/B$65</f>
        <v>3.2651284283848496E-2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750</v>
      </c>
      <c r="AH38" s="123">
        <f t="shared" ref="AH38:AI58" si="37">SUM(Z38,AB38,AD38,AF38)</f>
        <v>1</v>
      </c>
      <c r="AI38" s="112">
        <f t="shared" si="37"/>
        <v>750</v>
      </c>
      <c r="AJ38" s="148">
        <f t="shared" ref="AJ38:AJ64" si="38">(AA38+AC38)</f>
        <v>0</v>
      </c>
      <c r="AK38" s="147">
        <f t="shared" ref="AK38:AK64" si="39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0.68846267809464334</v>
      </c>
      <c r="AA39" s="147">
        <f t="shared" ref="AA39:AA64" si="40">$J39*Z39</f>
        <v>0</v>
      </c>
      <c r="AB39" s="122">
        <f>AB8</f>
        <v>0.31153732190535666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0.68846267809464323</v>
      </c>
      <c r="AA40" s="147">
        <f t="shared" si="40"/>
        <v>0</v>
      </c>
      <c r="AB40" s="122">
        <f>AB9</f>
        <v>0.31153732190535671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0.68846267809464334</v>
      </c>
      <c r="AA41" s="147">
        <f t="shared" si="40"/>
        <v>0</v>
      </c>
      <c r="AB41" s="122">
        <f>AB11</f>
        <v>0.31153732190535671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7">
        <f>IF([1]Summ!C1077="",0,[1]Summ!C1077)</f>
        <v>200</v>
      </c>
      <c r="C42" s="217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8.7070091423595997E-3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3.2651284283848496E-2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22020</v>
      </c>
      <c r="C48" s="217">
        <f>IF([1]Summ!D1083="",0,[1]Summ!D1083)</f>
        <v>0</v>
      </c>
      <c r="D48" s="38">
        <f t="shared" si="25"/>
        <v>22020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22020</v>
      </c>
      <c r="J48" s="38">
        <f t="shared" si="32"/>
        <v>22020</v>
      </c>
      <c r="K48" s="40">
        <f t="shared" si="33"/>
        <v>0.95864170657379189</v>
      </c>
      <c r="L48" s="22">
        <f t="shared" si="34"/>
        <v>0.95864170657379189</v>
      </c>
      <c r="M48" s="24">
        <f t="shared" si="35"/>
        <v>0.95864170657379189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5505</v>
      </c>
      <c r="AB48" s="156">
        <f>Poor!AB48</f>
        <v>0.25</v>
      </c>
      <c r="AC48" s="147">
        <f t="shared" si="41"/>
        <v>5505</v>
      </c>
      <c r="AD48" s="156">
        <f>Poor!AD48</f>
        <v>0.25</v>
      </c>
      <c r="AE48" s="147">
        <f t="shared" si="42"/>
        <v>5505</v>
      </c>
      <c r="AF48" s="122">
        <f t="shared" si="29"/>
        <v>0.25</v>
      </c>
      <c r="AG48" s="147">
        <f t="shared" si="36"/>
        <v>5505</v>
      </c>
      <c r="AH48" s="123">
        <f t="shared" si="37"/>
        <v>1</v>
      </c>
      <c r="AI48" s="112">
        <f t="shared" si="37"/>
        <v>22020</v>
      </c>
      <c r="AJ48" s="148">
        <f t="shared" si="38"/>
        <v>11010</v>
      </c>
      <c r="AK48" s="147">
        <f t="shared" si="39"/>
        <v>11010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Remittances: no. times per year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550</v>
      </c>
      <c r="D65" s="42">
        <f>SUM(D37:D64)</f>
        <v>23520</v>
      </c>
      <c r="E65" s="32"/>
      <c r="F65" s="32"/>
      <c r="G65" s="32"/>
      <c r="H65" s="31"/>
      <c r="I65" s="39">
        <f>SUM(I37:I64)</f>
        <v>23520</v>
      </c>
      <c r="J65" s="39">
        <f>SUM(J37:J64)</f>
        <v>23520</v>
      </c>
      <c r="K65" s="40">
        <f>SUM(K37:K64)</f>
        <v>1</v>
      </c>
      <c r="L65" s="22">
        <f>SUM(L37:L64)</f>
        <v>1</v>
      </c>
      <c r="M65" s="24">
        <f>SUM(M37:M64)</f>
        <v>1.0239442751414889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5692.5</v>
      </c>
      <c r="AB65" s="137"/>
      <c r="AC65" s="153">
        <f>SUM(AC37:AC64)</f>
        <v>5692.5</v>
      </c>
      <c r="AD65" s="137"/>
      <c r="AE65" s="153">
        <f>SUM(AE37:AE64)</f>
        <v>5692.5</v>
      </c>
      <c r="AF65" s="137"/>
      <c r="AG65" s="153">
        <f>SUM(AG37:AG64)</f>
        <v>6442.5</v>
      </c>
      <c r="AH65" s="137"/>
      <c r="AI65" s="153">
        <f>SUM(AI37:AI64)</f>
        <v>23520</v>
      </c>
      <c r="AJ65" s="153">
        <f>SUM(AJ37:AJ64)</f>
        <v>11385</v>
      </c>
      <c r="AK65" s="153">
        <f>SUM(AK37:AK64)</f>
        <v>12135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17090.28254293184</v>
      </c>
      <c r="J70" s="51">
        <f t="shared" ref="J70:J77" si="44">J124*I$83</f>
        <v>17090.28254293184</v>
      </c>
      <c r="K70" s="40">
        <f>B70/B$76</f>
        <v>0.744026231734081</v>
      </c>
      <c r="L70" s="22">
        <f t="shared" ref="L70:L74" si="45">(L124*G$37*F$9/F$7)/B$130</f>
        <v>0.744026231734081</v>
      </c>
      <c r="M70" s="24">
        <f>J70/B$76</f>
        <v>0.744026231734081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4272.57063573296</v>
      </c>
      <c r="AB70" s="156">
        <f>Poor!AB70</f>
        <v>0.25</v>
      </c>
      <c r="AC70" s="147">
        <f>$J70*AB70</f>
        <v>4272.57063573296</v>
      </c>
      <c r="AD70" s="156">
        <f>Poor!AD70</f>
        <v>0.25</v>
      </c>
      <c r="AE70" s="147">
        <f>$J70*AD70</f>
        <v>4272.57063573296</v>
      </c>
      <c r="AF70" s="156">
        <f>Poor!AF70</f>
        <v>0.25</v>
      </c>
      <c r="AG70" s="147">
        <f>$J70*AF70</f>
        <v>4272.57063573296</v>
      </c>
      <c r="AH70" s="155">
        <f>SUM(Z70,AB70,AD70,AF70)</f>
        <v>1</v>
      </c>
      <c r="AI70" s="147">
        <f>SUM(AA70,AC70,AE70,AG70)</f>
        <v>17090.28254293184</v>
      </c>
      <c r="AJ70" s="148">
        <f>(AA70+AC70)</f>
        <v>8545.14127146592</v>
      </c>
      <c r="AK70" s="147">
        <f>(AE70+AG70)</f>
        <v>8545.14127146592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6429.71745706816</v>
      </c>
      <c r="J71" s="51">
        <f t="shared" si="44"/>
        <v>6429.71745706816</v>
      </c>
      <c r="K71" s="40">
        <f t="shared" ref="K71:K72" si="47">B71/B$76</f>
        <v>0.60856189232332036</v>
      </c>
      <c r="L71" s="22">
        <f t="shared" si="45"/>
        <v>0.25597376826591905</v>
      </c>
      <c r="M71" s="24">
        <f t="shared" ref="M71:M72" si="48">J71/B$76</f>
        <v>0.27991804340740795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4682.1546961325967</v>
      </c>
      <c r="C74" s="39"/>
      <c r="D74" s="38"/>
      <c r="E74" s="32"/>
      <c r="F74" s="32"/>
      <c r="G74" s="32"/>
      <c r="H74" s="31"/>
      <c r="I74" s="39">
        <f>I128*I$83</f>
        <v>6429.71745706816</v>
      </c>
      <c r="J74" s="51">
        <f t="shared" si="44"/>
        <v>3638.1047244059382</v>
      </c>
      <c r="K74" s="40">
        <f>B74/B$76</f>
        <v>0.20383781872584225</v>
      </c>
      <c r="L74" s="22">
        <f t="shared" si="45"/>
        <v>0.20383781872584228</v>
      </c>
      <c r="M74" s="24">
        <f>J74/B$76</f>
        <v>0.15838505548132079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441.5285350612856</v>
      </c>
      <c r="AD74" s="156"/>
      <c r="AE74" s="147">
        <f>AE30*$I$83/4</f>
        <v>775.1540711377346</v>
      </c>
      <c r="AF74" s="156"/>
      <c r="AG74" s="147">
        <f>AG30*$I$83/4</f>
        <v>891.91166782281755</v>
      </c>
      <c r="AH74" s="155"/>
      <c r="AI74" s="147">
        <f>SUM(AA74,AC74,AE74,AG74)</f>
        <v>2108.5942740218379</v>
      </c>
      <c r="AJ74" s="148">
        <f>(AA74+AC74)</f>
        <v>441.5285350612856</v>
      </c>
      <c r="AK74" s="147">
        <f>(AE74+AG74)</f>
        <v>1667.0657389605522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2697.9470607112626</v>
      </c>
      <c r="AB75" s="158"/>
      <c r="AC75" s="149">
        <f>AA75+AC65-SUM(AC70,AC74)</f>
        <v>3676.3478899170177</v>
      </c>
      <c r="AD75" s="158"/>
      <c r="AE75" s="149">
        <f>AC75+AE65-SUM(AE70,AE74)</f>
        <v>4321.1231830463239</v>
      </c>
      <c r="AF75" s="158"/>
      <c r="AG75" s="149">
        <f>IF(SUM(AG6:AG29)+((AG65-AG70-$J$75)*4/I$83)&lt;1,0,AG65-AG70-$J$75-(1-SUM(AG6:AG29))*I$83/4)</f>
        <v>1278.0176964442226</v>
      </c>
      <c r="AH75" s="134"/>
      <c r="AI75" s="149">
        <f>AI76-SUM(AI70,AI74)</f>
        <v>4321.1231830463221</v>
      </c>
      <c r="AJ75" s="151">
        <f>AJ76-SUM(AJ70,AJ74)</f>
        <v>2398.3301934727951</v>
      </c>
      <c r="AK75" s="149">
        <f>AJ75+AK76-SUM(AK70,AK74)</f>
        <v>4321.1231830463239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23520</v>
      </c>
      <c r="J76" s="51">
        <f t="shared" si="44"/>
        <v>23520</v>
      </c>
      <c r="K76" s="40">
        <f>SUM(K70:K75)</f>
        <v>2.7642622510113672</v>
      </c>
      <c r="L76" s="22">
        <f>SUM(L70:L75)</f>
        <v>1.2038378187258423</v>
      </c>
      <c r="M76" s="24">
        <f>SUM(M70:M75)</f>
        <v>1.1823293306228098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5692.5</v>
      </c>
      <c r="AB76" s="137"/>
      <c r="AC76" s="153">
        <f>AC65</f>
        <v>5692.5</v>
      </c>
      <c r="AD76" s="137"/>
      <c r="AE76" s="153">
        <f>AE65</f>
        <v>5692.5</v>
      </c>
      <c r="AF76" s="137"/>
      <c r="AG76" s="153">
        <f>AG65</f>
        <v>6442.5</v>
      </c>
      <c r="AH76" s="137"/>
      <c r="AI76" s="153">
        <f>SUM(AA76,AC76,AE76,AG76)</f>
        <v>23520</v>
      </c>
      <c r="AJ76" s="154">
        <f>SUM(AA76,AC76)</f>
        <v>11385</v>
      </c>
      <c r="AK76" s="154">
        <f>SUM(AE76,AG76)</f>
        <v>12135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44"/>
        <v>11187.053934004445</v>
      </c>
      <c r="K77" s="40"/>
      <c r="L77" s="22">
        <f>-(L131*G$37*F$9/F$7)/B$130</f>
        <v>-0.60856189232332014</v>
      </c>
      <c r="M77" s="24">
        <f>-J77/B$76</f>
        <v>-0.48702890439723312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1278.0176964442226</v>
      </c>
      <c r="AB78" s="112"/>
      <c r="AC78" s="112">
        <f>IF(AA75&lt;0,0,AA75)</f>
        <v>2697.9470607112626</v>
      </c>
      <c r="AD78" s="112"/>
      <c r="AE78" s="112">
        <f>AC75</f>
        <v>3676.3478899170177</v>
      </c>
      <c r="AF78" s="112"/>
      <c r="AG78" s="112">
        <f>AE75</f>
        <v>4321.1231830463239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2697.9470607112626</v>
      </c>
      <c r="AB79" s="112"/>
      <c r="AC79" s="112">
        <f>AA79-AA74+AC65-AC70</f>
        <v>4117.8764249783035</v>
      </c>
      <c r="AD79" s="112"/>
      <c r="AE79" s="112">
        <f>AC79-AC74+AE65-AE70</f>
        <v>5096.2772541840586</v>
      </c>
      <c r="AF79" s="112"/>
      <c r="AG79" s="112">
        <f>AE79-AE74+AG65-AG70</f>
        <v>6491.0525473133639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11020.16492771019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11020.16492771019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2755.0412319275474</v>
      </c>
      <c r="AB83" s="112"/>
      <c r="AC83" s="165">
        <f>$I$83*AB82/4</f>
        <v>2755.0412319275474</v>
      </c>
      <c r="AD83" s="112"/>
      <c r="AE83" s="165">
        <f>$I$83*AD82/4</f>
        <v>2755.0412319275474</v>
      </c>
      <c r="AF83" s="112"/>
      <c r="AG83" s="165">
        <f>$I$83*AF82/4</f>
        <v>2755.0412319275474</v>
      </c>
      <c r="AH83" s="165">
        <f>SUM(AA83,AC83,AE83,AG83)</f>
        <v>11020.16492771019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22746.413986003186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22746.413986003186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6.8057057668359025E-2</v>
      </c>
      <c r="C92" s="75">
        <f t="shared" si="51"/>
        <v>0</v>
      </c>
      <c r="D92" s="24">
        <f t="shared" si="52"/>
        <v>6.8057057668359025E-2</v>
      </c>
      <c r="H92" s="24">
        <f t="shared" si="53"/>
        <v>1</v>
      </c>
      <c r="I92" s="22">
        <f t="shared" si="54"/>
        <v>6.8057057668359025E-2</v>
      </c>
      <c r="J92" s="24">
        <f t="shared" si="55"/>
        <v>6.8057057668359025E-2</v>
      </c>
      <c r="K92" s="22">
        <f t="shared" si="56"/>
        <v>6.8057057668359025E-2</v>
      </c>
      <c r="L92" s="22">
        <f t="shared" si="57"/>
        <v>6.8057057668359025E-2</v>
      </c>
      <c r="M92" s="231">
        <f t="shared" si="49"/>
        <v>6.8057057668359025E-2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1.8148548711562407E-2</v>
      </c>
      <c r="C96" s="75">
        <f t="shared" si="51"/>
        <v>-1.8148548711562407E-2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1.8148548711562407E-2</v>
      </c>
      <c r="L96" s="22">
        <f t="shared" si="57"/>
        <v>1.8148548711562407E-2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6.8057057668359025E-2</v>
      </c>
      <c r="D98" s="24">
        <f t="shared" si="52"/>
        <v>6.8057057668359025E-2</v>
      </c>
      <c r="H98" s="24">
        <f t="shared" si="53"/>
        <v>1</v>
      </c>
      <c r="I98" s="22">
        <f t="shared" si="54"/>
        <v>6.8057057668359025E-2</v>
      </c>
      <c r="J98" s="24">
        <f t="shared" si="55"/>
        <v>6.8057057668359025E-2</v>
      </c>
      <c r="K98" s="22">
        <f t="shared" si="56"/>
        <v>0</v>
      </c>
      <c r="L98" s="22">
        <f t="shared" si="57"/>
        <v>0</v>
      </c>
      <c r="M98" s="232">
        <f t="shared" si="49"/>
        <v>6.8057057668359025E-2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1.9981552131430211</v>
      </c>
      <c r="C102" s="75">
        <f t="shared" si="51"/>
        <v>0</v>
      </c>
      <c r="D102" s="24">
        <f t="shared" si="52"/>
        <v>1.9981552131430211</v>
      </c>
      <c r="H102" s="24">
        <f t="shared" si="53"/>
        <v>1</v>
      </c>
      <c r="I102" s="22">
        <f t="shared" si="54"/>
        <v>1.9981552131430211</v>
      </c>
      <c r="J102" s="24">
        <f>IF(I$32&lt;=1+I131,I102,L102+J$33*(I102-L102))</f>
        <v>1.9981552131430211</v>
      </c>
      <c r="K102" s="22">
        <f t="shared" si="56"/>
        <v>1.9981552131430211</v>
      </c>
      <c r="L102" s="22">
        <f t="shared" si="57"/>
        <v>1.9981552131430211</v>
      </c>
      <c r="M102" s="232">
        <f t="shared" si="49"/>
        <v>1.9981552131430211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Remittances: no. times per year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2.0843608195229426</v>
      </c>
      <c r="C119" s="22">
        <f>SUM(C91:C118)</f>
        <v>4.9908508956796618E-2</v>
      </c>
      <c r="D119" s="24">
        <f>SUM(D91:D118)</f>
        <v>2.1342693284797392</v>
      </c>
      <c r="E119" s="22"/>
      <c r="F119" s="2"/>
      <c r="G119" s="2"/>
      <c r="H119" s="31"/>
      <c r="I119" s="22">
        <f>SUM(I91:I118)</f>
        <v>2.1342693284797392</v>
      </c>
      <c r="J119" s="24">
        <f>SUM(J91:J118)</f>
        <v>2.1342693284797392</v>
      </c>
      <c r="K119" s="22">
        <f>SUM(K91:K118)</f>
        <v>2.0843608195229426</v>
      </c>
      <c r="L119" s="22">
        <f>SUM(L91:L118)</f>
        <v>2.0843608195229426</v>
      </c>
      <c r="M119" s="57">
        <f t="shared" si="49"/>
        <v>2.1342693284797392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1.5508191261238158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1.5508191261238158</v>
      </c>
      <c r="J124" s="241">
        <f>IF(SUMPRODUCT($B$124:$B124,$H$124:$H124)&lt;J$119,($B124*$H124),J$119)</f>
        <v>1.5508191261238158</v>
      </c>
      <c r="K124" s="29">
        <f>(B124)</f>
        <v>1.5508191261238158</v>
      </c>
      <c r="L124" s="29">
        <f>IF(SUMPRODUCT($B$124:$B124,$H$124:$H124)&lt;L$119,($B124*$H124),L$119)</f>
        <v>1.5508191261238158</v>
      </c>
      <c r="M124" s="244">
        <f t="shared" si="66"/>
        <v>1.5508191261238158</v>
      </c>
      <c r="N124" s="58"/>
      <c r="O124" s="174">
        <f>B124*H124</f>
        <v>1.5508191261238158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0.58345020235592338</v>
      </c>
      <c r="J125" s="241">
        <f>IF(SUMPRODUCT($B$124:$B125,$H$124:$H125)&lt;J$119,($B125*$H125),IF(SUMPRODUCT($B$124:$B124,$H$124:$H124)&lt;J$119,J$119-SUMPRODUCT($B$124:$B124,$H$124:$H124),0))</f>
        <v>0.58345020235592338</v>
      </c>
      <c r="K125" s="29">
        <f>(B125)</f>
        <v>1.2684625646134686</v>
      </c>
      <c r="L125" s="29">
        <f>IF(SUMPRODUCT($B$124:$B125,$H$124:$H125)&lt;L$119,($B125*$H125),IF(SUMPRODUCT($B$124:$B124,$H$124:$H124)&lt;L$119,L$119-SUMPRODUCT($B$124:$B124,$H$124:$H124),0))</f>
        <v>0.53354169339912683</v>
      </c>
      <c r="M125" s="244">
        <f t="shared" si="66"/>
        <v>0.58345020235592338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2.5175666772679373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0.58345020235592338</v>
      </c>
      <c r="J128" s="232">
        <f>(J30)</f>
        <v>0.3301316040432325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0.3301316040432325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2.0843608195229426</v>
      </c>
      <c r="C130" s="2"/>
      <c r="D130" s="31"/>
      <c r="E130" s="2"/>
      <c r="F130" s="2"/>
      <c r="G130" s="2"/>
      <c r="H130" s="24"/>
      <c r="I130" s="29">
        <f>(I119)</f>
        <v>2.1342693284797392</v>
      </c>
      <c r="J130" s="232">
        <f>(J119)</f>
        <v>2.1342693284797392</v>
      </c>
      <c r="K130" s="29">
        <f>(B130)</f>
        <v>2.0843608195229426</v>
      </c>
      <c r="L130" s="29">
        <f>(L119)</f>
        <v>2.0843608195229426</v>
      </c>
      <c r="M130" s="244">
        <f t="shared" si="66"/>
        <v>2.1342693284797392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1.0151439663007777</v>
      </c>
      <c r="K131" s="29"/>
      <c r="L131" s="29">
        <f>IF(I131&lt;SUM(L126:L127),0,I131-(SUM(L126:L127)))</f>
        <v>1.2684625646134684</v>
      </c>
      <c r="M131" s="241">
        <f>IF(I131&lt;SUM(M126:M127),0,I131-(SUM(M126:M127)))</f>
        <v>1.2684625646134684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455" priority="305" operator="equal">
      <formula>16</formula>
    </cfRule>
    <cfRule type="cellIs" dxfId="1454" priority="306" operator="equal">
      <formula>15</formula>
    </cfRule>
    <cfRule type="cellIs" dxfId="1453" priority="307" operator="equal">
      <formula>14</formula>
    </cfRule>
    <cfRule type="cellIs" dxfId="1452" priority="308" operator="equal">
      <formula>13</formula>
    </cfRule>
    <cfRule type="cellIs" dxfId="1451" priority="309" operator="equal">
      <formula>12</formula>
    </cfRule>
    <cfRule type="cellIs" dxfId="1450" priority="310" operator="equal">
      <formula>11</formula>
    </cfRule>
    <cfRule type="cellIs" dxfId="1449" priority="311" operator="equal">
      <formula>10</formula>
    </cfRule>
    <cfRule type="cellIs" dxfId="1448" priority="312" operator="equal">
      <formula>9</formula>
    </cfRule>
    <cfRule type="cellIs" dxfId="1447" priority="313" operator="equal">
      <formula>8</formula>
    </cfRule>
    <cfRule type="cellIs" dxfId="1446" priority="314" operator="equal">
      <formula>7</formula>
    </cfRule>
    <cfRule type="cellIs" dxfId="1445" priority="315" operator="equal">
      <formula>6</formula>
    </cfRule>
    <cfRule type="cellIs" dxfId="1444" priority="316" operator="equal">
      <formula>5</formula>
    </cfRule>
    <cfRule type="cellIs" dxfId="1443" priority="317" operator="equal">
      <formula>4</formula>
    </cfRule>
    <cfRule type="cellIs" dxfId="1442" priority="318" operator="equal">
      <formula>3</formula>
    </cfRule>
    <cfRule type="cellIs" dxfId="1441" priority="319" operator="equal">
      <formula>2</formula>
    </cfRule>
    <cfRule type="cellIs" dxfId="1440" priority="320" operator="equal">
      <formula>1</formula>
    </cfRule>
  </conditionalFormatting>
  <conditionalFormatting sqref="N29">
    <cfRule type="cellIs" dxfId="1439" priority="289" operator="equal">
      <formula>16</formula>
    </cfRule>
    <cfRule type="cellIs" dxfId="1438" priority="290" operator="equal">
      <formula>15</formula>
    </cfRule>
    <cfRule type="cellIs" dxfId="1437" priority="291" operator="equal">
      <formula>14</formula>
    </cfRule>
    <cfRule type="cellIs" dxfId="1436" priority="292" operator="equal">
      <formula>13</formula>
    </cfRule>
    <cfRule type="cellIs" dxfId="1435" priority="293" operator="equal">
      <formula>12</formula>
    </cfRule>
    <cfRule type="cellIs" dxfId="1434" priority="294" operator="equal">
      <formula>11</formula>
    </cfRule>
    <cfRule type="cellIs" dxfId="1433" priority="295" operator="equal">
      <formula>10</formula>
    </cfRule>
    <cfRule type="cellIs" dxfId="1432" priority="296" operator="equal">
      <formula>9</formula>
    </cfRule>
    <cfRule type="cellIs" dxfId="1431" priority="297" operator="equal">
      <formula>8</formula>
    </cfRule>
    <cfRule type="cellIs" dxfId="1430" priority="298" operator="equal">
      <formula>7</formula>
    </cfRule>
    <cfRule type="cellIs" dxfId="1429" priority="299" operator="equal">
      <formula>6</formula>
    </cfRule>
    <cfRule type="cellIs" dxfId="1428" priority="300" operator="equal">
      <formula>5</formula>
    </cfRule>
    <cfRule type="cellIs" dxfId="1427" priority="301" operator="equal">
      <formula>4</formula>
    </cfRule>
    <cfRule type="cellIs" dxfId="1426" priority="302" operator="equal">
      <formula>3</formula>
    </cfRule>
    <cfRule type="cellIs" dxfId="1425" priority="303" operator="equal">
      <formula>2</formula>
    </cfRule>
    <cfRule type="cellIs" dxfId="1424" priority="304" operator="equal">
      <formula>1</formula>
    </cfRule>
  </conditionalFormatting>
  <conditionalFormatting sqref="N119">
    <cfRule type="cellIs" dxfId="1423" priority="273" operator="equal">
      <formula>16</formula>
    </cfRule>
    <cfRule type="cellIs" dxfId="1422" priority="274" operator="equal">
      <formula>15</formula>
    </cfRule>
    <cfRule type="cellIs" dxfId="1421" priority="275" operator="equal">
      <formula>14</formula>
    </cfRule>
    <cfRule type="cellIs" dxfId="1420" priority="276" operator="equal">
      <formula>13</formula>
    </cfRule>
    <cfRule type="cellIs" dxfId="1419" priority="277" operator="equal">
      <formula>12</formula>
    </cfRule>
    <cfRule type="cellIs" dxfId="1418" priority="278" operator="equal">
      <formula>11</formula>
    </cfRule>
    <cfRule type="cellIs" dxfId="1417" priority="279" operator="equal">
      <formula>10</formula>
    </cfRule>
    <cfRule type="cellIs" dxfId="1416" priority="280" operator="equal">
      <formula>9</formula>
    </cfRule>
    <cfRule type="cellIs" dxfId="1415" priority="281" operator="equal">
      <formula>8</formula>
    </cfRule>
    <cfRule type="cellIs" dxfId="1414" priority="282" operator="equal">
      <formula>7</formula>
    </cfRule>
    <cfRule type="cellIs" dxfId="1413" priority="283" operator="equal">
      <formula>6</formula>
    </cfRule>
    <cfRule type="cellIs" dxfId="1412" priority="284" operator="equal">
      <formula>5</formula>
    </cfRule>
    <cfRule type="cellIs" dxfId="1411" priority="285" operator="equal">
      <formula>4</formula>
    </cfRule>
    <cfRule type="cellIs" dxfId="1410" priority="286" operator="equal">
      <formula>3</formula>
    </cfRule>
    <cfRule type="cellIs" dxfId="1409" priority="287" operator="equal">
      <formula>2</formula>
    </cfRule>
    <cfRule type="cellIs" dxfId="1408" priority="288" operator="equal">
      <formula>1</formula>
    </cfRule>
  </conditionalFormatting>
  <conditionalFormatting sqref="N27:N28">
    <cfRule type="cellIs" dxfId="1375" priority="225" operator="equal">
      <formula>16</formula>
    </cfRule>
    <cfRule type="cellIs" dxfId="1374" priority="226" operator="equal">
      <formula>15</formula>
    </cfRule>
    <cfRule type="cellIs" dxfId="1373" priority="227" operator="equal">
      <formula>14</formula>
    </cfRule>
    <cfRule type="cellIs" dxfId="1372" priority="228" operator="equal">
      <formula>13</formula>
    </cfRule>
    <cfRule type="cellIs" dxfId="1371" priority="229" operator="equal">
      <formula>12</formula>
    </cfRule>
    <cfRule type="cellIs" dxfId="1370" priority="230" operator="equal">
      <formula>11</formula>
    </cfRule>
    <cfRule type="cellIs" dxfId="1369" priority="231" operator="equal">
      <formula>10</formula>
    </cfRule>
    <cfRule type="cellIs" dxfId="1368" priority="232" operator="equal">
      <formula>9</formula>
    </cfRule>
    <cfRule type="cellIs" dxfId="1367" priority="233" operator="equal">
      <formula>8</formula>
    </cfRule>
    <cfRule type="cellIs" dxfId="1366" priority="234" operator="equal">
      <formula>7</formula>
    </cfRule>
    <cfRule type="cellIs" dxfId="1365" priority="235" operator="equal">
      <formula>6</formula>
    </cfRule>
    <cfRule type="cellIs" dxfId="1364" priority="236" operator="equal">
      <formula>5</formula>
    </cfRule>
    <cfRule type="cellIs" dxfId="1363" priority="237" operator="equal">
      <formula>4</formula>
    </cfRule>
    <cfRule type="cellIs" dxfId="1362" priority="238" operator="equal">
      <formula>3</formula>
    </cfRule>
    <cfRule type="cellIs" dxfId="1361" priority="239" operator="equal">
      <formula>2</formula>
    </cfRule>
    <cfRule type="cellIs" dxfId="1360" priority="240" operator="equal">
      <formula>1</formula>
    </cfRule>
  </conditionalFormatting>
  <conditionalFormatting sqref="N6:N26">
    <cfRule type="cellIs" dxfId="591" priority="113" operator="equal">
      <formula>16</formula>
    </cfRule>
    <cfRule type="cellIs" dxfId="590" priority="114" operator="equal">
      <formula>15</formula>
    </cfRule>
    <cfRule type="cellIs" dxfId="589" priority="115" operator="equal">
      <formula>14</formula>
    </cfRule>
    <cfRule type="cellIs" dxfId="588" priority="116" operator="equal">
      <formula>13</formula>
    </cfRule>
    <cfRule type="cellIs" dxfId="587" priority="117" operator="equal">
      <formula>12</formula>
    </cfRule>
    <cfRule type="cellIs" dxfId="586" priority="118" operator="equal">
      <formula>11</formula>
    </cfRule>
    <cfRule type="cellIs" dxfId="585" priority="119" operator="equal">
      <formula>10</formula>
    </cfRule>
    <cfRule type="cellIs" dxfId="584" priority="120" operator="equal">
      <formula>9</formula>
    </cfRule>
    <cfRule type="cellIs" dxfId="583" priority="121" operator="equal">
      <formula>8</formula>
    </cfRule>
    <cfRule type="cellIs" dxfId="582" priority="122" operator="equal">
      <formula>7</formula>
    </cfRule>
    <cfRule type="cellIs" dxfId="581" priority="123" operator="equal">
      <formula>6</formula>
    </cfRule>
    <cfRule type="cellIs" dxfId="580" priority="124" operator="equal">
      <formula>5</formula>
    </cfRule>
    <cfRule type="cellIs" dxfId="579" priority="125" operator="equal">
      <formula>4</formula>
    </cfRule>
    <cfRule type="cellIs" dxfId="578" priority="126" operator="equal">
      <formula>3</formula>
    </cfRule>
    <cfRule type="cellIs" dxfId="577" priority="127" operator="equal">
      <formula>2</formula>
    </cfRule>
    <cfRule type="cellIs" dxfId="576" priority="128" operator="equal">
      <formula>1</formula>
    </cfRule>
  </conditionalFormatting>
  <conditionalFormatting sqref="N113:N118">
    <cfRule type="cellIs" dxfId="415" priority="97" operator="equal">
      <formula>16</formula>
    </cfRule>
    <cfRule type="cellIs" dxfId="414" priority="98" operator="equal">
      <formula>15</formula>
    </cfRule>
    <cfRule type="cellIs" dxfId="413" priority="99" operator="equal">
      <formula>14</formula>
    </cfRule>
    <cfRule type="cellIs" dxfId="412" priority="100" operator="equal">
      <formula>13</formula>
    </cfRule>
    <cfRule type="cellIs" dxfId="411" priority="101" operator="equal">
      <formula>12</formula>
    </cfRule>
    <cfRule type="cellIs" dxfId="410" priority="102" operator="equal">
      <formula>11</formula>
    </cfRule>
    <cfRule type="cellIs" dxfId="409" priority="103" operator="equal">
      <formula>10</formula>
    </cfRule>
    <cfRule type="cellIs" dxfId="408" priority="104" operator="equal">
      <formula>9</formula>
    </cfRule>
    <cfRule type="cellIs" dxfId="407" priority="105" operator="equal">
      <formula>8</formula>
    </cfRule>
    <cfRule type="cellIs" dxfId="406" priority="106" operator="equal">
      <formula>7</formula>
    </cfRule>
    <cfRule type="cellIs" dxfId="405" priority="107" operator="equal">
      <formula>6</formula>
    </cfRule>
    <cfRule type="cellIs" dxfId="404" priority="108" operator="equal">
      <formula>5</formula>
    </cfRule>
    <cfRule type="cellIs" dxfId="403" priority="109" operator="equal">
      <formula>4</formula>
    </cfRule>
    <cfRule type="cellIs" dxfId="402" priority="110" operator="equal">
      <formula>3</formula>
    </cfRule>
    <cfRule type="cellIs" dxfId="401" priority="111" operator="equal">
      <formula>2</formula>
    </cfRule>
    <cfRule type="cellIs" dxfId="400" priority="112" operator="equal">
      <formula>1</formula>
    </cfRule>
  </conditionalFormatting>
  <conditionalFormatting sqref="N112">
    <cfRule type="cellIs" dxfId="399" priority="81" operator="equal">
      <formula>16</formula>
    </cfRule>
    <cfRule type="cellIs" dxfId="398" priority="82" operator="equal">
      <formula>15</formula>
    </cfRule>
    <cfRule type="cellIs" dxfId="397" priority="83" operator="equal">
      <formula>14</formula>
    </cfRule>
    <cfRule type="cellIs" dxfId="396" priority="84" operator="equal">
      <formula>13</formula>
    </cfRule>
    <cfRule type="cellIs" dxfId="395" priority="85" operator="equal">
      <formula>12</formula>
    </cfRule>
    <cfRule type="cellIs" dxfId="394" priority="86" operator="equal">
      <formula>11</formula>
    </cfRule>
    <cfRule type="cellIs" dxfId="393" priority="87" operator="equal">
      <formula>10</formula>
    </cfRule>
    <cfRule type="cellIs" dxfId="392" priority="88" operator="equal">
      <formula>9</formula>
    </cfRule>
    <cfRule type="cellIs" dxfId="391" priority="89" operator="equal">
      <formula>8</formula>
    </cfRule>
    <cfRule type="cellIs" dxfId="390" priority="90" operator="equal">
      <formula>7</formula>
    </cfRule>
    <cfRule type="cellIs" dxfId="389" priority="91" operator="equal">
      <formula>6</formula>
    </cfRule>
    <cfRule type="cellIs" dxfId="388" priority="92" operator="equal">
      <formula>5</formula>
    </cfRule>
    <cfRule type="cellIs" dxfId="387" priority="93" operator="equal">
      <formula>4</formula>
    </cfRule>
    <cfRule type="cellIs" dxfId="386" priority="94" operator="equal">
      <formula>3</formula>
    </cfRule>
    <cfRule type="cellIs" dxfId="385" priority="95" operator="equal">
      <formula>2</formula>
    </cfRule>
    <cfRule type="cellIs" dxfId="384" priority="96" operator="equal">
      <formula>1</formula>
    </cfRule>
  </conditionalFormatting>
  <conditionalFormatting sqref="N111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0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105:N109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91" sqref="N91:N10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51" t="str">
        <f>[1]WB!$A$2</f>
        <v>[Name of Livelihood Zone]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2.2528019925280203E-2</v>
      </c>
      <c r="C6" s="216">
        <f>IF([1]Summ!F1044="",0,[1]Summ!F1044)</f>
        <v>0</v>
      </c>
      <c r="D6" s="24">
        <f t="shared" ref="D6:D16" si="0">SUM(B6,C6)</f>
        <v>2.2528019925280203E-2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2.2528019925280203E-2</v>
      </c>
      <c r="J6" s="24">
        <f t="shared" ref="J6:J13" si="3">IF(I$32&lt;=1+I$131,I6,B6*H6+J$33*(I6-B6*H6))</f>
        <v>2.2528019925280203E-2</v>
      </c>
      <c r="K6" s="22">
        <f t="shared" ref="K6:K31" si="4">B6</f>
        <v>2.2528019925280203E-2</v>
      </c>
      <c r="L6" s="22">
        <f t="shared" ref="L6:L29" si="5">IF(K6="","",K6*H6)</f>
        <v>2.2528019925280203E-2</v>
      </c>
      <c r="M6" s="228">
        <f t="shared" ref="M6:M31" si="6">J6</f>
        <v>2.2528019925280203E-2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9.0112079701120812E-2</v>
      </c>
      <c r="Z6" s="116">
        <v>0.17</v>
      </c>
      <c r="AA6" s="121">
        <f>$M6*Z6*4</f>
        <v>1.5319053549190539E-2</v>
      </c>
      <c r="AB6" s="116">
        <v>0.17</v>
      </c>
      <c r="AC6" s="121">
        <f t="shared" ref="AC6:AC29" si="7">$M6*AB6*4</f>
        <v>1.5319053549190539E-2</v>
      </c>
      <c r="AD6" s="116">
        <v>0.33</v>
      </c>
      <c r="AE6" s="121">
        <f t="shared" ref="AE6:AE29" si="8">$M6*AD6*4</f>
        <v>2.973698630136987E-2</v>
      </c>
      <c r="AF6" s="122">
        <f>1-SUM(Z6,AB6,AD6)</f>
        <v>0.32999999999999996</v>
      </c>
      <c r="AG6" s="121">
        <f>$M6*AF6*4</f>
        <v>2.9736986301369863E-2</v>
      </c>
      <c r="AH6" s="123">
        <f>SUM(Z6,AB6,AD6,AF6)</f>
        <v>1</v>
      </c>
      <c r="AI6" s="184">
        <f>SUM(AA6,AC6,AE6,AG6)/4</f>
        <v>2.2528019925280203E-2</v>
      </c>
      <c r="AJ6" s="120">
        <f>(AA6+AC6)/2</f>
        <v>1.5319053549190539E-2</v>
      </c>
      <c r="AK6" s="119">
        <f>(AE6+AG6)/2</f>
        <v>2.9736986301369867E-2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1.1264009962640101E-2</v>
      </c>
      <c r="C7" s="216">
        <f>IF([1]Summ!F1045="",0,[1]Summ!F1045)</f>
        <v>0</v>
      </c>
      <c r="D7" s="24">
        <f t="shared" si="0"/>
        <v>1.1264009962640101E-2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1.1264009962640101E-2</v>
      </c>
      <c r="J7" s="24">
        <f t="shared" si="3"/>
        <v>1.1264009962640101E-2</v>
      </c>
      <c r="K7" s="22">
        <f t="shared" si="4"/>
        <v>1.1264009962640101E-2</v>
      </c>
      <c r="L7" s="22">
        <f t="shared" si="5"/>
        <v>1.1264009962640101E-2</v>
      </c>
      <c r="M7" s="228">
        <f t="shared" si="6"/>
        <v>1.1264009962640101E-2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2000.0666501014064</v>
      </c>
      <c r="S7" s="226">
        <f>IF($B$81=0,0,(SUMIF($N$6:$N$28,$U7,L$6:L$28)+SUMIF($N$91:$N$118,$U7,L$91:L$118))*$B$83*$H$84*Poor!$B$81/$B$81)</f>
        <v>2000.0666501014064</v>
      </c>
      <c r="T7" s="226">
        <f>IF($B$81=0,0,(SUMIF($N$6:$N$28,$U7,M$6:M$28)+SUMIF($N$91:$N$118,$U7,M$91:M$118))*$B$83*$H$84*Poor!$B$81/$B$81)</f>
        <v>2065.9720632665394</v>
      </c>
      <c r="U7" s="227">
        <v>1</v>
      </c>
      <c r="V7" s="56"/>
      <c r="W7" s="115"/>
      <c r="X7" s="124">
        <v>4</v>
      </c>
      <c r="Y7" s="184">
        <f t="shared" ref="Y7:Y29" si="9">M7*4</f>
        <v>4.5056039850560406E-2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4.5056039850560406E-2</v>
      </c>
      <c r="AH7" s="123">
        <f t="shared" ref="AH7:AH30" si="12">SUM(Z7,AB7,AD7,AF7)</f>
        <v>1</v>
      </c>
      <c r="AI7" s="184">
        <f t="shared" ref="AI7:AI30" si="13">SUM(AA7,AC7,AE7,AG7)/4</f>
        <v>1.1264009962640101E-2</v>
      </c>
      <c r="AJ7" s="120">
        <f t="shared" ref="AJ7:AJ31" si="14">(AA7+AC7)/2</f>
        <v>0</v>
      </c>
      <c r="AK7" s="119">
        <f t="shared" ref="AK7:AK31" si="15">(AE7+AG7)/2</f>
        <v>2.2528019925280203E-2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2.0937258717310087E-2</v>
      </c>
      <c r="C8" s="216">
        <f>IF([1]Summ!F1046="",0,[1]Summ!F1046)</f>
        <v>0</v>
      </c>
      <c r="D8" s="24">
        <f t="shared" si="0"/>
        <v>2.0937258717310087E-2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2.0937258717310087E-2</v>
      </c>
      <c r="J8" s="24">
        <f t="shared" si="3"/>
        <v>2.0937258717310087E-2</v>
      </c>
      <c r="K8" s="22">
        <f t="shared" si="4"/>
        <v>2.0937258717310087E-2</v>
      </c>
      <c r="L8" s="22">
        <f t="shared" si="5"/>
        <v>2.0937258717310087E-2</v>
      </c>
      <c r="M8" s="228">
        <f t="shared" si="6"/>
        <v>2.0937258717310087E-2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150</v>
      </c>
      <c r="S8" s="226">
        <f>IF($B$81=0,0,(SUMIF($N$6:$N$28,$U8,L$6:L$28)+SUMIF($N$91:$N$118,$U8,L$91:L$118))*$B$83*$H$84*Poor!$B$81/$B$81)</f>
        <v>150</v>
      </c>
      <c r="T8" s="226">
        <f>IF($B$81=0,0,(SUMIF($N$6:$N$28,$U8,M$6:M$28)+SUMIF($N$91:$N$118,$U8,M$91:M$118))*$B$83*$H$84*Poor!$B$81/$B$81)</f>
        <v>0</v>
      </c>
      <c r="U8" s="227">
        <v>2</v>
      </c>
      <c r="V8" s="185"/>
      <c r="W8" s="115"/>
      <c r="X8" s="124">
        <v>1</v>
      </c>
      <c r="Y8" s="184">
        <f t="shared" si="9"/>
        <v>8.3749034869240346E-2</v>
      </c>
      <c r="Z8" s="125">
        <f>IF($Y8=0,0,AA8/$Y8)</f>
        <v>0.61228829803506446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5.1278554022166439E-2</v>
      </c>
      <c r="AB8" s="125">
        <f>IF($Y8=0,0,AC8/$Y8)</f>
        <v>0.38771170196493554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3.2470480847073907E-2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2.0937258717310087E-2</v>
      </c>
      <c r="AJ8" s="120">
        <f t="shared" si="14"/>
        <v>4.1874517434620173E-2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6">
        <f>IF([1]Summ!E1047="",0,[1]Summ!E1047)</f>
        <v>3.3333333333333333E-2</v>
      </c>
      <c r="C9" s="216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8">
        <f t="shared" si="6"/>
        <v>3.3333333333333333E-2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753.90723350736107</v>
      </c>
      <c r="S9" s="226">
        <f>IF($B$81=0,0,(SUMIF($N$6:$N$28,$U9,L$6:L$28)+SUMIF($N$91:$N$118,$U9,L$91:L$118))*$B$83*$H$84*Poor!$B$81/$B$81)</f>
        <v>753.90723350736107</v>
      </c>
      <c r="T9" s="226">
        <f>IF($B$81=0,0,(SUMIF($N$6:$N$28,$U9,M$6:M$28)+SUMIF($N$91:$N$118,$U9,M$91:M$118))*$B$83*$H$84*Poor!$B$81/$B$81)</f>
        <v>753.90723350736107</v>
      </c>
      <c r="U9" s="227">
        <v>3</v>
      </c>
      <c r="V9" s="56"/>
      <c r="W9" s="115"/>
      <c r="X9" s="124">
        <v>1</v>
      </c>
      <c r="Y9" s="184">
        <f t="shared" si="9"/>
        <v>0.13333333333333333</v>
      </c>
      <c r="Z9" s="125">
        <f>IF($Y9=0,0,AA9/$Y9)</f>
        <v>0.61228829803506457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8.1638439738008606E-2</v>
      </c>
      <c r="AB9" s="125">
        <f>IF($Y9=0,0,AC9/$Y9)</f>
        <v>0.38771170196493543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5.1694893595324726E-2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3.3121602739726023E-2</v>
      </c>
      <c r="C10" s="216">
        <f>IF([1]Summ!F1048="",0,[1]Summ!F1048)</f>
        <v>0</v>
      </c>
      <c r="D10" s="24">
        <f t="shared" si="0"/>
        <v>3.3121602739726023E-2</v>
      </c>
      <c r="E10" s="26">
        <v>1</v>
      </c>
      <c r="H10" s="24">
        <f t="shared" si="1"/>
        <v>1</v>
      </c>
      <c r="I10" s="22">
        <f t="shared" si="2"/>
        <v>3.3121602739726023E-2</v>
      </c>
      <c r="J10" s="24">
        <f t="shared" si="3"/>
        <v>3.3121602739726023E-2</v>
      </c>
      <c r="K10" s="22">
        <f t="shared" si="4"/>
        <v>3.3121602739726023E-2</v>
      </c>
      <c r="L10" s="22">
        <f t="shared" si="5"/>
        <v>3.3121602739726023E-2</v>
      </c>
      <c r="M10" s="228">
        <f t="shared" si="6"/>
        <v>3.3121602739726023E-2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0.13248641095890409</v>
      </c>
      <c r="Z10" s="125">
        <f>IF($Y10=0,0,AA10/$Y10)</f>
        <v>0.61228829803506446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8.1119879078801499E-2</v>
      </c>
      <c r="AB10" s="125">
        <f>IF($Y10=0,0,AC10/$Y10)</f>
        <v>0.38771170196493554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5.1366531880102595E-2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3.3121602739726023E-2</v>
      </c>
      <c r="AJ10" s="120">
        <f t="shared" si="14"/>
        <v>6.6243205479452047E-2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2.2094103362391031E-2</v>
      </c>
      <c r="C11" s="216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8">
        <f t="shared" si="6"/>
        <v>2.2094103362391031E-2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4000</v>
      </c>
      <c r="S11" s="226">
        <f>IF($B$81=0,0,(SUMIF($N$6:$N$28,$U11,L$6:L$28)+SUMIF($N$91:$N$118,$U11,L$91:L$118))*$B$83*$H$84*Poor!$B$81/$B$81)</f>
        <v>4000</v>
      </c>
      <c r="T11" s="226">
        <f>IF($B$81=0,0,(SUMIF($N$6:$N$28,$U11,M$6:M$28)+SUMIF($N$91:$N$118,$U11,M$91:M$118))*$B$83*$H$84*Poor!$B$81/$B$81)</f>
        <v>4000</v>
      </c>
      <c r="U11" s="227">
        <v>5</v>
      </c>
      <c r="V11" s="56"/>
      <c r="W11" s="115"/>
      <c r="X11" s="124">
        <v>1</v>
      </c>
      <c r="Y11" s="184">
        <f t="shared" si="9"/>
        <v>8.8376413449564123E-2</v>
      </c>
      <c r="Z11" s="125">
        <f>IF($Y11=0,0,AA11/$Y11)</f>
        <v>0.61228829803506446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5.4111843777476798E-2</v>
      </c>
      <c r="AB11" s="125">
        <f>IF($Y11=0,0,AC11/$Y11)</f>
        <v>0.38771170196493554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3.4264569672087325E-2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6">
        <f>IF([1]Summ!E1050="",0,[1]Summ!E1050)</f>
        <v>1.6951847447073471E-2</v>
      </c>
      <c r="C12" s="216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8">
        <f t="shared" si="6"/>
        <v>2.1189809308841845E-2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444.64924490387313</v>
      </c>
      <c r="S12" s="226">
        <f>IF($B$81=0,0,(SUMIF($N$6:$N$28,$U12,L$6:L$28)+SUMIF($N$91:$N$118,$U12,L$91:L$118))*$B$83*$H$84*Poor!$B$81/$B$81)</f>
        <v>444.64924490387313</v>
      </c>
      <c r="T12" s="226">
        <f>IF($B$81=0,0,(SUMIF($N$6:$N$28,$U12,M$6:M$28)+SUMIF($N$91:$N$118,$U12,M$91:M$118))*$B$83*$H$84*Poor!$B$81/$B$81)</f>
        <v>1134.2294079378312</v>
      </c>
      <c r="U12" s="227">
        <v>6</v>
      </c>
      <c r="V12" s="56"/>
      <c r="W12" s="117"/>
      <c r="X12" s="118"/>
      <c r="Y12" s="184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4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660</v>
      </c>
      <c r="S13" s="226">
        <f>IF($B$81=0,0,(SUMIF($N$6:$N$28,$U13,L$6:L$28)+SUMIF($N$91:$N$118,$U13,L$91:L$118))*$B$83*$H$84*Poor!$B$81/$B$81)</f>
        <v>660</v>
      </c>
      <c r="T13" s="226">
        <f>IF($B$81=0,0,(SUMIF($N$6:$N$28,$U13,M$6:M$28)+SUMIF($N$91:$N$118,$U13,M$91:M$118))*$B$83*$H$84*Poor!$B$81/$B$81)</f>
        <v>660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6">
        <f>IF([1]Summ!E1052="",0,[1]Summ!E1052)</f>
        <v>2.4439601494396015E-3</v>
      </c>
      <c r="C14" s="216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9">
        <f t="shared" si="6"/>
        <v>2.4439601494396015E-3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6">
        <f>IF([1]Summ!E1053="",0,[1]Summ!E1053)</f>
        <v>3.0962017434620175E-3</v>
      </c>
      <c r="C15" s="216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30">
        <f t="shared" si="6"/>
        <v>3.6425902864259028E-3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5460</v>
      </c>
      <c r="S15" s="226">
        <f>IF($B$81=0,0,(SUMIF($N$6:$N$28,$U15,L$6:L$28)+SUMIF($N$91:$N$118,$U15,L$91:L$118))*$B$83*$H$84*Poor!$B$81/$B$81)</f>
        <v>5460</v>
      </c>
      <c r="T15" s="226">
        <f>IF($B$81=0,0,(SUMIF($N$6:$N$28,$U15,M$6:M$28)+SUMIF($N$91:$N$118,$U15,M$91:M$118))*$B$83*$H$84*Poor!$B$81/$B$81)</f>
        <v>5460</v>
      </c>
      <c r="U15" s="227">
        <v>9</v>
      </c>
      <c r="V15" s="56"/>
      <c r="W15" s="110"/>
      <c r="X15" s="118"/>
      <c r="Y15" s="184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4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6">
        <f>IF([1]Summ!E1054="",0,[1]Summ!E1054)</f>
        <v>3.3890660024906601E-2</v>
      </c>
      <c r="C16" s="216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8">
        <f t="shared" si="6"/>
        <v>3.3890660024906601E-2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4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6">
        <f>IF([1]Summ!E1055="",0,[1]Summ!E1055)</f>
        <v>2.6151930261519304E-4</v>
      </c>
      <c r="C17" s="216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9">
        <f t="shared" si="6"/>
        <v>2.6151930261519304E-4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4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6">
        <f>IF([1]Summ!E1056="",0,[1]Summ!E1056)</f>
        <v>3.2278953922789538E-2</v>
      </c>
      <c r="C18" s="216">
        <f>IF([1]Summ!F1056="",0,[1]Summ!F1056)</f>
        <v>-3.2278953922789538E-2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4.0268305609099796E-2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9">
        <f t="shared" ref="M18:M20" si="23">J18</f>
        <v>4.0268305609099796E-2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1803.8960447144655</v>
      </c>
      <c r="S18" s="226">
        <f>IF($B$81=0,0,(SUMIF($N$6:$N$28,$U18,L$6:L$28)+SUMIF($N$91:$N$118,$U18,L$91:L$118))*$B$83*$H$84*Poor!$B$81/$B$81)</f>
        <v>1803.8960447144655</v>
      </c>
      <c r="T18" s="226">
        <f>IF($B$81=0,0,(SUMIF($N$6:$N$28,$U18,M$6:M$28)+SUMIF($N$91:$N$118,$U18,M$91:M$118))*$B$83*$H$84*Poor!$B$81/$B$81)</f>
        <v>1803.8960447144655</v>
      </c>
      <c r="U18" s="227">
        <v>12</v>
      </c>
      <c r="V18" s="56"/>
      <c r="W18" s="110"/>
      <c r="X18" s="118"/>
      <c r="Y18" s="184">
        <f t="shared" ref="Y18:Y20" si="24">M18*4</f>
        <v>0.16107322243639918</v>
      </c>
      <c r="Z18" s="116">
        <v>1.2941</v>
      </c>
      <c r="AA18" s="121">
        <f t="shared" ref="AA18:AA20" si="25">$M18*Z18*4</f>
        <v>0.20844485715494418</v>
      </c>
      <c r="AB18" s="116">
        <v>1.1765000000000001</v>
      </c>
      <c r="AC18" s="121">
        <f t="shared" ref="AC18:AC20" si="26">$M18*AB18*4</f>
        <v>0.18950264619642365</v>
      </c>
      <c r="AD18" s="116">
        <v>1.2353000000000001</v>
      </c>
      <c r="AE18" s="121">
        <f t="shared" ref="AE18:AE20" si="27">$M18*AD18*4</f>
        <v>0.19897375167568393</v>
      </c>
      <c r="AF18" s="122">
        <f t="shared" ref="AF18:AF20" si="28">1-SUM(Z18,AB18,AD18)</f>
        <v>-2.7059000000000002</v>
      </c>
      <c r="AG18" s="121">
        <f t="shared" ref="AG18:AG20" si="29">$M18*AF18*4</f>
        <v>-0.43584803259065258</v>
      </c>
      <c r="AH18" s="123">
        <f t="shared" ref="AH18:AH20" si="30">SUM(Z18,AB18,AD18,AF18)</f>
        <v>1</v>
      </c>
      <c r="AI18" s="184">
        <f t="shared" ref="AI18:AI20" si="31">SUM(AA18,AC18,AE18,AG18)/4</f>
        <v>4.0268305609099789E-2</v>
      </c>
      <c r="AJ18" s="120">
        <f t="shared" ref="AJ18:AJ20" si="32">(AA18+AC18)/2</f>
        <v>0.19897375167568393</v>
      </c>
      <c r="AK18" s="119">
        <f t="shared" ref="AK18:AK20" si="33">(AE18+AG18)/2</f>
        <v>-0.11843714045748432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-1.2375481103601732E-2</v>
      </c>
      <c r="K19" s="22">
        <f t="shared" si="21"/>
        <v>0</v>
      </c>
      <c r="L19" s="22">
        <f t="shared" si="22"/>
        <v>0</v>
      </c>
      <c r="M19" s="229">
        <f t="shared" si="23"/>
        <v>-1.2375481103601732E-2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-4.9501924414406928E-2</v>
      </c>
      <c r="Z19" s="116">
        <v>2.2940999999999998</v>
      </c>
      <c r="AA19" s="121">
        <f t="shared" si="25"/>
        <v>-0.11356236479909092</v>
      </c>
      <c r="AB19" s="116">
        <v>2.1764999999999999</v>
      </c>
      <c r="AC19" s="121">
        <f t="shared" si="26"/>
        <v>-0.10774093848795667</v>
      </c>
      <c r="AD19" s="116">
        <v>2.2353000000000001</v>
      </c>
      <c r="AE19" s="121">
        <f t="shared" si="27"/>
        <v>-0.11065165164352381</v>
      </c>
      <c r="AF19" s="122">
        <f t="shared" si="28"/>
        <v>-5.7058999999999997</v>
      </c>
      <c r="AG19" s="121">
        <f t="shared" si="29"/>
        <v>0.28245303051616449</v>
      </c>
      <c r="AH19" s="123">
        <f t="shared" si="30"/>
        <v>1</v>
      </c>
      <c r="AI19" s="184">
        <f t="shared" si="31"/>
        <v>-1.2375481103601718E-2</v>
      </c>
      <c r="AJ19" s="120">
        <f t="shared" si="32"/>
        <v>-0.11065165164352379</v>
      </c>
      <c r="AK19" s="119">
        <f t="shared" si="33"/>
        <v>8.5900689436320343E-2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27420</v>
      </c>
      <c r="S20" s="226">
        <f>IF($B$81=0,0,(SUMIF($N$6:$N$28,$U20,L$6:L$28)+SUMIF($N$91:$N$118,$U20,L$91:L$118))*$B$83*$H$84*Poor!$B$81/$B$81)</f>
        <v>27420</v>
      </c>
      <c r="T20" s="226">
        <f>IF($B$81=0,0,(SUMIF($N$6:$N$28,$U20,M$6:M$28)+SUMIF($N$91:$N$118,$U20,M$91:M$118))*$B$83*$H$84*Poor!$B$81/$B$81)</f>
        <v>27420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1300</v>
      </c>
      <c r="S21" s="226">
        <f>IF($B$81=0,0,(SUMIF($N$6:$N$28,$U21,L$6:L$28)+SUMIF($N$91:$N$118,$U21,L$91:L$118))*$B$83*$H$84*Poor!$B$81/$B$81)</f>
        <v>1300</v>
      </c>
      <c r="T21" s="226">
        <f>IF($B$81=0,0,(SUMIF($N$6:$N$28,$U21,M$6:M$28)+SUMIF($N$91:$N$118,$U21,M$91:M$118))*$B$83*$H$84*Poor!$B$81/$B$81)</f>
        <v>1300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43992.519173227105</v>
      </c>
      <c r="S23" s="179">
        <f>SUM(S7:S22)</f>
        <v>43992.519173227105</v>
      </c>
      <c r="T23" s="179">
        <f>SUM(T7:T22)</f>
        <v>44598.004749426196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28433.017482503968</v>
      </c>
      <c r="S24" s="41">
        <f>IF($B$81=0,0,($B$124*($H$124)+1-($D$29*$H$29)-($D$28*$H$28))*$I$83*Poor!$B$81/$B$81)</f>
        <v>28433.017482503968</v>
      </c>
      <c r="T24" s="41">
        <f>IF($B$81=0,0,($B$124*($H$124)+1-($D$29*$H$29)-($D$28*$H$28))*$I$83*Poor!$B$81/$B$81)</f>
        <v>28433.017482503968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0.13095238095238096</v>
      </c>
      <c r="C26" s="216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5.3025848069738471E-3</v>
      </c>
      <c r="C27" s="216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81106.350815837315</v>
      </c>
      <c r="S27" s="41">
        <f>IF($B$81=0,0,($B$124*$H$124)+($B$125*$H$125*$H$84)+($B$126*$H$126*$H$84)+($B$127*$H$127*$H$84)+1-($D$29*$H$29)-($D$28*$H$28))*$I$83*Poor!$B$81/$B$81</f>
        <v>81106.350815837315</v>
      </c>
      <c r="T27" s="41">
        <f>IF($B$81=0,0,($B$124*$H$124)+($B$125*$H$125*$H$84)+($B$126*$H$126*$H$84)+($B$127*$H$127*$H$84)+1-($D$29*$H$29)-($D$28*$H$28))*$I$83*Poor!$B$81/$B$81</f>
        <v>81106.350815837315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6.9131732503113316E-2</v>
      </c>
      <c r="C28" s="216">
        <f>IF([1]Summ!F1066="",0,[1]Summ!F1066)</f>
        <v>-6.9131732503113316E-2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6.9131732503113316E-2</v>
      </c>
      <c r="L28" s="22">
        <f t="shared" si="5"/>
        <v>6.9131732503113316E-2</v>
      </c>
      <c r="M28" s="228">
        <f t="shared" si="6"/>
        <v>0</v>
      </c>
      <c r="N28" s="233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0.32011253036114573</v>
      </c>
      <c r="C29" s="216">
        <f>IF([1]Summ!F1067="",0,[1]Summ!F1067)</f>
        <v>0.16663458457095376</v>
      </c>
      <c r="D29" s="24">
        <f>SUM(B29,C29)</f>
        <v>0.48674711493209949</v>
      </c>
      <c r="E29" s="26"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0.48674711493209949</v>
      </c>
      <c r="K29" s="22">
        <f t="shared" si="4"/>
        <v>0.32011253036114573</v>
      </c>
      <c r="L29" s="22">
        <f t="shared" si="5"/>
        <v>0.32011253036114573</v>
      </c>
      <c r="M29" s="228">
        <f t="shared" si="6"/>
        <v>0.48674711493209949</v>
      </c>
      <c r="N29" s="233"/>
      <c r="P29" s="22"/>
      <c r="V29" s="56"/>
      <c r="W29" s="110"/>
      <c r="X29" s="118"/>
      <c r="Y29" s="184">
        <f t="shared" si="9"/>
        <v>1.946988459728398</v>
      </c>
      <c r="Z29" s="116">
        <v>0.25</v>
      </c>
      <c r="AA29" s="121">
        <f t="shared" si="16"/>
        <v>0.48674711493209949</v>
      </c>
      <c r="AB29" s="116">
        <v>0.25</v>
      </c>
      <c r="AC29" s="121">
        <f t="shared" si="7"/>
        <v>0.48674711493209949</v>
      </c>
      <c r="AD29" s="116">
        <v>0.25</v>
      </c>
      <c r="AE29" s="121">
        <f t="shared" si="8"/>
        <v>0.48674711493209949</v>
      </c>
      <c r="AF29" s="122">
        <f t="shared" si="10"/>
        <v>0.25</v>
      </c>
      <c r="AG29" s="121">
        <f t="shared" si="11"/>
        <v>0.48674711493209949</v>
      </c>
      <c r="AH29" s="123">
        <f t="shared" si="12"/>
        <v>1</v>
      </c>
      <c r="AI29" s="184">
        <f t="shared" si="13"/>
        <v>0.48674711493209949</v>
      </c>
      <c r="AJ29" s="120">
        <f t="shared" si="14"/>
        <v>0.48674711493209949</v>
      </c>
      <c r="AK29" s="119">
        <f t="shared" si="15"/>
        <v>0.48674711493209949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0.50976766625155667</v>
      </c>
      <c r="C30" s="103"/>
      <c r="D30" s="24">
        <f>(D119-B124)</f>
        <v>1.3231850478392078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1.3231850478392078</v>
      </c>
      <c r="J30" s="235">
        <f>IF(I$32&lt;=$B$32,I30,$B$32-SUM(J6:J29))</f>
        <v>0.41716917800324937</v>
      </c>
      <c r="K30" s="22">
        <f t="shared" si="4"/>
        <v>0.50976766625155667</v>
      </c>
      <c r="L30" s="22">
        <f>IF(L124=L119,0,IF(K30="",0,(L119-L124)/(B119-B124)*K30))</f>
        <v>0.50976766625155667</v>
      </c>
      <c r="M30" s="175">
        <f t="shared" si="6"/>
        <v>0.41716917800324937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1.6686767120129975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6.1018532001092453E-2</v>
      </c>
      <c r="AC30" s="188">
        <f>IF(AC79*4/$I$83+SUM(AC6:AC29)&lt;1,AC79*4/$I$83,1-SUM(AC6:AC29))</f>
        <v>0.10182020335144282</v>
      </c>
      <c r="AD30" s="122">
        <f>IF($Y30=0,0,AE30/($Y$30))</f>
        <v>0.1219912731536104</v>
      </c>
      <c r="AE30" s="188">
        <f>IF(AE79*4/$I$83+SUM(AE6:AE29)&lt;1,AE79*4/$I$83,1-SUM(AE6:AE29))</f>
        <v>0.20356399658024604</v>
      </c>
      <c r="AF30" s="122">
        <f>IF($Y30=0,0,AG30/($Y$30))</f>
        <v>0.17583936297810082</v>
      </c>
      <c r="AG30" s="188">
        <f>IF(AG79*4/$I$83+SUM(AG6:AG29)&lt;1,AG79*4/$I$83,1-SUM(AG6:AG29))</f>
        <v>0.29341905005675728</v>
      </c>
      <c r="AH30" s="123">
        <f t="shared" si="12"/>
        <v>0.35884916813280365</v>
      </c>
      <c r="AI30" s="184">
        <f t="shared" si="13"/>
        <v>0.14970081249711154</v>
      </c>
      <c r="AJ30" s="120">
        <f t="shared" si="14"/>
        <v>5.0910101675721409E-2</v>
      </c>
      <c r="AK30" s="119">
        <f t="shared" si="15"/>
        <v>0.24849152331850166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-0.26746836550613784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1913.8316426102028</v>
      </c>
      <c r="S31" s="238">
        <f t="shared" si="50"/>
        <v>1913.8316426102028</v>
      </c>
      <c r="T31" s="238">
        <f t="shared" si="50"/>
        <v>1308.3460664111117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1.2674683655061378</v>
      </c>
      <c r="C32" s="29">
        <f>SUM(C6:C31)</f>
        <v>0.11470566374280933</v>
      </c>
      <c r="D32" s="24">
        <f>SUM(D6:D30)</f>
        <v>2.1955914108365979</v>
      </c>
      <c r="E32" s="2"/>
      <c r="F32" s="2"/>
      <c r="H32" s="17"/>
      <c r="I32" s="22">
        <f>SUM(I6:I30)</f>
        <v>2.1955914108365979</v>
      </c>
      <c r="J32" s="17"/>
      <c r="L32" s="22">
        <f>SUM(L6:L30)</f>
        <v>1.2674683655061378</v>
      </c>
      <c r="M32" s="23"/>
      <c r="N32" s="56"/>
      <c r="O32" s="2"/>
      <c r="P32" s="22"/>
      <c r="Q32" s="238" t="s">
        <v>143</v>
      </c>
      <c r="R32" s="238">
        <f t="shared" si="50"/>
        <v>36593.83164261021</v>
      </c>
      <c r="S32" s="238">
        <f t="shared" si="50"/>
        <v>36593.83164261021</v>
      </c>
      <c r="T32" s="238">
        <f t="shared" si="50"/>
        <v>35988.346066411119</v>
      </c>
      <c r="V32" s="56"/>
      <c r="W32" s="110"/>
      <c r="X32" s="118"/>
      <c r="Y32" s="115">
        <f>SUM(Y6:Y31)</f>
        <v>5.0698734620245514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-0.24750962207203464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37113.83164261021</v>
      </c>
      <c r="S33" s="238">
        <f t="shared" si="50"/>
        <v>37113.83164261021</v>
      </c>
      <c r="T33" s="238">
        <f t="shared" si="50"/>
        <v>36508.346066411119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4992.7779424395003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3250</v>
      </c>
      <c r="C37" s="217">
        <f>IF([1]Summ!F1072="",0,[1]Summ!F1072)</f>
        <v>0</v>
      </c>
      <c r="D37" s="38">
        <f>SUM(B37,C37)</f>
        <v>3250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3250</v>
      </c>
      <c r="J37" s="38">
        <f t="shared" ref="J37:J49" si="53">J91*I$83</f>
        <v>3250</v>
      </c>
      <c r="K37" s="40">
        <f t="shared" ref="K37:K49" si="54">(B37/B$65)</f>
        <v>8.3354706334957687E-2</v>
      </c>
      <c r="L37" s="22">
        <f t="shared" ref="L37:L49" si="55">(K37*H37)</f>
        <v>8.3354706334957687E-2</v>
      </c>
      <c r="M37" s="24">
        <f t="shared" ref="M37:M49" si="56">J37/B$65</f>
        <v>8.3354706334957687E-2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3250</v>
      </c>
      <c r="AH37" s="123">
        <f>SUM(Z37,AB37,AD37,AF37)</f>
        <v>1</v>
      </c>
      <c r="AI37" s="112">
        <f>SUM(AA37,AC37,AE37,AG37)</f>
        <v>3250</v>
      </c>
      <c r="AJ37" s="148">
        <f>(AA37+AC37)</f>
        <v>0</v>
      </c>
      <c r="AK37" s="147">
        <f>(AE37+AG37)</f>
        <v>3250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750</v>
      </c>
      <c r="C38" s="217">
        <f>IF([1]Summ!F1073="",0,[1]Summ!F1073)</f>
        <v>0</v>
      </c>
      <c r="D38" s="38">
        <f t="shared" ref="D38:D47" si="58">SUM(B38,C38)</f>
        <v>750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750</v>
      </c>
      <c r="J38" s="38">
        <f t="shared" si="53"/>
        <v>750</v>
      </c>
      <c r="K38" s="40">
        <f t="shared" si="54"/>
        <v>1.9235701461913311E-2</v>
      </c>
      <c r="L38" s="22">
        <f t="shared" si="55"/>
        <v>1.9235701461913311E-2</v>
      </c>
      <c r="M38" s="24">
        <f t="shared" si="56"/>
        <v>1.9235701461913311E-2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750</v>
      </c>
      <c r="AH38" s="123">
        <f t="shared" ref="AH38:AI58" si="62">SUM(Z38,AB38,AD38,AF38)</f>
        <v>1</v>
      </c>
      <c r="AI38" s="112">
        <f t="shared" si="62"/>
        <v>750</v>
      </c>
      <c r="AJ38" s="148">
        <f t="shared" ref="AJ38:AJ64" si="63">(AA38+AC38)</f>
        <v>0</v>
      </c>
      <c r="AK38" s="147">
        <f t="shared" ref="AK38:AK64" si="64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0.61228829803506446</v>
      </c>
      <c r="AA39" s="147">
        <f t="shared" ref="AA39:AA64" si="65">$J39*Z39</f>
        <v>0</v>
      </c>
      <c r="AB39" s="122">
        <f>AB8</f>
        <v>0.38771170196493554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0.61228829803506457</v>
      </c>
      <c r="AA40" s="147">
        <f t="shared" si="65"/>
        <v>0</v>
      </c>
      <c r="AB40" s="122">
        <f>AB9</f>
        <v>0.38771170196493543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0.61228829803506446</v>
      </c>
      <c r="AA41" s="147">
        <f t="shared" si="65"/>
        <v>0</v>
      </c>
      <c r="AB41" s="122">
        <f>AB11</f>
        <v>0.38771170196493554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7">
        <f>IF([1]Summ!E1078="",0,[1]Summ!E1078)</f>
        <v>150</v>
      </c>
      <c r="C43" s="217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3.8471402923826621E-3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1.9235701461913311E-2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187.5</v>
      </c>
      <c r="AB44" s="116">
        <v>0.25</v>
      </c>
      <c r="AC44" s="147">
        <f t="shared" si="66"/>
        <v>187.5</v>
      </c>
      <c r="AD44" s="116">
        <v>0.25</v>
      </c>
      <c r="AE44" s="147">
        <f t="shared" si="67"/>
        <v>187.5</v>
      </c>
      <c r="AF44" s="122">
        <f t="shared" si="57"/>
        <v>0.25</v>
      </c>
      <c r="AG44" s="147">
        <f t="shared" si="61"/>
        <v>187.5</v>
      </c>
      <c r="AH44" s="123">
        <f t="shared" si="62"/>
        <v>1</v>
      </c>
      <c r="AI44" s="112">
        <f t="shared" si="62"/>
        <v>750</v>
      </c>
      <c r="AJ44" s="148">
        <f t="shared" si="63"/>
        <v>375</v>
      </c>
      <c r="AK44" s="147">
        <f t="shared" si="64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660</v>
      </c>
      <c r="C45" s="217">
        <f>IF([1]Summ!F1080="",0,[1]Summ!F1080)</f>
        <v>0</v>
      </c>
      <c r="D45" s="38">
        <f t="shared" si="58"/>
        <v>660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660</v>
      </c>
      <c r="J45" s="38">
        <f t="shared" si="53"/>
        <v>660</v>
      </c>
      <c r="K45" s="40">
        <f t="shared" si="54"/>
        <v>1.6927417286483715E-2</v>
      </c>
      <c r="L45" s="22">
        <f t="shared" si="55"/>
        <v>1.6927417286483715E-2</v>
      </c>
      <c r="M45" s="24">
        <f t="shared" si="56"/>
        <v>1.6927417286483715E-2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165</v>
      </c>
      <c r="AB45" s="116">
        <v>0.25</v>
      </c>
      <c r="AC45" s="147">
        <f t="shared" si="66"/>
        <v>165</v>
      </c>
      <c r="AD45" s="116">
        <v>0.25</v>
      </c>
      <c r="AE45" s="147">
        <f t="shared" si="67"/>
        <v>165</v>
      </c>
      <c r="AF45" s="122">
        <f t="shared" si="57"/>
        <v>0.25</v>
      </c>
      <c r="AG45" s="147">
        <f t="shared" si="61"/>
        <v>165</v>
      </c>
      <c r="AH45" s="123">
        <f t="shared" si="62"/>
        <v>1</v>
      </c>
      <c r="AI45" s="112">
        <f t="shared" si="62"/>
        <v>660</v>
      </c>
      <c r="AJ45" s="148">
        <f t="shared" si="63"/>
        <v>330</v>
      </c>
      <c r="AK45" s="147">
        <f t="shared" si="64"/>
        <v>330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27420</v>
      </c>
      <c r="C48" s="217">
        <f>IF([1]Summ!F1083="",0,[1]Summ!F1083)</f>
        <v>0</v>
      </c>
      <c r="D48" s="38">
        <f>SUM(B48,C48)</f>
        <v>27420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27420</v>
      </c>
      <c r="J48" s="38">
        <f t="shared" si="53"/>
        <v>27420</v>
      </c>
      <c r="K48" s="40">
        <f t="shared" si="54"/>
        <v>0.70325724544755064</v>
      </c>
      <c r="L48" s="22">
        <f t="shared" si="55"/>
        <v>0.70325724544755064</v>
      </c>
      <c r="M48" s="24">
        <f t="shared" si="56"/>
        <v>0.70325724544755064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6855</v>
      </c>
      <c r="AB48" s="116">
        <v>0.25</v>
      </c>
      <c r="AC48" s="147">
        <f t="shared" si="66"/>
        <v>6855</v>
      </c>
      <c r="AD48" s="116">
        <v>0.25</v>
      </c>
      <c r="AE48" s="147">
        <f t="shared" si="67"/>
        <v>6855</v>
      </c>
      <c r="AF48" s="122">
        <f t="shared" si="57"/>
        <v>0.25</v>
      </c>
      <c r="AG48" s="147">
        <f t="shared" si="61"/>
        <v>6855</v>
      </c>
      <c r="AH48" s="123">
        <f t="shared" si="62"/>
        <v>1</v>
      </c>
      <c r="AI48" s="112">
        <f t="shared" si="62"/>
        <v>27420</v>
      </c>
      <c r="AJ48" s="148">
        <f t="shared" si="63"/>
        <v>13710</v>
      </c>
      <c r="AK48" s="147">
        <f t="shared" si="64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5460</v>
      </c>
      <c r="C49" s="217">
        <f>IF([1]Summ!F1084="",0,[1]Summ!F1084)</f>
        <v>0</v>
      </c>
      <c r="D49" s="38">
        <f t="shared" ref="D49:D64" si="68">SUM(B49,C49)</f>
        <v>5460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5460</v>
      </c>
      <c r="J49" s="38">
        <f t="shared" si="53"/>
        <v>5460</v>
      </c>
      <c r="K49" s="40">
        <f t="shared" si="54"/>
        <v>0.14003590664272891</v>
      </c>
      <c r="L49" s="22">
        <f t="shared" si="55"/>
        <v>0.14003590664272891</v>
      </c>
      <c r="M49" s="24">
        <f t="shared" si="56"/>
        <v>0.14003590664272891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1365</v>
      </c>
      <c r="AB49" s="116">
        <v>0.25</v>
      </c>
      <c r="AC49" s="147">
        <f t="shared" si="66"/>
        <v>1365</v>
      </c>
      <c r="AD49" s="116">
        <v>0.25</v>
      </c>
      <c r="AE49" s="147">
        <f t="shared" si="67"/>
        <v>1365</v>
      </c>
      <c r="AF49" s="122">
        <f t="shared" si="57"/>
        <v>0.25</v>
      </c>
      <c r="AG49" s="147">
        <f t="shared" si="61"/>
        <v>1365</v>
      </c>
      <c r="AH49" s="123">
        <f t="shared" si="62"/>
        <v>1</v>
      </c>
      <c r="AI49" s="112">
        <f t="shared" si="62"/>
        <v>5460</v>
      </c>
      <c r="AJ49" s="148">
        <f t="shared" si="63"/>
        <v>2730</v>
      </c>
      <c r="AK49" s="147">
        <f t="shared" si="64"/>
        <v>2730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Remittances: no. times per year</v>
      </c>
      <c r="B50" s="217">
        <f>IF([1]Summ!E1085="",0,[1]Summ!E1085)</f>
        <v>1300</v>
      </c>
      <c r="C50" s="217">
        <f>IF([1]Summ!F1085="",0,[1]Summ!F1085)</f>
        <v>0</v>
      </c>
      <c r="D50" s="38">
        <f t="shared" si="68"/>
        <v>1300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1300</v>
      </c>
      <c r="J50" s="38">
        <f t="shared" ref="J50:J64" si="71">J104*I$83</f>
        <v>1300</v>
      </c>
      <c r="K50" s="40">
        <f t="shared" ref="K50:K64" si="72">(B50/B$65)</f>
        <v>3.3341882533983069E-2</v>
      </c>
      <c r="L50" s="22">
        <f t="shared" ref="L50:L64" si="73">(K50*H50)</f>
        <v>3.3341882533983069E-2</v>
      </c>
      <c r="M50" s="24">
        <f t="shared" ref="M50:M64" si="74">J50/B$65</f>
        <v>3.3341882533983069E-2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600</v>
      </c>
      <c r="D65" s="42">
        <f>SUM(D37:D64)</f>
        <v>39590</v>
      </c>
      <c r="E65" s="32"/>
      <c r="F65" s="32"/>
      <c r="G65" s="32"/>
      <c r="H65" s="31"/>
      <c r="I65" s="39">
        <f>SUM(I37:I64)</f>
        <v>39590</v>
      </c>
      <c r="J65" s="39">
        <f>SUM(J37:J64)</f>
        <v>39590</v>
      </c>
      <c r="K65" s="40">
        <f>SUM(K37:K64)</f>
        <v>1</v>
      </c>
      <c r="L65" s="22">
        <f>SUM(L37:L64)</f>
        <v>1</v>
      </c>
      <c r="M65" s="24">
        <f>SUM(M37:M64)</f>
        <v>1.0153885611695306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8572.5</v>
      </c>
      <c r="AB65" s="137"/>
      <c r="AC65" s="153">
        <f>SUM(AC37:AC64)</f>
        <v>8572.5</v>
      </c>
      <c r="AD65" s="137"/>
      <c r="AE65" s="153">
        <f>SUM(AE37:AE64)</f>
        <v>8572.5</v>
      </c>
      <c r="AF65" s="137"/>
      <c r="AG65" s="153">
        <f>SUM(AG37:AG64)</f>
        <v>12572.5</v>
      </c>
      <c r="AH65" s="137"/>
      <c r="AI65" s="153">
        <f>SUM(AI37:AI64)</f>
        <v>38290</v>
      </c>
      <c r="AJ65" s="153">
        <f>SUM(AJ37:AJ64)</f>
        <v>17145</v>
      </c>
      <c r="AK65" s="153">
        <f>SUM(AK37:AK64)</f>
        <v>21145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21362.853178664795</v>
      </c>
      <c r="J70" s="51">
        <f t="shared" ref="J70:J77" si="76">J124*I$83</f>
        <v>21362.853178664795</v>
      </c>
      <c r="K70" s="40">
        <f>B70/B$76</f>
        <v>0.54790595482597571</v>
      </c>
      <c r="L70" s="22">
        <f t="shared" ref="L70:L75" si="77">(L124*G$37*F$9/F$7)/B$130</f>
        <v>0.54790595482597571</v>
      </c>
      <c r="M70" s="24">
        <f>J70/B$76</f>
        <v>0.54790595482597571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5340.7132946661986</v>
      </c>
      <c r="AB70" s="116">
        <v>0.25</v>
      </c>
      <c r="AC70" s="147">
        <f>$J70*AB70</f>
        <v>5340.7132946661986</v>
      </c>
      <c r="AD70" s="116">
        <v>0.25</v>
      </c>
      <c r="AE70" s="147">
        <f>$J70*AD70</f>
        <v>5340.7132946661986</v>
      </c>
      <c r="AF70" s="122">
        <f>1-SUM(Z70,AB70,AD70)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17473.333333333336</v>
      </c>
      <c r="J71" s="51">
        <f t="shared" si="76"/>
        <v>17473.333333333336</v>
      </c>
      <c r="K71" s="40">
        <f t="shared" ref="K71:K72" si="79">B71/B$76</f>
        <v>0.44814909805933151</v>
      </c>
      <c r="L71" s="22">
        <f t="shared" si="77"/>
        <v>0.44814909805933145</v>
      </c>
      <c r="M71" s="24">
        <f t="shared" ref="M71:M72" si="80">J71/B$76</f>
        <v>0.44814909805933151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0.88945883559887151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1.3336753013593229E-2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46.8</v>
      </c>
      <c r="AB73" s="116">
        <v>0.09</v>
      </c>
      <c r="AC73" s="147">
        <f>$H$73*$B$73*AB73</f>
        <v>46.8</v>
      </c>
      <c r="AD73" s="116">
        <v>0.23</v>
      </c>
      <c r="AE73" s="147">
        <f>$H$73*$B$73*AD73</f>
        <v>119.60000000000001</v>
      </c>
      <c r="AF73" s="122">
        <f>1-SUM(Z73,AB73,AD73)</f>
        <v>0.59</v>
      </c>
      <c r="AG73" s="147">
        <f>$H$73*$B$73*AF73</f>
        <v>306.8</v>
      </c>
      <c r="AH73" s="155">
        <f>SUM(Z73,AB73,AD73,AF73)</f>
        <v>1</v>
      </c>
      <c r="AI73" s="147">
        <f>SUM(AA73,AC73,AE73,AG73)</f>
        <v>520</v>
      </c>
      <c r="AJ73" s="148">
        <f>(AA73+AC73)</f>
        <v>93.6</v>
      </c>
      <c r="AK73" s="147">
        <f>(AE73+AG73)</f>
        <v>426.40000000000003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7022.1546961325967</v>
      </c>
      <c r="C74" s="46"/>
      <c r="D74" s="38"/>
      <c r="E74" s="32"/>
      <c r="F74" s="32"/>
      <c r="G74" s="32"/>
      <c r="H74" s="31"/>
      <c r="I74" s="39">
        <f>I128*I$83</f>
        <v>18227.146821335205</v>
      </c>
      <c r="J74" s="51">
        <f t="shared" si="76"/>
        <v>5746.5914304413718</v>
      </c>
      <c r="K74" s="40">
        <f>B74/B$76</f>
        <v>0.18010142847223895</v>
      </c>
      <c r="L74" s="22">
        <f t="shared" si="77"/>
        <v>0.18010142847223895</v>
      </c>
      <c r="M74" s="24">
        <f>J74/B$76</f>
        <v>0.14738628957274613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350.64857309559045</v>
      </c>
      <c r="AD74" s="156"/>
      <c r="AE74" s="147">
        <f>AE30*$I$83/4</f>
        <v>701.03400489317005</v>
      </c>
      <c r="AF74" s="156"/>
      <c r="AG74" s="147">
        <f>AG30*$I$83/4</f>
        <v>1010.4769764242239</v>
      </c>
      <c r="AH74" s="155"/>
      <c r="AI74" s="147">
        <f>SUM(AA74,AC74,AE74,AG74)</f>
        <v>2062.1595544129841</v>
      </c>
      <c r="AJ74" s="148">
        <f>(AA74+AC74)</f>
        <v>350.64857309559045</v>
      </c>
      <c r="AK74" s="147">
        <f>(AE74+AG74)</f>
        <v>1711.510981317394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9453.0964342433799</v>
      </c>
      <c r="AB75" s="158"/>
      <c r="AC75" s="149">
        <f>AA75+AC65-SUM(AC70,AC74)</f>
        <v>12334.234566481591</v>
      </c>
      <c r="AD75" s="158"/>
      <c r="AE75" s="149">
        <f>AC75+AE65-SUM(AE70,AE74)</f>
        <v>14864.987266922222</v>
      </c>
      <c r="AF75" s="158"/>
      <c r="AG75" s="149">
        <f>IF(SUM(AG6:AG29)+((AG65-AG70-$J$75)*4/I$83)&lt;1,0,AG65-AG70-$J$75-(1-SUM(AG6:AG29))*I$83/4)</f>
        <v>6221.3097289095776</v>
      </c>
      <c r="AH75" s="134"/>
      <c r="AI75" s="149">
        <f>AI76-SUM(AI70,AI74)</f>
        <v>14864.98726692222</v>
      </c>
      <c r="AJ75" s="151">
        <f>AJ76-SUM(AJ70,AJ74)</f>
        <v>6112.9248375720126</v>
      </c>
      <c r="AK75" s="149">
        <f>AJ75+AK76-SUM(AK70,AK74)</f>
        <v>14864.98726692222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39590</v>
      </c>
      <c r="J76" s="51">
        <f t="shared" si="76"/>
        <v>39590</v>
      </c>
      <c r="K76" s="40">
        <f>SUM(K70:K75)</f>
        <v>2.0789520699700108</v>
      </c>
      <c r="L76" s="22">
        <f>SUM(L70:L75)</f>
        <v>1.176156481357546</v>
      </c>
      <c r="M76" s="24">
        <f>SUM(M70:M75)</f>
        <v>1.1434413424580532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8572.5</v>
      </c>
      <c r="AB76" s="137"/>
      <c r="AC76" s="153">
        <f>AC65</f>
        <v>8572.5</v>
      </c>
      <c r="AD76" s="137"/>
      <c r="AE76" s="153">
        <f>AE65</f>
        <v>8572.5</v>
      </c>
      <c r="AF76" s="137"/>
      <c r="AG76" s="153">
        <f>AG65</f>
        <v>12572.5</v>
      </c>
      <c r="AH76" s="137"/>
      <c r="AI76" s="153">
        <f>SUM(AA76,AC76,AE76,AG76)</f>
        <v>38290</v>
      </c>
      <c r="AJ76" s="154">
        <f>SUM(AA76,AC76)</f>
        <v>17145</v>
      </c>
      <c r="AK76" s="154">
        <f>SUM(AE76,AG76)</f>
        <v>21145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17473.333333333336</v>
      </c>
      <c r="J77" s="100">
        <f t="shared" si="76"/>
        <v>4992.7779424395003</v>
      </c>
      <c r="K77" s="40"/>
      <c r="L77" s="22">
        <f>-(L131*G$37*F$9/F$7)/B$130</f>
        <v>-0.44814909805933145</v>
      </c>
      <c r="M77" s="24">
        <f>-J77/B$76</f>
        <v>-0.12805278128852271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6221.3097289095776</v>
      </c>
      <c r="AB78" s="112"/>
      <c r="AC78" s="112">
        <f>IF(AA75&lt;0,0,AA75)</f>
        <v>9453.0964342433799</v>
      </c>
      <c r="AD78" s="112"/>
      <c r="AE78" s="112">
        <f>AC75</f>
        <v>12334.234566481591</v>
      </c>
      <c r="AF78" s="112"/>
      <c r="AG78" s="112">
        <f>AE75</f>
        <v>14864.987266922222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9453.0964342433799</v>
      </c>
      <c r="AB79" s="112"/>
      <c r="AC79" s="112">
        <f>AA79-AA74+AC65-AC70</f>
        <v>12684.883139577181</v>
      </c>
      <c r="AD79" s="112"/>
      <c r="AE79" s="112">
        <f>AC79-AC74+AE65-AE70</f>
        <v>15566.021271815393</v>
      </c>
      <c r="AF79" s="112"/>
      <c r="AG79" s="112">
        <f>AE79-AE74+AG65-AG70</f>
        <v>22096.773972256025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13775.206159637735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13775.206159637735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3443.8015399094338</v>
      </c>
      <c r="AB83" s="112"/>
      <c r="AC83" s="165">
        <f>$I$83*AB82/4</f>
        <v>3443.8015399094338</v>
      </c>
      <c r="AD83" s="112"/>
      <c r="AE83" s="165">
        <f>$I$83*AD82/4</f>
        <v>3443.8015399094338</v>
      </c>
      <c r="AF83" s="112"/>
      <c r="AG83" s="165">
        <f>$I$83*AF82/4</f>
        <v>3443.8015399094338</v>
      </c>
      <c r="AH83" s="165">
        <f>SUM(AA83,AC83,AE83,AG83)</f>
        <v>13775.206159637735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28433.017482503976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28433.017482503976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0.23593113325031134</v>
      </c>
      <c r="C91" s="60">
        <f t="shared" si="82"/>
        <v>0</v>
      </c>
      <c r="D91" s="24">
        <f>SUM(B91,C91)</f>
        <v>0.23593113325031134</v>
      </c>
      <c r="H91" s="24">
        <f>(E37*F37/G37*F$7/F$9)</f>
        <v>1</v>
      </c>
      <c r="I91" s="22">
        <f t="shared" ref="I91" si="83">(D91*H91)</f>
        <v>0.23593113325031134</v>
      </c>
      <c r="J91" s="24">
        <f>IF(I$32&lt;=1+I$131,I91,L91+J$33*(I91-L91))</f>
        <v>0.23593113325031134</v>
      </c>
      <c r="K91" s="22">
        <f t="shared" ref="K91" si="84">IF(B91="",0,B91)</f>
        <v>0.23593113325031134</v>
      </c>
      <c r="L91" s="22">
        <f t="shared" ref="L91" si="85">(K91*H91)</f>
        <v>0.23593113325031134</v>
      </c>
      <c r="M91" s="231">
        <f t="shared" si="81"/>
        <v>0.23593113325031134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5.4445646134687234E-2</v>
      </c>
      <c r="C92" s="60">
        <f t="shared" si="82"/>
        <v>0</v>
      </c>
      <c r="D92" s="24">
        <f t="shared" ref="D92:D118" si="87">SUM(B92,C92)</f>
        <v>5.4445646134687234E-2</v>
      </c>
      <c r="H92" s="24">
        <f t="shared" ref="H92:H118" si="88">(E38*F38/G38*F$7/F$9)</f>
        <v>1</v>
      </c>
      <c r="I92" s="22">
        <f t="shared" ref="I92:I118" si="89">(D92*H92)</f>
        <v>5.4445646134687234E-2</v>
      </c>
      <c r="J92" s="24">
        <f t="shared" ref="J92:J118" si="90">IF(I$32&lt;=1+I$131,I92,L92+J$33*(I92-L92))</f>
        <v>5.4445646134687234E-2</v>
      </c>
      <c r="K92" s="22">
        <f t="shared" ref="K92:K118" si="91">IF(B92="",0,B92)</f>
        <v>5.4445646134687234E-2</v>
      </c>
      <c r="L92" s="22">
        <f t="shared" ref="L92:L118" si="92">(K92*H92)</f>
        <v>5.4445646134687234E-2</v>
      </c>
      <c r="M92" s="231">
        <f t="shared" ref="M92:M118" si="93">(J92)</f>
        <v>5.4445646134687234E-2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Maize: kg produced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Beans: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Cabbage: no. local meas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Other root crops: no. local meas Potatoes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Spinach (vegetables):</v>
      </c>
      <c r="B97" s="60">
        <f t="shared" si="82"/>
        <v>1.0889129226937445E-2</v>
      </c>
      <c r="C97" s="60">
        <f t="shared" si="82"/>
        <v>-1.0889129226937445E-2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1.0889129226937445E-2</v>
      </c>
      <c r="L97" s="22">
        <f t="shared" si="92"/>
        <v>1.0889129226937445E-2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5.4445646134687234E-2</v>
      </c>
      <c r="D98" s="24">
        <f t="shared" si="87"/>
        <v>5.4445646134687234E-2</v>
      </c>
      <c r="H98" s="24">
        <f t="shared" si="88"/>
        <v>1</v>
      </c>
      <c r="I98" s="22">
        <f t="shared" si="89"/>
        <v>5.4445646134687234E-2</v>
      </c>
      <c r="J98" s="24">
        <f t="shared" si="90"/>
        <v>5.4445646134687234E-2</v>
      </c>
      <c r="K98" s="22">
        <f t="shared" si="91"/>
        <v>0</v>
      </c>
      <c r="L98" s="22">
        <f t="shared" si="92"/>
        <v>0</v>
      </c>
      <c r="M98" s="231">
        <f t="shared" si="93"/>
        <v>5.4445646134687234E-2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4.7912168598524763E-2</v>
      </c>
      <c r="C99" s="60">
        <f t="shared" si="82"/>
        <v>0</v>
      </c>
      <c r="D99" s="24">
        <f t="shared" si="87"/>
        <v>4.7912168598524763E-2</v>
      </c>
      <c r="H99" s="24">
        <f t="shared" si="88"/>
        <v>1</v>
      </c>
      <c r="I99" s="22">
        <f t="shared" si="89"/>
        <v>4.7912168598524763E-2</v>
      </c>
      <c r="J99" s="24">
        <f t="shared" si="90"/>
        <v>4.7912168598524763E-2</v>
      </c>
      <c r="K99" s="22">
        <f t="shared" si="91"/>
        <v>4.7912168598524763E-2</v>
      </c>
      <c r="L99" s="22">
        <f t="shared" si="92"/>
        <v>4.7912168598524763E-2</v>
      </c>
      <c r="M99" s="231">
        <f t="shared" si="93"/>
        <v>4.7912168598524763E-2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1.9905328226841652</v>
      </c>
      <c r="C102" s="60">
        <f t="shared" si="82"/>
        <v>0</v>
      </c>
      <c r="D102" s="24">
        <f t="shared" si="87"/>
        <v>1.9905328226841652</v>
      </c>
      <c r="H102" s="24">
        <f t="shared" si="88"/>
        <v>1</v>
      </c>
      <c r="I102" s="22">
        <f t="shared" si="89"/>
        <v>1.9905328226841652</v>
      </c>
      <c r="J102" s="24">
        <f t="shared" si="90"/>
        <v>1.9905328226841652</v>
      </c>
      <c r="K102" s="22">
        <f t="shared" si="91"/>
        <v>1.9905328226841652</v>
      </c>
      <c r="L102" s="22">
        <f t="shared" si="92"/>
        <v>1.9905328226841652</v>
      </c>
      <c r="M102" s="231">
        <f t="shared" si="93"/>
        <v>1.9905328226841652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0.39636430386052307</v>
      </c>
      <c r="C103" s="60">
        <f t="shared" si="82"/>
        <v>0</v>
      </c>
      <c r="D103" s="24">
        <f t="shared" si="87"/>
        <v>0.39636430386052307</v>
      </c>
      <c r="H103" s="24">
        <f t="shared" si="88"/>
        <v>1</v>
      </c>
      <c r="I103" s="22">
        <f t="shared" si="89"/>
        <v>0.39636430386052307</v>
      </c>
      <c r="J103" s="24">
        <f t="shared" si="90"/>
        <v>0.39636430386052307</v>
      </c>
      <c r="K103" s="22">
        <f t="shared" si="91"/>
        <v>0.39636430386052307</v>
      </c>
      <c r="L103" s="22">
        <f t="shared" si="92"/>
        <v>0.39636430386052307</v>
      </c>
      <c r="M103" s="231">
        <f t="shared" si="93"/>
        <v>0.39636430386052307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Remittances: no. times per year</v>
      </c>
      <c r="B104" s="60">
        <f t="shared" si="82"/>
        <v>9.4372453300124531E-2</v>
      </c>
      <c r="C104" s="60">
        <f t="shared" si="82"/>
        <v>0</v>
      </c>
      <c r="D104" s="24">
        <f t="shared" si="87"/>
        <v>9.4372453300124531E-2</v>
      </c>
      <c r="H104" s="24">
        <f t="shared" si="88"/>
        <v>1</v>
      </c>
      <c r="I104" s="22">
        <f t="shared" si="89"/>
        <v>9.4372453300124531E-2</v>
      </c>
      <c r="J104" s="24">
        <f t="shared" si="90"/>
        <v>9.4372453300124531E-2</v>
      </c>
      <c r="K104" s="22">
        <f t="shared" si="91"/>
        <v>9.4372453300124531E-2</v>
      </c>
      <c r="L104" s="22">
        <f t="shared" si="92"/>
        <v>9.4372453300124531E-2</v>
      </c>
      <c r="M104" s="231">
        <f t="shared" si="93"/>
        <v>9.4372453300124531E-2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2.8304476570552737</v>
      </c>
      <c r="C119" s="29">
        <f>SUM(C91:C118)</f>
        <v>4.3556516907749789E-2</v>
      </c>
      <c r="D119" s="24">
        <f>SUM(D91:D118)</f>
        <v>2.8740041739630233</v>
      </c>
      <c r="E119" s="22"/>
      <c r="F119" s="2"/>
      <c r="G119" s="2"/>
      <c r="H119" s="31"/>
      <c r="I119" s="22">
        <f>SUM(I91:I118)</f>
        <v>2.8740041739630233</v>
      </c>
      <c r="J119" s="24">
        <f>SUM(J91:J118)</f>
        <v>2.8740041739630233</v>
      </c>
      <c r="K119" s="22">
        <f>SUM(K91:K118)</f>
        <v>2.8304476570552737</v>
      </c>
      <c r="L119" s="22">
        <f>SUM(L91:L118)</f>
        <v>2.8304476570552737</v>
      </c>
      <c r="M119" s="57">
        <f t="shared" si="81"/>
        <v>2.8740041739630233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1.5508191261238156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1.5508191261238156</v>
      </c>
      <c r="J124" s="241">
        <f>IF(SUMPRODUCT($B$124:$B124,$H$124:$H124)&lt;J$119,($B124*$H124),J$119)</f>
        <v>1.5508191261238156</v>
      </c>
      <c r="K124" s="29">
        <f>(B124)</f>
        <v>1.5508191261238156</v>
      </c>
      <c r="L124" s="29">
        <f>IF(SUMPRODUCT($B$124:$B124,$H$124:$H124)&lt;L$119,($B124*$H124),L$119)</f>
        <v>1.5508191261238156</v>
      </c>
      <c r="M124" s="244">
        <f t="shared" si="94"/>
        <v>1.5508191261238156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9">
        <f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244">
        <f t="shared" si="94"/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2.5175666772679377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3.7748981320049814E-2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3.7748981320049814E-2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0.50976766625155667</v>
      </c>
      <c r="C128" s="56"/>
      <c r="D128" s="31"/>
      <c r="E128" s="2"/>
      <c r="F128" s="2"/>
      <c r="G128" s="2"/>
      <c r="H128" s="24"/>
      <c r="I128" s="29">
        <f>(I30)</f>
        <v>1.3231850478392078</v>
      </c>
      <c r="J128" s="232">
        <f>(J30)</f>
        <v>0.41716917800324937</v>
      </c>
      <c r="K128" s="29">
        <f>(B128)</f>
        <v>0.50976766625155667</v>
      </c>
      <c r="L128" s="29">
        <f>IF(L124=L119,0,(L119-L124)/(B119-B124)*K128)</f>
        <v>0.50976766625155667</v>
      </c>
      <c r="M128" s="244">
        <f t="shared" si="94"/>
        <v>0.41716917800324937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2.8304476570552737</v>
      </c>
      <c r="C130" s="56"/>
      <c r="D130" s="31"/>
      <c r="E130" s="2"/>
      <c r="F130" s="2"/>
      <c r="G130" s="2"/>
      <c r="H130" s="24"/>
      <c r="I130" s="29">
        <f>(I119)</f>
        <v>2.8740041739630233</v>
      </c>
      <c r="J130" s="232">
        <f>(J119)</f>
        <v>2.8740041739630233</v>
      </c>
      <c r="K130" s="29">
        <f>(B130)</f>
        <v>2.8304476570552737</v>
      </c>
      <c r="L130" s="29">
        <f>(L119)</f>
        <v>2.8304476570552737</v>
      </c>
      <c r="M130" s="244">
        <f t="shared" si="94"/>
        <v>2.8740041739630233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1.2684625646134688</v>
      </c>
      <c r="J131" s="241">
        <f>IF(SUMPRODUCT($B124:$B125,$H124:$H125)&gt;(J119-J128),SUMPRODUCT($B124:$B125,$H124:$H125)+J128-J119,0)</f>
        <v>0.36244669477751046</v>
      </c>
      <c r="K131" s="29"/>
      <c r="L131" s="29">
        <f>IF(I131&lt;SUM(L126:L127),0,I131-(SUM(L126:L127)))</f>
        <v>1.2684625646134688</v>
      </c>
      <c r="M131" s="241">
        <f>IF(I131&lt;SUM(M126:M127),0,I131-(SUM(M126:M127)))</f>
        <v>1.2684625646134688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1343" priority="385" operator="equal">
      <formula>16</formula>
    </cfRule>
    <cfRule type="cellIs" dxfId="1342" priority="386" operator="equal">
      <formula>15</formula>
    </cfRule>
    <cfRule type="cellIs" dxfId="1341" priority="387" operator="equal">
      <formula>14</formula>
    </cfRule>
    <cfRule type="cellIs" dxfId="1340" priority="388" operator="equal">
      <formula>13</formula>
    </cfRule>
    <cfRule type="cellIs" dxfId="1339" priority="389" operator="equal">
      <formula>12</formula>
    </cfRule>
    <cfRule type="cellIs" dxfId="1338" priority="390" operator="equal">
      <formula>11</formula>
    </cfRule>
    <cfRule type="cellIs" dxfId="1337" priority="391" operator="equal">
      <formula>10</formula>
    </cfRule>
    <cfRule type="cellIs" dxfId="1336" priority="392" operator="equal">
      <formula>9</formula>
    </cfRule>
    <cfRule type="cellIs" dxfId="1335" priority="393" operator="equal">
      <formula>8</formula>
    </cfRule>
    <cfRule type="cellIs" dxfId="1334" priority="394" operator="equal">
      <formula>7</formula>
    </cfRule>
    <cfRule type="cellIs" dxfId="1333" priority="395" operator="equal">
      <formula>6</formula>
    </cfRule>
    <cfRule type="cellIs" dxfId="1332" priority="396" operator="equal">
      <formula>5</formula>
    </cfRule>
    <cfRule type="cellIs" dxfId="1331" priority="397" operator="equal">
      <formula>4</formula>
    </cfRule>
    <cfRule type="cellIs" dxfId="1330" priority="398" operator="equal">
      <formula>3</formula>
    </cfRule>
    <cfRule type="cellIs" dxfId="1329" priority="399" operator="equal">
      <formula>2</formula>
    </cfRule>
    <cfRule type="cellIs" dxfId="1328" priority="400" operator="equal">
      <formula>1</formula>
    </cfRule>
  </conditionalFormatting>
  <conditionalFormatting sqref="N113:N118">
    <cfRule type="cellIs" dxfId="495" priority="129" operator="equal">
      <formula>16</formula>
    </cfRule>
    <cfRule type="cellIs" dxfId="494" priority="130" operator="equal">
      <formula>15</formula>
    </cfRule>
    <cfRule type="cellIs" dxfId="493" priority="131" operator="equal">
      <formula>14</formula>
    </cfRule>
    <cfRule type="cellIs" dxfId="492" priority="132" operator="equal">
      <formula>13</formula>
    </cfRule>
    <cfRule type="cellIs" dxfId="491" priority="133" operator="equal">
      <formula>12</formula>
    </cfRule>
    <cfRule type="cellIs" dxfId="490" priority="134" operator="equal">
      <formula>11</formula>
    </cfRule>
    <cfRule type="cellIs" dxfId="489" priority="135" operator="equal">
      <formula>10</formula>
    </cfRule>
    <cfRule type="cellIs" dxfId="488" priority="136" operator="equal">
      <formula>9</formula>
    </cfRule>
    <cfRule type="cellIs" dxfId="487" priority="137" operator="equal">
      <formula>8</formula>
    </cfRule>
    <cfRule type="cellIs" dxfId="486" priority="138" operator="equal">
      <formula>7</formula>
    </cfRule>
    <cfRule type="cellIs" dxfId="485" priority="139" operator="equal">
      <formula>6</formula>
    </cfRule>
    <cfRule type="cellIs" dxfId="484" priority="140" operator="equal">
      <formula>5</formula>
    </cfRule>
    <cfRule type="cellIs" dxfId="483" priority="141" operator="equal">
      <formula>4</formula>
    </cfRule>
    <cfRule type="cellIs" dxfId="482" priority="142" operator="equal">
      <formula>3</formula>
    </cfRule>
    <cfRule type="cellIs" dxfId="481" priority="143" operator="equal">
      <formula>2</formula>
    </cfRule>
    <cfRule type="cellIs" dxfId="480" priority="144" operator="equal">
      <formula>1</formula>
    </cfRule>
  </conditionalFormatting>
  <conditionalFormatting sqref="N112">
    <cfRule type="cellIs" dxfId="479" priority="113" operator="equal">
      <formula>16</formula>
    </cfRule>
    <cfRule type="cellIs" dxfId="478" priority="114" operator="equal">
      <formula>15</formula>
    </cfRule>
    <cfRule type="cellIs" dxfId="477" priority="115" operator="equal">
      <formula>14</formula>
    </cfRule>
    <cfRule type="cellIs" dxfId="476" priority="116" operator="equal">
      <formula>13</formula>
    </cfRule>
    <cfRule type="cellIs" dxfId="475" priority="117" operator="equal">
      <formula>12</formula>
    </cfRule>
    <cfRule type="cellIs" dxfId="474" priority="118" operator="equal">
      <formula>11</formula>
    </cfRule>
    <cfRule type="cellIs" dxfId="473" priority="119" operator="equal">
      <formula>10</formula>
    </cfRule>
    <cfRule type="cellIs" dxfId="472" priority="120" operator="equal">
      <formula>9</formula>
    </cfRule>
    <cfRule type="cellIs" dxfId="471" priority="121" operator="equal">
      <formula>8</formula>
    </cfRule>
    <cfRule type="cellIs" dxfId="470" priority="122" operator="equal">
      <formula>7</formula>
    </cfRule>
    <cfRule type="cellIs" dxfId="469" priority="123" operator="equal">
      <formula>6</formula>
    </cfRule>
    <cfRule type="cellIs" dxfId="468" priority="124" operator="equal">
      <formula>5</formula>
    </cfRule>
    <cfRule type="cellIs" dxfId="467" priority="125" operator="equal">
      <formula>4</formula>
    </cfRule>
    <cfRule type="cellIs" dxfId="466" priority="126" operator="equal">
      <formula>3</formula>
    </cfRule>
    <cfRule type="cellIs" dxfId="465" priority="127" operator="equal">
      <formula>2</formula>
    </cfRule>
    <cfRule type="cellIs" dxfId="464" priority="128" operator="equal">
      <formula>1</formula>
    </cfRule>
  </conditionalFormatting>
  <conditionalFormatting sqref="N111">
    <cfRule type="cellIs" dxfId="463" priority="97" operator="equal">
      <formula>16</formula>
    </cfRule>
    <cfRule type="cellIs" dxfId="462" priority="98" operator="equal">
      <formula>15</formula>
    </cfRule>
    <cfRule type="cellIs" dxfId="461" priority="99" operator="equal">
      <formula>14</formula>
    </cfRule>
    <cfRule type="cellIs" dxfId="460" priority="100" operator="equal">
      <formula>13</formula>
    </cfRule>
    <cfRule type="cellIs" dxfId="459" priority="101" operator="equal">
      <formula>12</formula>
    </cfRule>
    <cfRule type="cellIs" dxfId="458" priority="102" operator="equal">
      <formula>11</formula>
    </cfRule>
    <cfRule type="cellIs" dxfId="457" priority="103" operator="equal">
      <formula>10</formula>
    </cfRule>
    <cfRule type="cellIs" dxfId="456" priority="104" operator="equal">
      <formula>9</formula>
    </cfRule>
    <cfRule type="cellIs" dxfId="455" priority="105" operator="equal">
      <formula>8</formula>
    </cfRule>
    <cfRule type="cellIs" dxfId="454" priority="106" operator="equal">
      <formula>7</formula>
    </cfRule>
    <cfRule type="cellIs" dxfId="453" priority="107" operator="equal">
      <formula>6</formula>
    </cfRule>
    <cfRule type="cellIs" dxfId="452" priority="108" operator="equal">
      <formula>5</formula>
    </cfRule>
    <cfRule type="cellIs" dxfId="451" priority="109" operator="equal">
      <formula>4</formula>
    </cfRule>
    <cfRule type="cellIs" dxfId="450" priority="110" operator="equal">
      <formula>3</formula>
    </cfRule>
    <cfRule type="cellIs" dxfId="449" priority="111" operator="equal">
      <formula>2</formula>
    </cfRule>
    <cfRule type="cellIs" dxfId="448" priority="112" operator="equal">
      <formula>1</formula>
    </cfRule>
  </conditionalFormatting>
  <conditionalFormatting sqref="N110">
    <cfRule type="cellIs" dxfId="431" priority="65" operator="equal">
      <formula>16</formula>
    </cfRule>
    <cfRule type="cellIs" dxfId="430" priority="66" operator="equal">
      <formula>15</formula>
    </cfRule>
    <cfRule type="cellIs" dxfId="429" priority="67" operator="equal">
      <formula>14</formula>
    </cfRule>
    <cfRule type="cellIs" dxfId="428" priority="68" operator="equal">
      <formula>13</formula>
    </cfRule>
    <cfRule type="cellIs" dxfId="427" priority="69" operator="equal">
      <formula>12</formula>
    </cfRule>
    <cfRule type="cellIs" dxfId="426" priority="70" operator="equal">
      <formula>11</formula>
    </cfRule>
    <cfRule type="cellIs" dxfId="425" priority="71" operator="equal">
      <formula>10</formula>
    </cfRule>
    <cfRule type="cellIs" dxfId="424" priority="72" operator="equal">
      <formula>9</formula>
    </cfRule>
    <cfRule type="cellIs" dxfId="423" priority="73" operator="equal">
      <formula>8</formula>
    </cfRule>
    <cfRule type="cellIs" dxfId="422" priority="74" operator="equal">
      <formula>7</formula>
    </cfRule>
    <cfRule type="cellIs" dxfId="421" priority="75" operator="equal">
      <formula>6</formula>
    </cfRule>
    <cfRule type="cellIs" dxfId="420" priority="76" operator="equal">
      <formula>5</formula>
    </cfRule>
    <cfRule type="cellIs" dxfId="419" priority="77" operator="equal">
      <formula>4</formula>
    </cfRule>
    <cfRule type="cellIs" dxfId="418" priority="78" operator="equal">
      <formula>3</formula>
    </cfRule>
    <cfRule type="cellIs" dxfId="417" priority="79" operator="equal">
      <formula>2</formula>
    </cfRule>
    <cfRule type="cellIs" dxfId="416" priority="80" operator="equal">
      <formula>1</formula>
    </cfRule>
  </conditionalFormatting>
  <conditionalFormatting sqref="N6:N26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91:N104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105:N109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91" sqref="N91:N10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8">
        <f t="shared" ref="M6:M31" si="6">J6</f>
        <v>7.5093399750934001E-2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4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3.7546699875467E-2</v>
      </c>
      <c r="C7" s="102">
        <f>IF([1]Summ!$I1045="",0,[1]Summ!$I1045)</f>
        <v>0</v>
      </c>
      <c r="D7" s="24">
        <f t="shared" si="0"/>
        <v>3.7546699875467E-2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3.7546699875467E-2</v>
      </c>
      <c r="J7" s="24">
        <f t="shared" si="3"/>
        <v>3.7546699875467E-2</v>
      </c>
      <c r="K7" s="22">
        <f t="shared" si="4"/>
        <v>3.7546699875467E-2</v>
      </c>
      <c r="L7" s="22">
        <f t="shared" si="5"/>
        <v>3.7546699875467E-2</v>
      </c>
      <c r="M7" s="228">
        <f t="shared" si="6"/>
        <v>3.7546699875467E-2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3112.519649436977</v>
      </c>
      <c r="S7" s="226">
        <f>IF($B$81=0,0,(SUMIF($N$6:$N$28,$U7,L$6:L$28)+SUMIF($N$91:$N$118,$U7,L$91:L$118))*$B$83*$H$84*Poor!$B$81/$B$81)</f>
        <v>3112.519649436977</v>
      </c>
      <c r="T7" s="226">
        <f>IF($B$81=0,0,(SUMIF($N$6:$N$28,$U7,M$6:M$28)+SUMIF($N$91:$N$118,$U7,M$91:M$118))*$B$83*$H$84*Poor!$B$81/$B$81)</f>
        <v>3105.6368333655182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0.150186799501868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0.150186799501868</v>
      </c>
      <c r="AH7" s="123">
        <f t="shared" ref="AH7:AH30" si="12">SUM(Z7,AB7,AD7,AF7)</f>
        <v>1</v>
      </c>
      <c r="AI7" s="184">
        <f t="shared" ref="AI7:AI30" si="13">SUM(AA7,AC7,AE7,AG7)/4</f>
        <v>3.7546699875467E-2</v>
      </c>
      <c r="AJ7" s="120">
        <f t="shared" ref="AJ7:AJ31" si="14">(AA7+AC7)/2</f>
        <v>0</v>
      </c>
      <c r="AK7" s="119">
        <f t="shared" ref="AK7:AK31" si="15">(AE7+AG7)/2</f>
        <v>7.5093399750934001E-2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4.8790239726027397E-2</v>
      </c>
      <c r="J8" s="24">
        <f t="shared" si="3"/>
        <v>4.8790239726027397E-2</v>
      </c>
      <c r="K8" s="22">
        <f t="shared" si="4"/>
        <v>4.8790239726027397E-2</v>
      </c>
      <c r="L8" s="22">
        <f t="shared" si="5"/>
        <v>4.8790239726027397E-2</v>
      </c>
      <c r="M8" s="228">
        <f t="shared" si="6"/>
        <v>4.8790239726027397E-2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0.19516095890410959</v>
      </c>
      <c r="Z8" s="125">
        <f>IF($Y8=0,0,AA8/$Y8)</f>
        <v>0.58504654694801861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0.11417824510591348</v>
      </c>
      <c r="AB8" s="125">
        <f>IF($Y8=0,0,AC8/$Y8)</f>
        <v>0.41495345305198139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8.0982713798196104E-2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4.8790239726027397E-2</v>
      </c>
      <c r="AJ8" s="120">
        <f t="shared" si="14"/>
        <v>9.7580479452054794E-2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2223.7362049999815</v>
      </c>
      <c r="S9" s="226">
        <f>IF($B$81=0,0,(SUMIF($N$6:$N$28,$U9,L$6:L$28)+SUMIF($N$91:$N$118,$U9,L$91:L$118))*$B$83*$H$84*Poor!$B$81/$B$81)</f>
        <v>2223.7362049999815</v>
      </c>
      <c r="T9" s="226">
        <f>IF($B$81=0,0,(SUMIF($N$6:$N$28,$U9,M$6:M$28)+SUMIF($N$91:$N$118,$U9,M$91:M$118))*$B$83*$H$84*Poor!$B$81/$B$81)</f>
        <v>2223.7362049999815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0.58504654694801861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6.6305275320775445E-2</v>
      </c>
      <c r="AB9" s="125">
        <f>IF($Y9=0,0,AC9/$Y9)</f>
        <v>0.41495345305198139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4.7028058012557897E-2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</v>
      </c>
      <c r="H10" s="24">
        <f t="shared" si="1"/>
        <v>1</v>
      </c>
      <c r="I10" s="22">
        <f t="shared" si="2"/>
        <v>0.10514794520547943</v>
      </c>
      <c r="J10" s="24">
        <f t="shared" si="3"/>
        <v>0.10514794520547943</v>
      </c>
      <c r="K10" s="22">
        <f t="shared" si="4"/>
        <v>0.10514794520547943</v>
      </c>
      <c r="L10" s="22">
        <f t="shared" si="5"/>
        <v>0.10514794520547943</v>
      </c>
      <c r="M10" s="228">
        <f t="shared" si="6"/>
        <v>0.10514794520547943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0.42059178082191773</v>
      </c>
      <c r="Z10" s="125">
        <f>IF($Y10=0,0,AA10/$Y10)</f>
        <v>0.58504654694801861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0.24606576904458086</v>
      </c>
      <c r="AB10" s="125">
        <f>IF($Y10=0,0,AC10/$Y10)</f>
        <v>0.41495345305198134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0.17452601177733687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0.10514794520547943</v>
      </c>
      <c r="AJ10" s="120">
        <f t="shared" si="14"/>
        <v>0.21029589041095886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10833.333333333334</v>
      </c>
      <c r="S11" s="226">
        <f>IF($B$81=0,0,(SUMIF($N$6:$N$28,$U11,L$6:L$28)+SUMIF($N$91:$N$118,$U11,L$91:L$118))*$B$83*$H$84*Poor!$B$81/$B$81)</f>
        <v>10833.333333333334</v>
      </c>
      <c r="T11" s="226">
        <f>IF($B$81=0,0,(SUMIF($N$6:$N$28,$U11,M$6:M$28)+SUMIF($N$91:$N$118,$U11,M$91:M$118))*$B$83*$H$84*Poor!$B$81/$B$81)</f>
        <v>10795.752949956741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0.58504654694801872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0.11489847893403984</v>
      </c>
      <c r="AB11" s="125">
        <f>IF($Y11=0,0,AC11/$Y11)</f>
        <v>0.41495345305198134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8.1493550953880445E-2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2.1659625217610404E-2</v>
      </c>
      <c r="K12" s="22">
        <f t="shared" si="4"/>
        <v>2.215927770859278E-2</v>
      </c>
      <c r="L12" s="22">
        <f t="shared" si="5"/>
        <v>2.215927770859278E-2</v>
      </c>
      <c r="M12" s="228">
        <f t="shared" si="6"/>
        <v>2.1659625217610404E-2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204.69613259668506</v>
      </c>
      <c r="S12" s="226">
        <f>IF($B$81=0,0,(SUMIF($N$6:$N$28,$U12,L$6:L$28)+SUMIF($N$91:$N$118,$U12,L$91:L$118))*$B$83*$H$84*Poor!$B$81/$B$81)</f>
        <v>204.69613259668506</v>
      </c>
      <c r="T12" s="226">
        <f>IF($B$81=0,0,(SUMIF($N$6:$N$28,$U12,M$6:M$28)+SUMIF($N$91:$N$118,$U12,M$91:M$118))*$B$83*$H$84*Poor!$B$81/$B$81)</f>
        <v>223.1582745295392</v>
      </c>
      <c r="U12" s="227">
        <v>6</v>
      </c>
      <c r="V12" s="56"/>
      <c r="W12" s="117"/>
      <c r="X12" s="118"/>
      <c r="Y12" s="184">
        <f t="shared" si="9"/>
        <v>8.6638500870441615E-2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5.8047795583195887E-2</v>
      </c>
      <c r="AF12" s="122">
        <f>1-SUM(Z12,AB12,AD12)</f>
        <v>0.32999999999999996</v>
      </c>
      <c r="AG12" s="121">
        <f>$M12*AF12*4</f>
        <v>2.8590705287245728E-2</v>
      </c>
      <c r="AH12" s="123">
        <f t="shared" si="12"/>
        <v>1</v>
      </c>
      <c r="AI12" s="184">
        <f t="shared" si="13"/>
        <v>2.1659625217610404E-2</v>
      </c>
      <c r="AJ12" s="120">
        <f t="shared" si="14"/>
        <v>0</v>
      </c>
      <c r="AK12" s="119">
        <f t="shared" si="15"/>
        <v>4.3319250435220807E-2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9">
        <f t="shared" si="6"/>
        <v>1.665566625155666E-3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9">
        <f t="shared" si="6"/>
        <v>1.086204510862045E-2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30">
        <f t="shared" si="6"/>
        <v>4.0473225404732251E-3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15599.999999999996</v>
      </c>
      <c r="S15" s="226">
        <f>IF($B$81=0,0,(SUMIF($N$6:$N$28,$U15,L$6:L$28)+SUMIF($N$91:$N$118,$U15,L$91:L$118))*$B$83*$H$84*Poor!$B$81/$B$81)</f>
        <v>15599.999999999996</v>
      </c>
      <c r="T15" s="226">
        <f>IF($B$81=0,0,(SUMIF($N$6:$N$28,$U15,M$6:M$28)+SUMIF($N$91:$N$118,$U15,M$91:M$118))*$B$83*$H$84*Poor!$B$81/$B$81)</f>
        <v>15599.999999999996</v>
      </c>
      <c r="U15" s="227">
        <v>9</v>
      </c>
      <c r="V15" s="56"/>
      <c r="W15" s="110"/>
      <c r="X15" s="118"/>
      <c r="Y15" s="184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4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8">
        <f t="shared" si="6"/>
        <v>3.7656288916562888E-3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4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9">
        <f t="shared" si="6"/>
        <v>8.7173100871731002E-4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40000</v>
      </c>
      <c r="S17" s="226">
        <f>IF($B$81=0,0,(SUMIF($N$6:$N$28,$U17,L$6:L$28)+SUMIF($N$91:$N$118,$U17,L$91:L$118))*$B$83*$H$84*Poor!$B$81/$B$81)</f>
        <v>40000</v>
      </c>
      <c r="T17" s="226">
        <f>IF($B$81=0,0,(SUMIF($N$6:$N$28,$U17,M$6:M$28)+SUMIF($N$91:$N$118,$U17,M$91:M$118))*$B$83*$H$84*Poor!$B$81/$B$81)</f>
        <v>40000</v>
      </c>
      <c r="U17" s="227">
        <v>11</v>
      </c>
      <c r="V17" s="56"/>
      <c r="W17" s="110"/>
      <c r="X17" s="118"/>
      <c r="Y17" s="184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4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-1.4859750933997508E-2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1.6199995262750237E-2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9">
        <f t="shared" ref="M18:M25" si="23">J18</f>
        <v>1.6199995262750237E-2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2004.3289385716287</v>
      </c>
      <c r="S18" s="226">
        <f>IF($B$81=0,0,(SUMIF($N$6:$N$28,$U18,L$6:L$28)+SUMIF($N$91:$N$118,$U18,L$91:L$118))*$B$83*$H$84*Poor!$B$81/$B$81)</f>
        <v>2004.3289385716287</v>
      </c>
      <c r="T18" s="226">
        <f>IF($B$81=0,0,(SUMIF($N$6:$N$28,$U18,M$6:M$28)+SUMIF($N$91:$N$118,$U18,M$91:M$118))*$B$83*$H$84*Poor!$B$81/$B$81)</f>
        <v>2004.3289385716287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30466.666666666672</v>
      </c>
      <c r="S20" s="226">
        <f>IF($B$81=0,0,(SUMIF($N$6:$N$28,$U20,L$6:L$28)+SUMIF($N$91:$N$118,$U20,L$91:L$118))*$B$83*$H$84*Poor!$B$81/$B$81)</f>
        <v>30466.666666666672</v>
      </c>
      <c r="T20" s="226">
        <f>IF($B$81=0,0,(SUMIF($N$6:$N$28,$U20,M$6:M$28)+SUMIF($N$91:$N$118,$U20,M$91:M$118))*$B$83*$H$84*Poor!$B$81/$B$81)</f>
        <v>30466.666666666672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2222.2222222222226</v>
      </c>
      <c r="S21" s="226">
        <f>IF($B$81=0,0,(SUMIF($N$6:$N$28,$U21,L$6:L$28)+SUMIF($N$91:$N$118,$U21,L$91:L$118))*$B$83*$H$84*Poor!$B$81/$B$81)</f>
        <v>2222.2222222222226</v>
      </c>
      <c r="T21" s="226">
        <f>IF($B$81=0,0,(SUMIF($N$6:$N$28,$U21,M$6:M$28)+SUMIF($N$91:$N$118,$U21,M$91:M$118))*$B$83*$H$84*Poor!$B$81/$B$81)</f>
        <v>2222.2222222222226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106667.50314782749</v>
      </c>
      <c r="S23" s="179">
        <f>SUM(S7:S22)</f>
        <v>106667.50314782749</v>
      </c>
      <c r="T23" s="179">
        <f>SUM(T7:T22)</f>
        <v>106641.50209031231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28433.017482503979</v>
      </c>
      <c r="S24" s="41">
        <f>IF($B$81=0,0,($B$124*$H$124)+1-($D$29*$H$29)-($D$28*$H$28))*$I$83*Poor!$B$81/$B$81</f>
        <v>28433.017482503979</v>
      </c>
      <c r="T24" s="41">
        <f>IF($B$81=0,0,($B$124*$H$124)+1-($D$29*$H$29)-($D$28*$H$28))*$I$83*Poor!$B$81/$B$81</f>
        <v>28433.017482503979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8">
        <f t="shared" si="6"/>
        <v>0.14550264550264552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4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82386.350815837315</v>
      </c>
      <c r="S27" s="41">
        <f>IF($B$81=0,0,($B$124*$H$124)+($B$125*$H$125*$H$84)+($B$126*$H$126*$H$84)+($B$127*$H$127*$H$84)+1-($D$29*$H$29)-($D$28*$H$28))*$I$83*Poor!$B$81/$B$81</f>
        <v>82386.350815837315</v>
      </c>
      <c r="T27" s="41">
        <f>IF($B$81=0,0,($B$124*$H$124)+($B$125*$H$125*$H$84)+($B$126*$H$126*$H$84)+($B$127*$H$127*$H$84)+1-($D$29*$H$29)-($D$28*$H$28))*$I$83*Poor!$B$81/$B$81</f>
        <v>82386.350815837315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7.6813036114570354E-2</v>
      </c>
      <c r="C28" s="102">
        <f>IF([1]Summ!$I1066="",0,[1]Summ!$I1066)</f>
        <v>-7.6813036114570354E-2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8.3741028143783786E-2</v>
      </c>
      <c r="K28" s="22">
        <f t="shared" si="4"/>
        <v>7.6813036114570354E-2</v>
      </c>
      <c r="L28" s="22">
        <f t="shared" si="5"/>
        <v>7.6813036114570354E-2</v>
      </c>
      <c r="M28" s="228">
        <f t="shared" si="6"/>
        <v>8.3741028143783786E-2</v>
      </c>
      <c r="N28" s="233"/>
      <c r="O28" s="2"/>
      <c r="P28" s="22"/>
      <c r="V28" s="56"/>
      <c r="W28" s="110"/>
      <c r="X28" s="118"/>
      <c r="Y28" s="184">
        <f t="shared" si="9"/>
        <v>0.33496411257513514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0.16748205628756757</v>
      </c>
      <c r="AF28" s="122">
        <f t="shared" si="10"/>
        <v>0.5</v>
      </c>
      <c r="AG28" s="121">
        <f t="shared" si="11"/>
        <v>0.16748205628756757</v>
      </c>
      <c r="AH28" s="123">
        <f t="shared" si="12"/>
        <v>1</v>
      </c>
      <c r="AI28" s="184">
        <f t="shared" si="13"/>
        <v>8.3741028143783786E-2</v>
      </c>
      <c r="AJ28" s="120">
        <f t="shared" si="14"/>
        <v>0</v>
      </c>
      <c r="AK28" s="119">
        <f t="shared" si="15"/>
        <v>0.16748205628756757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0.26981657932752173</v>
      </c>
      <c r="C29" s="102">
        <f>IF([1]Summ!$I1067="",0,[1]Summ!$I1067)</f>
        <v>0.21693053560457767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0.25025098086165876</v>
      </c>
      <c r="K29" s="22">
        <f t="shared" si="4"/>
        <v>0.26981657932752173</v>
      </c>
      <c r="L29" s="22">
        <f t="shared" si="5"/>
        <v>0.26981657932752173</v>
      </c>
      <c r="M29" s="228">
        <f t="shared" si="6"/>
        <v>0.25025098086165876</v>
      </c>
      <c r="N29" s="233"/>
      <c r="P29" s="22"/>
      <c r="V29" s="56"/>
      <c r="W29" s="110"/>
      <c r="X29" s="118"/>
      <c r="Y29" s="184">
        <f t="shared" si="9"/>
        <v>1.001003923446635</v>
      </c>
      <c r="Z29" s="156">
        <f>Poor!Z29</f>
        <v>0.25</v>
      </c>
      <c r="AA29" s="121">
        <f t="shared" si="16"/>
        <v>0.25025098086165876</v>
      </c>
      <c r="AB29" s="156">
        <f>Poor!AB29</f>
        <v>0.25</v>
      </c>
      <c r="AC29" s="121">
        <f t="shared" si="7"/>
        <v>0.25025098086165876</v>
      </c>
      <c r="AD29" s="156">
        <f>Poor!AD29</f>
        <v>0.25</v>
      </c>
      <c r="AE29" s="121">
        <f t="shared" si="8"/>
        <v>0.25025098086165876</v>
      </c>
      <c r="AF29" s="122">
        <f t="shared" si="10"/>
        <v>0.25</v>
      </c>
      <c r="AG29" s="121">
        <f t="shared" si="11"/>
        <v>0.25025098086165876</v>
      </c>
      <c r="AH29" s="123">
        <f t="shared" si="12"/>
        <v>1</v>
      </c>
      <c r="AI29" s="184">
        <f t="shared" si="13"/>
        <v>0.25025098086165876</v>
      </c>
      <c r="AJ29" s="120">
        <f t="shared" si="14"/>
        <v>0.25025098086165876</v>
      </c>
      <c r="AK29" s="119">
        <f t="shared" si="15"/>
        <v>0.25025098086165876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0.5664085180572852</v>
      </c>
      <c r="C30" s="103"/>
      <c r="D30" s="24">
        <f>(D119-B124)</f>
        <v>5.675126368655377</v>
      </c>
      <c r="E30" s="75">
        <f>Poor!E30</f>
        <v>1</v>
      </c>
      <c r="H30" s="96">
        <f>(E30*F$7/F$9)</f>
        <v>1</v>
      </c>
      <c r="I30" s="29">
        <f>IF(E30&gt;=1,I119-I124,MIN(I119-I124,B30*H30))</f>
        <v>5.675126368655377</v>
      </c>
      <c r="J30" s="235">
        <f>IF(I$32&lt;=$B$32,I30,$B$32-SUM(J6:J29))</f>
        <v>0.57820553265616448</v>
      </c>
      <c r="K30" s="22">
        <f t="shared" si="4"/>
        <v>0.5664085180572852</v>
      </c>
      <c r="L30" s="22">
        <f>IF(L124=L119,0,IF(K30="",0,(L119-L124)/(B119-B124)*K30))</f>
        <v>0.5664085180572852</v>
      </c>
      <c r="M30" s="175">
        <f t="shared" si="6"/>
        <v>0.57820553265616448</v>
      </c>
      <c r="N30" s="166" t="s">
        <v>86</v>
      </c>
      <c r="O30" s="2"/>
      <c r="P30" s="22"/>
      <c r="V30" s="56"/>
      <c r="W30" s="110"/>
      <c r="X30" s="118"/>
      <c r="Y30" s="184">
        <f>M30*4</f>
        <v>2.3128221306246579</v>
      </c>
      <c r="Z30" s="122">
        <f>IF($Y30=0,0,AA30/($Y$30))</f>
        <v>4.8002957509114734E-17</v>
      </c>
      <c r="AA30" s="188">
        <f>IF(AA79*4/$I$84+SUM(AA6:AA29)&lt;1,AA79*4/$I$84,1-SUM(AA6:AA29))</f>
        <v>1.1102230246251565E-16</v>
      </c>
      <c r="AB30" s="122">
        <f>IF($Y30=0,0,AC30/($Y$30))</f>
        <v>5.2335015560962511E-2</v>
      </c>
      <c r="AC30" s="188">
        <f>IF(AC79*4/$I$84+SUM(AC6:AC29)&lt;1,AC79*4/$I$84,1-SUM(AC6:AC29))</f>
        <v>0.12104158219597994</v>
      </c>
      <c r="AD30" s="122">
        <f>IF($Y30=0,0,AE30/($Y$30))</f>
        <v>0.11878364301781492</v>
      </c>
      <c r="AE30" s="188">
        <f>IF(AE79*4/$I$84+SUM(AE6:AE29)&lt;1,AE79*4/$I$84,1-SUM(AE6:AE29))</f>
        <v>0.27472543832782148</v>
      </c>
      <c r="AF30" s="122">
        <f>IF($Y30=0,0,AG30/($Y$30))</f>
        <v>5.998220986607377E-2</v>
      </c>
      <c r="AG30" s="188">
        <f>IF(AG79*4/$I$84+SUM(AG6:AG29)&lt;1,AG79*4/$I$84,1-SUM(AG6:AG29))</f>
        <v>0.13872818242202811</v>
      </c>
      <c r="AH30" s="123">
        <f t="shared" si="12"/>
        <v>0.23110086844485125</v>
      </c>
      <c r="AI30" s="184">
        <f t="shared" si="13"/>
        <v>0.13362380073645741</v>
      </c>
      <c r="AJ30" s="120">
        <f t="shared" si="14"/>
        <v>6.0520791097990023E-2</v>
      </c>
      <c r="AK30" s="119">
        <f t="shared" si="15"/>
        <v>0.2067268103749248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-0.46078172718245725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1.4607817271824572</v>
      </c>
      <c r="C32" s="77">
        <f>SUM(C6:C31)</f>
        <v>0.130797567983158</v>
      </c>
      <c r="D32" s="24">
        <f>SUM(D6:D30)</f>
        <v>6.7002971457637068</v>
      </c>
      <c r="E32" s="2"/>
      <c r="F32" s="2"/>
      <c r="H32" s="17"/>
      <c r="I32" s="22">
        <f>SUM(I6:I30)</f>
        <v>6.7002971457637068</v>
      </c>
      <c r="J32" s="17"/>
      <c r="L32" s="22">
        <f>SUM(L6:L30)</f>
        <v>1.4607817271824572</v>
      </c>
      <c r="M32" s="23"/>
      <c r="N32" s="56"/>
      <c r="O32" s="2"/>
      <c r="P32" s="22"/>
      <c r="V32" s="56"/>
      <c r="W32" s="110"/>
      <c r="X32" s="118"/>
      <c r="Y32" s="115">
        <f>SUM(Y6:Y31)</f>
        <v>5.7783269276788278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-9.0192920103821891E-2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4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9000</v>
      </c>
      <c r="J37" s="38">
        <f>J91*I$83</f>
        <v>9000</v>
      </c>
      <c r="K37" s="40">
        <f>(B37/B$65)</f>
        <v>0.10088555094720322</v>
      </c>
      <c r="L37" s="22">
        <f t="shared" ref="L37" si="27">(K37*H37)</f>
        <v>0.10088555094720322</v>
      </c>
      <c r="M37" s="24">
        <f>J37/B$65</f>
        <v>0.10088555094720322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4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1125</v>
      </c>
      <c r="J38" s="38">
        <f t="shared" ref="J38:J64" si="31">J92*I$83</f>
        <v>716.17765496106676</v>
      </c>
      <c r="K38" s="40">
        <f t="shared" ref="K38:K64" si="32">(B38/B$65)</f>
        <v>8.4071292456002686E-3</v>
      </c>
      <c r="L38" s="22">
        <f t="shared" ref="L38:L64" si="33">(K38*H38)</f>
        <v>8.4071292456002686E-3</v>
      </c>
      <c r="M38" s="24">
        <f t="shared" ref="M38:M64" si="34">J38/B$65</f>
        <v>8.0279974774248048E-3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716.17765496106676</v>
      </c>
      <c r="AH38" s="123">
        <f t="shared" ref="AH38:AI58" si="36">SUM(Z38,AB38,AD38,AF38)</f>
        <v>1</v>
      </c>
      <c r="AI38" s="112">
        <f t="shared" si="36"/>
        <v>716.17765496106676</v>
      </c>
      <c r="AJ38" s="148">
        <f t="shared" ref="AJ38:AJ64" si="37">(AA38+AC38)</f>
        <v>0</v>
      </c>
      <c r="AK38" s="147">
        <f t="shared" ref="AK38:AK64" si="38">(AE38+AG38)</f>
        <v>716.17765496106676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0.58504654694801861</v>
      </c>
      <c r="AA39" s="147">
        <f t="shared" ref="AA39:AA64" si="39">$J39*Z39</f>
        <v>0</v>
      </c>
      <c r="AB39" s="122">
        <f>AB8</f>
        <v>0.41495345305198139</v>
      </c>
      <c r="AC39" s="147">
        <f t="shared" ref="AC39:AC64" si="40">$J39*AB39</f>
        <v>0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0</v>
      </c>
      <c r="K40" s="40">
        <f t="shared" si="32"/>
        <v>0</v>
      </c>
      <c r="L40" s="22">
        <f t="shared" si="33"/>
        <v>0</v>
      </c>
      <c r="M40" s="24">
        <f t="shared" si="34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0.58504654694801861</v>
      </c>
      <c r="AA40" s="147">
        <f t="shared" si="39"/>
        <v>0</v>
      </c>
      <c r="AB40" s="122">
        <f>AB9</f>
        <v>0.41495345305198139</v>
      </c>
      <c r="AC40" s="147">
        <f t="shared" si="40"/>
        <v>0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0</v>
      </c>
      <c r="AJ40" s="148">
        <f t="shared" si="37"/>
        <v>0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0.58504654694801872</v>
      </c>
      <c r="AA41" s="147">
        <f t="shared" si="39"/>
        <v>0</v>
      </c>
      <c r="AB41" s="122">
        <f>AB11</f>
        <v>0.41495345305198134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0</v>
      </c>
      <c r="K43" s="40">
        <f t="shared" si="32"/>
        <v>0</v>
      </c>
      <c r="L43" s="22">
        <f t="shared" si="33"/>
        <v>0</v>
      </c>
      <c r="M43" s="24">
        <f t="shared" si="34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0</v>
      </c>
      <c r="AB43" s="156">
        <f>Poor!AB43</f>
        <v>0.25</v>
      </c>
      <c r="AC43" s="147">
        <f t="shared" si="40"/>
        <v>0</v>
      </c>
      <c r="AD43" s="156">
        <f>Poor!AD43</f>
        <v>0.25</v>
      </c>
      <c r="AE43" s="147">
        <f t="shared" si="41"/>
        <v>0</v>
      </c>
      <c r="AF43" s="122">
        <f t="shared" si="28"/>
        <v>0.25</v>
      </c>
      <c r="AG43" s="147">
        <f t="shared" si="35"/>
        <v>0</v>
      </c>
      <c r="AH43" s="123">
        <f t="shared" si="36"/>
        <v>1</v>
      </c>
      <c r="AI43" s="112">
        <f t="shared" si="36"/>
        <v>0</v>
      </c>
      <c r="AJ43" s="148">
        <f t="shared" si="37"/>
        <v>0</v>
      </c>
      <c r="AK43" s="147">
        <f t="shared" si="38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36000</v>
      </c>
      <c r="C47" s="104">
        <f>IF([1]Summ!$I1082="",0,[1]Summ!$I1082)</f>
        <v>0</v>
      </c>
      <c r="D47" s="38">
        <f t="shared" si="24"/>
        <v>36000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36000</v>
      </c>
      <c r="J47" s="38">
        <f t="shared" si="31"/>
        <v>36000</v>
      </c>
      <c r="K47" s="40">
        <f t="shared" si="32"/>
        <v>0.40354220378881289</v>
      </c>
      <c r="L47" s="22">
        <f t="shared" si="33"/>
        <v>0.40354220378881289</v>
      </c>
      <c r="M47" s="24">
        <f t="shared" si="34"/>
        <v>0.40354220378881289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9000</v>
      </c>
      <c r="AB47" s="156">
        <f>Poor!AB47</f>
        <v>0.25</v>
      </c>
      <c r="AC47" s="147">
        <f t="shared" si="40"/>
        <v>9000</v>
      </c>
      <c r="AD47" s="156">
        <f>Poor!AD47</f>
        <v>0.25</v>
      </c>
      <c r="AE47" s="147">
        <f t="shared" si="41"/>
        <v>9000</v>
      </c>
      <c r="AF47" s="122">
        <f t="shared" si="28"/>
        <v>0.25</v>
      </c>
      <c r="AG47" s="147">
        <f t="shared" si="35"/>
        <v>9000</v>
      </c>
      <c r="AH47" s="123">
        <f t="shared" si="36"/>
        <v>1</v>
      </c>
      <c r="AI47" s="112">
        <f t="shared" si="36"/>
        <v>36000</v>
      </c>
      <c r="AJ47" s="148">
        <f t="shared" si="37"/>
        <v>18000</v>
      </c>
      <c r="AK47" s="147">
        <f t="shared" si="38"/>
        <v>18000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27420</v>
      </c>
      <c r="C48" s="104">
        <f>IF([1]Summ!$I1083="",0,[1]Summ!$I1083)</f>
        <v>0</v>
      </c>
      <c r="D48" s="38">
        <f t="shared" si="24"/>
        <v>27420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27420</v>
      </c>
      <c r="J48" s="38">
        <f t="shared" si="31"/>
        <v>27420.000000000004</v>
      </c>
      <c r="K48" s="40">
        <f t="shared" si="32"/>
        <v>0.30736464521914586</v>
      </c>
      <c r="L48" s="22">
        <f t="shared" si="33"/>
        <v>0.30736464521914586</v>
      </c>
      <c r="M48" s="24">
        <f t="shared" si="34"/>
        <v>0.30736464521914586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6855.0000000000009</v>
      </c>
      <c r="AB48" s="156">
        <f>Poor!AB48</f>
        <v>0.25</v>
      </c>
      <c r="AC48" s="147">
        <f t="shared" si="40"/>
        <v>6855.0000000000009</v>
      </c>
      <c r="AD48" s="156">
        <f>Poor!AD48</f>
        <v>0.25</v>
      </c>
      <c r="AE48" s="147">
        <f t="shared" si="41"/>
        <v>6855.0000000000009</v>
      </c>
      <c r="AF48" s="122">
        <f t="shared" si="28"/>
        <v>0.25</v>
      </c>
      <c r="AG48" s="147">
        <f t="shared" si="35"/>
        <v>6855.0000000000009</v>
      </c>
      <c r="AH48" s="123">
        <f t="shared" si="36"/>
        <v>1</v>
      </c>
      <c r="AI48" s="112">
        <f t="shared" si="36"/>
        <v>27420.000000000004</v>
      </c>
      <c r="AJ48" s="148">
        <f t="shared" si="37"/>
        <v>13710.000000000002</v>
      </c>
      <c r="AK48" s="147">
        <f t="shared" si="38"/>
        <v>13710.000000000002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14040</v>
      </c>
      <c r="C49" s="104">
        <f>IF([1]Summ!$I1084="",0,[1]Summ!$I1084)</f>
        <v>0</v>
      </c>
      <c r="D49" s="38">
        <f t="shared" si="24"/>
        <v>14040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14040</v>
      </c>
      <c r="J49" s="38">
        <f t="shared" si="31"/>
        <v>14039.999999999998</v>
      </c>
      <c r="K49" s="40">
        <f t="shared" si="32"/>
        <v>0.15738145947763704</v>
      </c>
      <c r="L49" s="22">
        <f t="shared" si="33"/>
        <v>0.15738145947763704</v>
      </c>
      <c r="M49" s="24">
        <f t="shared" si="34"/>
        <v>0.15738145947763701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3509.9999999999995</v>
      </c>
      <c r="AB49" s="156">
        <f>Poor!AB49</f>
        <v>0.25</v>
      </c>
      <c r="AC49" s="147">
        <f t="shared" si="40"/>
        <v>3509.9999999999995</v>
      </c>
      <c r="AD49" s="156">
        <f>Poor!AD49</f>
        <v>0.25</v>
      </c>
      <c r="AE49" s="147">
        <f t="shared" si="41"/>
        <v>3509.9999999999995</v>
      </c>
      <c r="AF49" s="122">
        <f t="shared" si="28"/>
        <v>0.25</v>
      </c>
      <c r="AG49" s="147">
        <f t="shared" si="35"/>
        <v>3509.9999999999995</v>
      </c>
      <c r="AH49" s="123">
        <f t="shared" si="36"/>
        <v>1</v>
      </c>
      <c r="AI49" s="112">
        <f t="shared" si="36"/>
        <v>14039.999999999998</v>
      </c>
      <c r="AJ49" s="148">
        <f t="shared" si="37"/>
        <v>7019.9999999999991</v>
      </c>
      <c r="AK49" s="147">
        <f t="shared" si="38"/>
        <v>7019.9999999999991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Remittances: no. times per year</v>
      </c>
      <c r="B50" s="104">
        <f>IF([1]Summ!$H1085="",0,[1]Summ!$H1085)</f>
        <v>2000</v>
      </c>
      <c r="C50" s="104">
        <f>IF([1]Summ!$I1085="",0,[1]Summ!$I1085)</f>
        <v>0</v>
      </c>
      <c r="D50" s="38">
        <f t="shared" si="24"/>
        <v>2000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2000</v>
      </c>
      <c r="J50" s="38">
        <f t="shared" si="31"/>
        <v>2000.0000000000002</v>
      </c>
      <c r="K50" s="40">
        <f t="shared" si="32"/>
        <v>2.2419011321600717E-2</v>
      </c>
      <c r="L50" s="22">
        <f t="shared" si="33"/>
        <v>2.2419011321600717E-2</v>
      </c>
      <c r="M50" s="24">
        <f t="shared" si="34"/>
        <v>2.2419011321600721E-2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500.00000000000006</v>
      </c>
      <c r="AB50" s="156">
        <f>Poor!AB55</f>
        <v>0.25</v>
      </c>
      <c r="AC50" s="147">
        <f t="shared" si="40"/>
        <v>500.00000000000006</v>
      </c>
      <c r="AD50" s="156">
        <f>Poor!AD55</f>
        <v>0.25</v>
      </c>
      <c r="AE50" s="147">
        <f t="shared" si="41"/>
        <v>500.00000000000006</v>
      </c>
      <c r="AF50" s="122">
        <f t="shared" si="28"/>
        <v>0.25</v>
      </c>
      <c r="AG50" s="147">
        <f t="shared" si="35"/>
        <v>500.00000000000006</v>
      </c>
      <c r="AH50" s="123">
        <f t="shared" si="36"/>
        <v>1</v>
      </c>
      <c r="AI50" s="112">
        <f t="shared" si="36"/>
        <v>2000.0000000000002</v>
      </c>
      <c r="AJ50" s="148">
        <f t="shared" si="37"/>
        <v>1000.0000000000001</v>
      </c>
      <c r="AK50" s="147">
        <f t="shared" si="38"/>
        <v>1000.0000000000001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89585</v>
      </c>
      <c r="J65" s="39">
        <f>SUM(J37:J64)</f>
        <v>89176.177654961066</v>
      </c>
      <c r="K65" s="40">
        <f>SUM(K37:K64)</f>
        <v>1</v>
      </c>
      <c r="L65" s="22">
        <f>SUM(L37:L64)</f>
        <v>1</v>
      </c>
      <c r="M65" s="24">
        <f>SUM(M37:M64)</f>
        <v>0.99962086823182461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19865</v>
      </c>
      <c r="AB65" s="137"/>
      <c r="AC65" s="153">
        <f>SUM(AC37:AC64)</f>
        <v>19865</v>
      </c>
      <c r="AD65" s="137"/>
      <c r="AE65" s="153">
        <f>SUM(AE37:AE64)</f>
        <v>19865</v>
      </c>
      <c r="AF65" s="137"/>
      <c r="AG65" s="153">
        <f>SUM(AG37:AG64)</f>
        <v>29581.177654961066</v>
      </c>
      <c r="AH65" s="137"/>
      <c r="AI65" s="153">
        <f>SUM(AI37:AI64)</f>
        <v>89176.177654961066</v>
      </c>
      <c r="AJ65" s="153">
        <f>SUM(AJ37:AJ64)</f>
        <v>39730</v>
      </c>
      <c r="AK65" s="153">
        <f>SUM(AK37:AK64)</f>
        <v>49446.177654961066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19226.567860798317</v>
      </c>
      <c r="J70" s="51">
        <f t="shared" ref="J70:J77" si="43">J124*I$83</f>
        <v>19226.567860798317</v>
      </c>
      <c r="K70" s="40">
        <f>B70/B$76</f>
        <v>0.21552032127338097</v>
      </c>
      <c r="L70" s="22">
        <f t="shared" ref="L70:L75" si="44">(L124*G$37*F$9/F$7)/B$130</f>
        <v>0.215520321273381</v>
      </c>
      <c r="M70" s="24">
        <f>J70/B$76</f>
        <v>0.21552032127338097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4806.6419651995793</v>
      </c>
      <c r="AB70" s="156">
        <f>Poor!AB70</f>
        <v>0.25</v>
      </c>
      <c r="AC70" s="147">
        <f>$J70*AB70</f>
        <v>4806.6419651995793</v>
      </c>
      <c r="AD70" s="156">
        <f>Poor!AD70</f>
        <v>0.25</v>
      </c>
      <c r="AE70" s="147">
        <f>$J70*AD70</f>
        <v>4806.6419651995793</v>
      </c>
      <c r="AF70" s="156">
        <f>Poor!AF70</f>
        <v>0.25</v>
      </c>
      <c r="AG70" s="147">
        <f>$J70*AF70</f>
        <v>4806.6419651995793</v>
      </c>
      <c r="AH70" s="155">
        <f>SUM(Z70,AB70,AD70,AF70)</f>
        <v>1</v>
      </c>
      <c r="AI70" s="147">
        <f>SUM(AA70,AC70,AE70,AG70)</f>
        <v>19226.567860798317</v>
      </c>
      <c r="AJ70" s="148">
        <f>(AA70+AC70)</f>
        <v>9613.2839303991586</v>
      </c>
      <c r="AK70" s="147">
        <f>(AE70+AG70)</f>
        <v>9613.2839303991586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15726.000000000002</v>
      </c>
      <c r="J71" s="51">
        <f t="shared" si="43"/>
        <v>15726.000000000002</v>
      </c>
      <c r="K71" s="40">
        <f t="shared" ref="K71:K72" si="46">B71/B$76</f>
        <v>0.17628068602174646</v>
      </c>
      <c r="L71" s="22">
        <f t="shared" si="44"/>
        <v>0.17628068602174649</v>
      </c>
      <c r="M71" s="24">
        <f t="shared" ref="M71:M72" si="47">J71/B$76</f>
        <v>0.17628068602174646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31211.999999999996</v>
      </c>
      <c r="K72" s="40">
        <f t="shared" si="46"/>
        <v>0.3498710906849008</v>
      </c>
      <c r="L72" s="22">
        <f t="shared" si="44"/>
        <v>0.3498710906849008</v>
      </c>
      <c r="M72" s="24">
        <f t="shared" si="47"/>
        <v>0.34987109068490074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1620</v>
      </c>
      <c r="K73" s="40">
        <f>B73/B$76</f>
        <v>1.8159399170496582E-2</v>
      </c>
      <c r="L73" s="22">
        <f t="shared" si="44"/>
        <v>1.8159399170496582E-2</v>
      </c>
      <c r="M73" s="24">
        <f>J73/B$76</f>
        <v>1.8159399170496582E-2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7022.1546961325976</v>
      </c>
      <c r="C74" s="39"/>
      <c r="D74" s="38"/>
      <c r="E74" s="32"/>
      <c r="F74" s="32"/>
      <c r="G74" s="32"/>
      <c r="H74" s="31"/>
      <c r="I74" s="39">
        <f>I128*I$83</f>
        <v>70358.432139201672</v>
      </c>
      <c r="J74" s="51">
        <f t="shared" si="43"/>
        <v>7168.4103734836335</v>
      </c>
      <c r="K74" s="40">
        <f>B74/B$76</f>
        <v>7.8714882817314175E-2</v>
      </c>
      <c r="L74" s="22">
        <f t="shared" si="44"/>
        <v>7.8714882817314175E-2</v>
      </c>
      <c r="M74" s="24">
        <f>J74/B$76</f>
        <v>8.0354336660504802E-2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7.1025729004452428E-13</v>
      </c>
      <c r="AB74" s="156"/>
      <c r="AC74" s="147">
        <f>AC30*$I$84/4</f>
        <v>774.35492010485405</v>
      </c>
      <c r="AD74" s="156"/>
      <c r="AE74" s="147">
        <f>AE30*$I$84/4</f>
        <v>1757.5364679442914</v>
      </c>
      <c r="AF74" s="156"/>
      <c r="AG74" s="147">
        <f>AG30*$I$84/4</f>
        <v>887.50368812734348</v>
      </c>
      <c r="AH74" s="155"/>
      <c r="AI74" s="147">
        <f>SUM(AA74,AC74,AE74,AG74)</f>
        <v>3419.39507617649</v>
      </c>
      <c r="AJ74" s="148">
        <f>(AA74+AC74)</f>
        <v>774.35492010485473</v>
      </c>
      <c r="AK74" s="147">
        <f>(AE74+AG74)</f>
        <v>2645.040156071635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14403.277443069082</v>
      </c>
      <c r="C75" s="39"/>
      <c r="D75" s="38"/>
      <c r="E75" s="32"/>
      <c r="F75" s="32"/>
      <c r="G75" s="32"/>
      <c r="H75" s="31"/>
      <c r="I75" s="47"/>
      <c r="J75" s="51">
        <f t="shared" si="43"/>
        <v>14223.199420679121</v>
      </c>
      <c r="K75" s="40">
        <f>B75/B$76</f>
        <v>0.16145362003216099</v>
      </c>
      <c r="L75" s="22">
        <f t="shared" si="44"/>
        <v>0.16145362003216102</v>
      </c>
      <c r="M75" s="24">
        <f>J75/B$76</f>
        <v>0.15943503442079499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25179.717208454353</v>
      </c>
      <c r="AB75" s="158"/>
      <c r="AC75" s="149">
        <f>AA75+AC65-SUM(AC70,AC74)</f>
        <v>39463.720323149922</v>
      </c>
      <c r="AD75" s="158"/>
      <c r="AE75" s="149">
        <f>AC75+AE65-SUM(AE70,AE74)</f>
        <v>52764.541890006054</v>
      </c>
      <c r="AF75" s="158"/>
      <c r="AG75" s="149">
        <f>IF(SUM(AG6:AG29)+((AG65-AG70-$J$75)*4/I$83)&lt;1,0,AG65-AG70-$J$75-(1-SUM(AG6:AG29))*I$83/4)</f>
        <v>10121.359173653931</v>
      </c>
      <c r="AH75" s="134"/>
      <c r="AI75" s="149">
        <f>AI76-SUM(AI70,AI74)</f>
        <v>66530.214717986266</v>
      </c>
      <c r="AJ75" s="151">
        <f>AJ76-SUM(AJ70,AJ74)</f>
        <v>29342.361149495984</v>
      </c>
      <c r="AK75" s="149">
        <f>AJ75+AK76-SUM(AK70,AK74)</f>
        <v>66530.214717986266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89585</v>
      </c>
      <c r="J76" s="51">
        <f t="shared" si="43"/>
        <v>89176.177654961066</v>
      </c>
      <c r="K76" s="40">
        <f>SUM(K70:K75)</f>
        <v>1</v>
      </c>
      <c r="L76" s="22">
        <f>SUM(L70:L75)</f>
        <v>1</v>
      </c>
      <c r="M76" s="24">
        <f>SUM(M70:M75)</f>
        <v>0.99962086823182461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19865</v>
      </c>
      <c r="AB76" s="137"/>
      <c r="AC76" s="153">
        <f>AC65</f>
        <v>19865</v>
      </c>
      <c r="AD76" s="137"/>
      <c r="AE76" s="153">
        <f>AE65</f>
        <v>19865</v>
      </c>
      <c r="AF76" s="137"/>
      <c r="AG76" s="153">
        <f>AG65</f>
        <v>29581.177654961066</v>
      </c>
      <c r="AH76" s="137"/>
      <c r="AI76" s="153">
        <f>SUM(AA76,AC76,AE76,AG76)</f>
        <v>89176.177654961066</v>
      </c>
      <c r="AJ76" s="154">
        <f>SUM(AA76,AC76)</f>
        <v>39730</v>
      </c>
      <c r="AK76" s="154">
        <f>SUM(AE76,AG76)</f>
        <v>49446.177654961066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15725.999999999996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10121.359173653931</v>
      </c>
      <c r="AB78" s="112"/>
      <c r="AC78" s="112">
        <f>IF(AA75&lt;0,0,AA75)</f>
        <v>25179.717208454353</v>
      </c>
      <c r="AD78" s="112"/>
      <c r="AE78" s="112">
        <f>AC75</f>
        <v>39463.720323149922</v>
      </c>
      <c r="AF78" s="112"/>
      <c r="AG78" s="112">
        <f>AE75</f>
        <v>52764.541890006054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25179.717208454353</v>
      </c>
      <c r="AB79" s="112"/>
      <c r="AC79" s="112">
        <f>AA79-AA74+AC65-AC70</f>
        <v>40238.075243254774</v>
      </c>
      <c r="AD79" s="112"/>
      <c r="AE79" s="112">
        <f>AC79-AC74+AE65-AE70</f>
        <v>54522.07835795034</v>
      </c>
      <c r="AF79" s="112"/>
      <c r="AG79" s="112">
        <f>AE79-AE74+AG65-AG70</f>
        <v>77539.077579767531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12397.685543673962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12397.685543673962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6397.4289335633957</v>
      </c>
      <c r="AB83" s="112"/>
      <c r="AC83" s="165">
        <f>$I$84*AB82/4</f>
        <v>6397.4289335633957</v>
      </c>
      <c r="AD83" s="112"/>
      <c r="AE83" s="165">
        <f>$I$84*AD82/4</f>
        <v>6397.4289335633957</v>
      </c>
      <c r="AF83" s="112"/>
      <c r="AG83" s="165">
        <f>$I$84*AF82/4</f>
        <v>6397.4289335633957</v>
      </c>
      <c r="AH83" s="165">
        <f>SUM(AA83,AC83,AE83,AG83)</f>
        <v>25589.715734253583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25589.715734253583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25589.715734253583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0.72594194846249638</v>
      </c>
      <c r="C91" s="75">
        <f t="shared" si="49"/>
        <v>0</v>
      </c>
      <c r="D91" s="24">
        <f t="shared" ref="D91" si="50">(B91+C91)</f>
        <v>0.72594194846249638</v>
      </c>
      <c r="H91" s="24">
        <f>(E37*F37/G37*F$7/F$9)</f>
        <v>1</v>
      </c>
      <c r="I91" s="22">
        <f t="shared" ref="I91" si="51">(D91*H91)</f>
        <v>0.72594194846249638</v>
      </c>
      <c r="J91" s="24">
        <f>IF(I$32&lt;=1+I$131,I91,L91+J$33*(I91-L91))</f>
        <v>0.72594194846249638</v>
      </c>
      <c r="K91" s="22">
        <f t="shared" ref="K91" si="52">(B91)</f>
        <v>0.72594194846249638</v>
      </c>
      <c r="L91" s="22">
        <f t="shared" ref="L91" si="53">(K91*H91)</f>
        <v>0.72594194846249638</v>
      </c>
      <c r="M91" s="231">
        <f t="shared" si="48"/>
        <v>0.72594194846249638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6.0495162371874696E-2</v>
      </c>
      <c r="C92" s="75">
        <f t="shared" si="49"/>
        <v>3.0247581185937348E-2</v>
      </c>
      <c r="D92" s="24">
        <f t="shared" ref="D92:D118" si="55">(B92+C92)</f>
        <v>9.0742743557812047E-2</v>
      </c>
      <c r="H92" s="24">
        <f t="shared" ref="H92:H118" si="56">(E38*F38/G38*F$7/F$9)</f>
        <v>1</v>
      </c>
      <c r="I92" s="22">
        <f t="shared" ref="I92:I118" si="57">(D92*H92)</f>
        <v>9.0742743557812047E-2</v>
      </c>
      <c r="J92" s="24">
        <f t="shared" ref="J92:J118" si="58">IF(I$32&lt;=1+I$131,I92,L92+J$33*(I92-L92))</f>
        <v>5.7767044698637582E-2</v>
      </c>
      <c r="K92" s="22">
        <f t="shared" ref="K92:K118" si="59">(B92)</f>
        <v>6.0495162371874696E-2</v>
      </c>
      <c r="L92" s="22">
        <f t="shared" ref="L92:L118" si="60">(K92*H92)</f>
        <v>6.0495162371874696E-2</v>
      </c>
      <c r="M92" s="231">
        <f t="shared" ref="M92:M118" si="61">(J92)</f>
        <v>5.7767044698637582E-2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Maize: kg produced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Beans: kg produced</v>
      </c>
      <c r="B94" s="75">
        <f t="shared" si="49"/>
        <v>0</v>
      </c>
      <c r="C94" s="75">
        <f t="shared" si="49"/>
        <v>0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0</v>
      </c>
      <c r="K94" s="22">
        <f t="shared" si="59"/>
        <v>0</v>
      </c>
      <c r="L94" s="22">
        <f t="shared" si="60"/>
        <v>0</v>
      </c>
      <c r="M94" s="231">
        <f t="shared" si="61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Cabbage: no. local meas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Other root crops: no. local meas Potatoes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Spinach (vegetables):</v>
      </c>
      <c r="B97" s="75">
        <f t="shared" si="49"/>
        <v>0</v>
      </c>
      <c r="C97" s="75">
        <f t="shared" si="49"/>
        <v>0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</v>
      </c>
      <c r="K97" s="22">
        <f t="shared" si="59"/>
        <v>0</v>
      </c>
      <c r="L97" s="22">
        <f t="shared" si="60"/>
        <v>0</v>
      </c>
      <c r="M97" s="231">
        <f t="shared" si="61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1">
        <f t="shared" si="61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2.9037677938499855</v>
      </c>
      <c r="C101" s="75">
        <f t="shared" si="49"/>
        <v>0</v>
      </c>
      <c r="D101" s="24">
        <f t="shared" si="55"/>
        <v>2.9037677938499855</v>
      </c>
      <c r="H101" s="24">
        <f t="shared" si="56"/>
        <v>1</v>
      </c>
      <c r="I101" s="22">
        <f t="shared" si="57"/>
        <v>2.9037677938499855</v>
      </c>
      <c r="J101" s="24">
        <f t="shared" si="58"/>
        <v>2.9037677938499855</v>
      </c>
      <c r="K101" s="22">
        <f t="shared" si="59"/>
        <v>2.9037677938499855</v>
      </c>
      <c r="L101" s="22">
        <f t="shared" si="60"/>
        <v>2.9037677938499855</v>
      </c>
      <c r="M101" s="231">
        <f t="shared" si="61"/>
        <v>2.9037677938499855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2.2117031363157391</v>
      </c>
      <c r="C102" s="75">
        <f t="shared" si="49"/>
        <v>0</v>
      </c>
      <c r="D102" s="24">
        <f t="shared" si="55"/>
        <v>2.2117031363157391</v>
      </c>
      <c r="H102" s="24">
        <f t="shared" si="56"/>
        <v>1</v>
      </c>
      <c r="I102" s="22">
        <f t="shared" si="57"/>
        <v>2.2117031363157391</v>
      </c>
      <c r="J102" s="24">
        <f t="shared" si="58"/>
        <v>2.2117031363157391</v>
      </c>
      <c r="K102" s="22">
        <f t="shared" si="59"/>
        <v>2.2117031363157391</v>
      </c>
      <c r="L102" s="22">
        <f t="shared" si="60"/>
        <v>2.2117031363157391</v>
      </c>
      <c r="M102" s="231">
        <f t="shared" si="61"/>
        <v>2.2117031363157391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1.1324694396014943</v>
      </c>
      <c r="C103" s="75">
        <f t="shared" si="49"/>
        <v>0</v>
      </c>
      <c r="D103" s="24">
        <f t="shared" si="55"/>
        <v>1.1324694396014943</v>
      </c>
      <c r="H103" s="24">
        <f t="shared" si="56"/>
        <v>1</v>
      </c>
      <c r="I103" s="22">
        <f t="shared" si="57"/>
        <v>1.1324694396014943</v>
      </c>
      <c r="J103" s="24">
        <f t="shared" si="58"/>
        <v>1.1324694396014943</v>
      </c>
      <c r="K103" s="22">
        <f t="shared" si="59"/>
        <v>1.1324694396014943</v>
      </c>
      <c r="L103" s="22">
        <f t="shared" si="60"/>
        <v>1.1324694396014943</v>
      </c>
      <c r="M103" s="231">
        <f t="shared" si="61"/>
        <v>1.1324694396014943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Remittances: no. times per year</v>
      </c>
      <c r="B104" s="75">
        <f t="shared" si="49"/>
        <v>0.16132043299166587</v>
      </c>
      <c r="C104" s="75">
        <f t="shared" si="49"/>
        <v>0</v>
      </c>
      <c r="D104" s="24">
        <f t="shared" si="55"/>
        <v>0.16132043299166587</v>
      </c>
      <c r="H104" s="24">
        <f t="shared" si="56"/>
        <v>1</v>
      </c>
      <c r="I104" s="22">
        <f t="shared" si="57"/>
        <v>0.16132043299166587</v>
      </c>
      <c r="J104" s="24">
        <f t="shared" si="58"/>
        <v>0.16132043299166587</v>
      </c>
      <c r="K104" s="22">
        <f t="shared" si="59"/>
        <v>0.16132043299166587</v>
      </c>
      <c r="L104" s="22">
        <f t="shared" si="60"/>
        <v>0.16132043299166587</v>
      </c>
      <c r="M104" s="231">
        <f t="shared" si="61"/>
        <v>0.16132043299166587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7.1956979135932553</v>
      </c>
      <c r="C119" s="22">
        <f>SUM(C91:C118)</f>
        <v>3.0247581185937348E-2</v>
      </c>
      <c r="D119" s="24">
        <f>SUM(D91:D118)</f>
        <v>7.225945494779193</v>
      </c>
      <c r="E119" s="22"/>
      <c r="F119" s="2"/>
      <c r="G119" s="2"/>
      <c r="H119" s="31"/>
      <c r="I119" s="22">
        <f>SUM(I91:I118)</f>
        <v>7.225945494779193</v>
      </c>
      <c r="J119" s="24">
        <f>SUM(J91:J118)</f>
        <v>7.1929697959200185</v>
      </c>
      <c r="K119" s="22">
        <f>SUM(K91:K118)</f>
        <v>7.1956979135932553</v>
      </c>
      <c r="L119" s="22">
        <f>SUM(L91:L118)</f>
        <v>7.1956979135932553</v>
      </c>
      <c r="M119" s="57">
        <f t="shared" si="48"/>
        <v>7.1929697959200185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1.5508191261238158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1.5508191261238158</v>
      </c>
      <c r="J124" s="241">
        <f>IF(SUMPRODUCT($B$124:$B124,$H$124:$H124)&lt;J$119,($B124*$H124),J$119)</f>
        <v>1.5508191261238158</v>
      </c>
      <c r="K124" s="22">
        <f>(B124)</f>
        <v>1.5508191261238158</v>
      </c>
      <c r="L124" s="29">
        <f>IF(SUMPRODUCT($B$124:$B124,$H$124:$H124)&lt;L$119,($B124*$H124),L$119)</f>
        <v>1.5508191261238158</v>
      </c>
      <c r="M124" s="57">
        <f t="shared" si="62"/>
        <v>1.5508191261238158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2">
        <f t="shared" ref="K125:K126" si="63"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57">
        <f t="shared" ref="M125:M126" si="64">(J125)</f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2.5175666772679373</v>
      </c>
      <c r="K126" s="22">
        <f t="shared" si="63"/>
        <v>2.5175666772679373</v>
      </c>
      <c r="L126" s="29">
        <f>IF(SUMPRODUCT($B$124:$B126,$H$124:$H126)&lt;(L$119-L$128),($B126*$H126),IF(SUMPRODUCT($B$124:$B125,$H$124:$H125)&lt;(L$119-L$128),L$119-L$128-SUMPRODUCT($B$124:$B125,$H$124:$H125),0))</f>
        <v>2.5175666772679373</v>
      </c>
      <c r="M126" s="57">
        <f t="shared" si="64"/>
        <v>2.5175666772679373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0.13066955072324934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0.13066955072324934</v>
      </c>
      <c r="K127" s="22">
        <f>(B127)</f>
        <v>0.13066955072324934</v>
      </c>
      <c r="L127" s="29">
        <f>IF(SUMPRODUCT($B$124:$B127,$H$124:$H127)&lt;(L$119-L$128),($B127*$H127),IF(SUMPRODUCT($B$124:$B126,$H$124:$H126)&lt;(L$119-L128),L$119-L$128-SUMPRODUCT($B$124:$B126,$H$124:$H126),0))</f>
        <v>0.13066955072324934</v>
      </c>
      <c r="M127" s="57">
        <f t="shared" si="62"/>
        <v>0.13066955072324934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0.5664085180572852</v>
      </c>
      <c r="C128" s="2"/>
      <c r="D128" s="31"/>
      <c r="E128" s="2"/>
      <c r="F128" s="2"/>
      <c r="G128" s="2"/>
      <c r="H128" s="24"/>
      <c r="I128" s="29">
        <f>(I30)</f>
        <v>5.675126368655377</v>
      </c>
      <c r="J128" s="232">
        <f>(J30)</f>
        <v>0.57820553265616448</v>
      </c>
      <c r="K128" s="22">
        <f>(B128)</f>
        <v>0.5664085180572852</v>
      </c>
      <c r="L128" s="22">
        <f>IF(L124=L119,0,(L119-L124)/(B119-B124)*K128)</f>
        <v>0.5664085180572852</v>
      </c>
      <c r="M128" s="57">
        <f t="shared" si="62"/>
        <v>0.57820553265616448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1.1617714768074991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1.1472463445353833</v>
      </c>
      <c r="K129" s="29">
        <f>(B129)</f>
        <v>1.1617714768074991</v>
      </c>
      <c r="L129" s="60">
        <f>IF(SUM(L124:L128)&gt;L130,0,L130-SUM(L124:L128))</f>
        <v>1.1617714768074991</v>
      </c>
      <c r="M129" s="57">
        <f t="shared" si="62"/>
        <v>1.1472463445353833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7.1956979135932553</v>
      </c>
      <c r="C130" s="2"/>
      <c r="D130" s="31"/>
      <c r="E130" s="2"/>
      <c r="F130" s="2"/>
      <c r="G130" s="2"/>
      <c r="H130" s="24"/>
      <c r="I130" s="29">
        <f>(I119)</f>
        <v>7.225945494779193</v>
      </c>
      <c r="J130" s="232">
        <f>(J119)</f>
        <v>7.1929697959200185</v>
      </c>
      <c r="K130" s="22">
        <f>(B130)</f>
        <v>7.1956979135932553</v>
      </c>
      <c r="L130" s="22">
        <f>(L119)</f>
        <v>7.1956979135932553</v>
      </c>
      <c r="M130" s="57">
        <f t="shared" si="62"/>
        <v>7.1929697959200185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263" priority="465" operator="equal">
      <formula>16</formula>
    </cfRule>
    <cfRule type="cellIs" dxfId="1262" priority="466" operator="equal">
      <formula>15</formula>
    </cfRule>
    <cfRule type="cellIs" dxfId="1261" priority="467" operator="equal">
      <formula>14</formula>
    </cfRule>
    <cfRule type="cellIs" dxfId="1260" priority="468" operator="equal">
      <formula>13</formula>
    </cfRule>
    <cfRule type="cellIs" dxfId="1259" priority="469" operator="equal">
      <formula>12</formula>
    </cfRule>
    <cfRule type="cellIs" dxfId="1258" priority="470" operator="equal">
      <formula>11</formula>
    </cfRule>
    <cfRule type="cellIs" dxfId="1257" priority="471" operator="equal">
      <formula>10</formula>
    </cfRule>
    <cfRule type="cellIs" dxfId="1256" priority="472" operator="equal">
      <formula>9</formula>
    </cfRule>
    <cfRule type="cellIs" dxfId="1255" priority="473" operator="equal">
      <formula>8</formula>
    </cfRule>
    <cfRule type="cellIs" dxfId="1254" priority="474" operator="equal">
      <formula>7</formula>
    </cfRule>
    <cfRule type="cellIs" dxfId="1253" priority="475" operator="equal">
      <formula>6</formula>
    </cfRule>
    <cfRule type="cellIs" dxfId="1252" priority="476" operator="equal">
      <formula>5</formula>
    </cfRule>
    <cfRule type="cellIs" dxfId="1251" priority="477" operator="equal">
      <formula>4</formula>
    </cfRule>
    <cfRule type="cellIs" dxfId="1250" priority="478" operator="equal">
      <formula>3</formula>
    </cfRule>
    <cfRule type="cellIs" dxfId="1249" priority="479" operator="equal">
      <formula>2</formula>
    </cfRule>
    <cfRule type="cellIs" dxfId="1248" priority="480" operator="equal">
      <formula>1</formula>
    </cfRule>
  </conditionalFormatting>
  <conditionalFormatting sqref="N29">
    <cfRule type="cellIs" dxfId="1247" priority="449" operator="equal">
      <formula>16</formula>
    </cfRule>
    <cfRule type="cellIs" dxfId="1246" priority="450" operator="equal">
      <formula>15</formula>
    </cfRule>
    <cfRule type="cellIs" dxfId="1245" priority="451" operator="equal">
      <formula>14</formula>
    </cfRule>
    <cfRule type="cellIs" dxfId="1244" priority="452" operator="equal">
      <formula>13</formula>
    </cfRule>
    <cfRule type="cellIs" dxfId="1243" priority="453" operator="equal">
      <formula>12</formula>
    </cfRule>
    <cfRule type="cellIs" dxfId="1242" priority="454" operator="equal">
      <formula>11</formula>
    </cfRule>
    <cfRule type="cellIs" dxfId="1241" priority="455" operator="equal">
      <formula>10</formula>
    </cfRule>
    <cfRule type="cellIs" dxfId="1240" priority="456" operator="equal">
      <formula>9</formula>
    </cfRule>
    <cfRule type="cellIs" dxfId="1239" priority="457" operator="equal">
      <formula>8</formula>
    </cfRule>
    <cfRule type="cellIs" dxfId="1238" priority="458" operator="equal">
      <formula>7</formula>
    </cfRule>
    <cfRule type="cellIs" dxfId="1237" priority="459" operator="equal">
      <formula>6</formula>
    </cfRule>
    <cfRule type="cellIs" dxfId="1236" priority="460" operator="equal">
      <formula>5</formula>
    </cfRule>
    <cfRule type="cellIs" dxfId="1235" priority="461" operator="equal">
      <formula>4</formula>
    </cfRule>
    <cfRule type="cellIs" dxfId="1234" priority="462" operator="equal">
      <formula>3</formula>
    </cfRule>
    <cfRule type="cellIs" dxfId="1233" priority="463" operator="equal">
      <formula>2</formula>
    </cfRule>
    <cfRule type="cellIs" dxfId="1232" priority="464" operator="equal">
      <formula>1</formula>
    </cfRule>
  </conditionalFormatting>
  <conditionalFormatting sqref="N27:N28">
    <cfRule type="cellIs" dxfId="927" priority="257" operator="equal">
      <formula>16</formula>
    </cfRule>
    <cfRule type="cellIs" dxfId="926" priority="258" operator="equal">
      <formula>15</formula>
    </cfRule>
    <cfRule type="cellIs" dxfId="925" priority="259" operator="equal">
      <formula>14</formula>
    </cfRule>
    <cfRule type="cellIs" dxfId="924" priority="260" operator="equal">
      <formula>13</formula>
    </cfRule>
    <cfRule type="cellIs" dxfId="923" priority="261" operator="equal">
      <formula>12</formula>
    </cfRule>
    <cfRule type="cellIs" dxfId="922" priority="262" operator="equal">
      <formula>11</formula>
    </cfRule>
    <cfRule type="cellIs" dxfId="921" priority="263" operator="equal">
      <formula>10</formula>
    </cfRule>
    <cfRule type="cellIs" dxfId="920" priority="264" operator="equal">
      <formula>9</formula>
    </cfRule>
    <cfRule type="cellIs" dxfId="919" priority="265" operator="equal">
      <formula>8</formula>
    </cfRule>
    <cfRule type="cellIs" dxfId="918" priority="266" operator="equal">
      <formula>7</formula>
    </cfRule>
    <cfRule type="cellIs" dxfId="917" priority="267" operator="equal">
      <formula>6</formula>
    </cfRule>
    <cfRule type="cellIs" dxfId="916" priority="268" operator="equal">
      <formula>5</formula>
    </cfRule>
    <cfRule type="cellIs" dxfId="915" priority="269" operator="equal">
      <formula>4</formula>
    </cfRule>
    <cfRule type="cellIs" dxfId="914" priority="270" operator="equal">
      <formula>3</formula>
    </cfRule>
    <cfRule type="cellIs" dxfId="913" priority="271" operator="equal">
      <formula>2</formula>
    </cfRule>
    <cfRule type="cellIs" dxfId="912" priority="272" operator="equal">
      <formula>1</formula>
    </cfRule>
  </conditionalFormatting>
  <conditionalFormatting sqref="N113:N118">
    <cfRule type="cellIs" dxfId="575" priority="129" operator="equal">
      <formula>16</formula>
    </cfRule>
    <cfRule type="cellIs" dxfId="574" priority="130" operator="equal">
      <formula>15</formula>
    </cfRule>
    <cfRule type="cellIs" dxfId="573" priority="131" operator="equal">
      <formula>14</formula>
    </cfRule>
    <cfRule type="cellIs" dxfId="572" priority="132" operator="equal">
      <formula>13</formula>
    </cfRule>
    <cfRule type="cellIs" dxfId="571" priority="133" operator="equal">
      <formula>12</formula>
    </cfRule>
    <cfRule type="cellIs" dxfId="570" priority="134" operator="equal">
      <formula>11</formula>
    </cfRule>
    <cfRule type="cellIs" dxfId="569" priority="135" operator="equal">
      <formula>10</formula>
    </cfRule>
    <cfRule type="cellIs" dxfId="568" priority="136" operator="equal">
      <formula>9</formula>
    </cfRule>
    <cfRule type="cellIs" dxfId="567" priority="137" operator="equal">
      <formula>8</formula>
    </cfRule>
    <cfRule type="cellIs" dxfId="566" priority="138" operator="equal">
      <formula>7</formula>
    </cfRule>
    <cfRule type="cellIs" dxfId="565" priority="139" operator="equal">
      <formula>6</formula>
    </cfRule>
    <cfRule type="cellIs" dxfId="564" priority="140" operator="equal">
      <formula>5</formula>
    </cfRule>
    <cfRule type="cellIs" dxfId="563" priority="141" operator="equal">
      <formula>4</formula>
    </cfRule>
    <cfRule type="cellIs" dxfId="562" priority="142" operator="equal">
      <formula>3</formula>
    </cfRule>
    <cfRule type="cellIs" dxfId="561" priority="143" operator="equal">
      <formula>2</formula>
    </cfRule>
    <cfRule type="cellIs" dxfId="560" priority="144" operator="equal">
      <formula>1</formula>
    </cfRule>
  </conditionalFormatting>
  <conditionalFormatting sqref="N112">
    <cfRule type="cellIs" dxfId="559" priority="113" operator="equal">
      <formula>16</formula>
    </cfRule>
    <cfRule type="cellIs" dxfId="558" priority="114" operator="equal">
      <formula>15</formula>
    </cfRule>
    <cfRule type="cellIs" dxfId="557" priority="115" operator="equal">
      <formula>14</formula>
    </cfRule>
    <cfRule type="cellIs" dxfId="556" priority="116" operator="equal">
      <formula>13</formula>
    </cfRule>
    <cfRule type="cellIs" dxfId="555" priority="117" operator="equal">
      <formula>12</formula>
    </cfRule>
    <cfRule type="cellIs" dxfId="554" priority="118" operator="equal">
      <formula>11</formula>
    </cfRule>
    <cfRule type="cellIs" dxfId="553" priority="119" operator="equal">
      <formula>10</formula>
    </cfRule>
    <cfRule type="cellIs" dxfId="552" priority="120" operator="equal">
      <formula>9</formula>
    </cfRule>
    <cfRule type="cellIs" dxfId="551" priority="121" operator="equal">
      <formula>8</formula>
    </cfRule>
    <cfRule type="cellIs" dxfId="550" priority="122" operator="equal">
      <formula>7</formula>
    </cfRule>
    <cfRule type="cellIs" dxfId="549" priority="123" operator="equal">
      <formula>6</formula>
    </cfRule>
    <cfRule type="cellIs" dxfId="548" priority="124" operator="equal">
      <formula>5</formula>
    </cfRule>
    <cfRule type="cellIs" dxfId="547" priority="125" operator="equal">
      <formula>4</formula>
    </cfRule>
    <cfRule type="cellIs" dxfId="546" priority="126" operator="equal">
      <formula>3</formula>
    </cfRule>
    <cfRule type="cellIs" dxfId="545" priority="127" operator="equal">
      <formula>2</formula>
    </cfRule>
    <cfRule type="cellIs" dxfId="544" priority="128" operator="equal">
      <formula>1</formula>
    </cfRule>
  </conditionalFormatting>
  <conditionalFormatting sqref="N111">
    <cfRule type="cellIs" dxfId="543" priority="97" operator="equal">
      <formula>16</formula>
    </cfRule>
    <cfRule type="cellIs" dxfId="542" priority="98" operator="equal">
      <formula>15</formula>
    </cfRule>
    <cfRule type="cellIs" dxfId="541" priority="99" operator="equal">
      <formula>14</formula>
    </cfRule>
    <cfRule type="cellIs" dxfId="540" priority="100" operator="equal">
      <formula>13</formula>
    </cfRule>
    <cfRule type="cellIs" dxfId="539" priority="101" operator="equal">
      <formula>12</formula>
    </cfRule>
    <cfRule type="cellIs" dxfId="538" priority="102" operator="equal">
      <formula>11</formula>
    </cfRule>
    <cfRule type="cellIs" dxfId="537" priority="103" operator="equal">
      <formula>10</formula>
    </cfRule>
    <cfRule type="cellIs" dxfId="536" priority="104" operator="equal">
      <formula>9</formula>
    </cfRule>
    <cfRule type="cellIs" dxfId="535" priority="105" operator="equal">
      <formula>8</formula>
    </cfRule>
    <cfRule type="cellIs" dxfId="534" priority="106" operator="equal">
      <formula>7</formula>
    </cfRule>
    <cfRule type="cellIs" dxfId="533" priority="107" operator="equal">
      <formula>6</formula>
    </cfRule>
    <cfRule type="cellIs" dxfId="532" priority="108" operator="equal">
      <formula>5</formula>
    </cfRule>
    <cfRule type="cellIs" dxfId="531" priority="109" operator="equal">
      <formula>4</formula>
    </cfRule>
    <cfRule type="cellIs" dxfId="530" priority="110" operator="equal">
      <formula>3</formula>
    </cfRule>
    <cfRule type="cellIs" dxfId="529" priority="111" operator="equal">
      <formula>2</formula>
    </cfRule>
    <cfRule type="cellIs" dxfId="528" priority="112" operator="equal">
      <formula>1</formula>
    </cfRule>
  </conditionalFormatting>
  <conditionalFormatting sqref="N110">
    <cfRule type="cellIs" dxfId="511" priority="65" operator="equal">
      <formula>16</formula>
    </cfRule>
    <cfRule type="cellIs" dxfId="510" priority="66" operator="equal">
      <formula>15</formula>
    </cfRule>
    <cfRule type="cellIs" dxfId="509" priority="67" operator="equal">
      <formula>14</formula>
    </cfRule>
    <cfRule type="cellIs" dxfId="508" priority="68" operator="equal">
      <formula>13</formula>
    </cfRule>
    <cfRule type="cellIs" dxfId="507" priority="69" operator="equal">
      <formula>12</formula>
    </cfRule>
    <cfRule type="cellIs" dxfId="506" priority="70" operator="equal">
      <formula>11</formula>
    </cfRule>
    <cfRule type="cellIs" dxfId="505" priority="71" operator="equal">
      <formula>10</formula>
    </cfRule>
    <cfRule type="cellIs" dxfId="504" priority="72" operator="equal">
      <formula>9</formula>
    </cfRule>
    <cfRule type="cellIs" dxfId="503" priority="73" operator="equal">
      <formula>8</formula>
    </cfRule>
    <cfRule type="cellIs" dxfId="502" priority="74" operator="equal">
      <formula>7</formula>
    </cfRule>
    <cfRule type="cellIs" dxfId="501" priority="75" operator="equal">
      <formula>6</formula>
    </cfRule>
    <cfRule type="cellIs" dxfId="500" priority="76" operator="equal">
      <formula>5</formula>
    </cfRule>
    <cfRule type="cellIs" dxfId="499" priority="77" operator="equal">
      <formula>4</formula>
    </cfRule>
    <cfRule type="cellIs" dxfId="498" priority="78" operator="equal">
      <formula>3</formula>
    </cfRule>
    <cfRule type="cellIs" dxfId="497" priority="79" operator="equal">
      <formula>2</formula>
    </cfRule>
    <cfRule type="cellIs" dxfId="496" priority="80" operator="equal">
      <formula>1</formula>
    </cfRule>
  </conditionalFormatting>
  <conditionalFormatting sqref="N6:N26">
    <cfRule type="cellIs" dxfId="255" priority="33" operator="equal">
      <formula>16</formula>
    </cfRule>
    <cfRule type="cellIs" dxfId="254" priority="34" operator="equal">
      <formula>15</formula>
    </cfRule>
    <cfRule type="cellIs" dxfId="253" priority="35" operator="equal">
      <formula>14</formula>
    </cfRule>
    <cfRule type="cellIs" dxfId="252" priority="36" operator="equal">
      <formula>13</formula>
    </cfRule>
    <cfRule type="cellIs" dxfId="251" priority="37" operator="equal">
      <formula>12</formula>
    </cfRule>
    <cfRule type="cellIs" dxfId="250" priority="38" operator="equal">
      <formula>11</formula>
    </cfRule>
    <cfRule type="cellIs" dxfId="249" priority="39" operator="equal">
      <formula>10</formula>
    </cfRule>
    <cfRule type="cellIs" dxfId="248" priority="40" operator="equal">
      <formula>9</formula>
    </cfRule>
    <cfRule type="cellIs" dxfId="247" priority="41" operator="equal">
      <formula>8</formula>
    </cfRule>
    <cfRule type="cellIs" dxfId="246" priority="42" operator="equal">
      <formula>7</formula>
    </cfRule>
    <cfRule type="cellIs" dxfId="245" priority="43" operator="equal">
      <formula>6</formula>
    </cfRule>
    <cfRule type="cellIs" dxfId="244" priority="44" operator="equal">
      <formula>5</formula>
    </cfRule>
    <cfRule type="cellIs" dxfId="243" priority="45" operator="equal">
      <formula>4</formula>
    </cfRule>
    <cfRule type="cellIs" dxfId="242" priority="46" operator="equal">
      <formula>3</formula>
    </cfRule>
    <cfRule type="cellIs" dxfId="241" priority="47" operator="equal">
      <formula>2</formula>
    </cfRule>
    <cfRule type="cellIs" dxfId="240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09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N91" sqref="N91:N10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0.15761270236612701</v>
      </c>
      <c r="C6" s="102">
        <f>IF([1]Summ!$K1044="",0,[1]Summ!$K1044)</f>
        <v>0</v>
      </c>
      <c r="D6" s="24">
        <f t="shared" ref="D6:D29" si="0">(B6+C6)</f>
        <v>0.15761270236612701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0.15761270236612701</v>
      </c>
      <c r="J6" s="24">
        <f t="shared" ref="J6:J13" si="3">IF(I$32&lt;=1+I$131,I6,B6*H6+J$33*(I6-B6*H6))</f>
        <v>0.15761270236612701</v>
      </c>
      <c r="K6" s="22">
        <f t="shared" ref="K6:K31" si="4">B6</f>
        <v>0.15761270236612701</v>
      </c>
      <c r="L6" s="22">
        <f t="shared" ref="L6:L29" si="5">IF(K6="","",K6*H6)</f>
        <v>0.15761270236612701</v>
      </c>
      <c r="M6" s="177">
        <f t="shared" ref="M6:M31" si="6">J6</f>
        <v>0.15761270236612701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0.63045080946450804</v>
      </c>
      <c r="Z6" s="156">
        <f>Poor!Z6</f>
        <v>0.17</v>
      </c>
      <c r="AA6" s="121">
        <f>$M6*Z6*4</f>
        <v>0.10717663760896637</v>
      </c>
      <c r="AB6" s="156">
        <f>Poor!AB6</f>
        <v>0.17</v>
      </c>
      <c r="AC6" s="121">
        <f t="shared" ref="AC6:AC29" si="7">$M6*AB6*4</f>
        <v>0.10717663760896637</v>
      </c>
      <c r="AD6" s="156">
        <f>Poor!AD6</f>
        <v>0.33</v>
      </c>
      <c r="AE6" s="121">
        <f t="shared" ref="AE6:AE29" si="8">$M6*AD6*4</f>
        <v>0.20804876712328765</v>
      </c>
      <c r="AF6" s="122">
        <f>1-SUM(Z6,AB6,AD6)</f>
        <v>0.32999999999999996</v>
      </c>
      <c r="AG6" s="121">
        <f>$M6*AF6*4</f>
        <v>0.20804876712328763</v>
      </c>
      <c r="AH6" s="123">
        <f>SUM(Z6,AB6,AD6,AF6)</f>
        <v>1</v>
      </c>
      <c r="AI6" s="184">
        <f>SUM(AA6,AC6,AE6,AG6)/4</f>
        <v>0.15761270236612701</v>
      </c>
      <c r="AJ6" s="120">
        <f>(AA6+AC6)/2</f>
        <v>0.10717663760896637</v>
      </c>
      <c r="AK6" s="119">
        <f>(AE6+AG6)/2</f>
        <v>0.20804876712328763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7.88480697384807E-2</v>
      </c>
      <c r="C7" s="102">
        <f>IF([1]Summ!$K1045="",0,[1]Summ!$K1045)</f>
        <v>0</v>
      </c>
      <c r="D7" s="24">
        <f t="shared" si="0"/>
        <v>7.88480697384807E-2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7.88480697384807E-2</v>
      </c>
      <c r="J7" s="24">
        <f t="shared" si="3"/>
        <v>7.88480697384807E-2</v>
      </c>
      <c r="K7" s="22">
        <f t="shared" si="4"/>
        <v>7.88480697384807E-2</v>
      </c>
      <c r="L7" s="22">
        <f t="shared" si="5"/>
        <v>7.88480697384807E-2</v>
      </c>
      <c r="M7" s="177">
        <f t="shared" si="6"/>
        <v>7.88480697384807E-2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5162.7255387052628</v>
      </c>
      <c r="S7" s="226">
        <f>IF($B$81=0,0,(SUMIF($N$6:$N$28,$U7,L$6:L$28)+SUMIF($N$91:$N$118,$U7,L$91:L$118))*$B$83*$H$84*Poor!$B$81/$B$81)</f>
        <v>5162.7255387052628</v>
      </c>
      <c r="T7" s="226">
        <f>IF($B$81=0,0,(SUMIF($N$6:$N$28,$U7,M$6:M$28)+SUMIF($N$91:$N$118,$U7,M$91:M$118))*$B$83*$H$84*Poor!$B$81/$B$81)</f>
        <v>4189.6424257951749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0.3153922789539228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0.3153922789539228</v>
      </c>
      <c r="AH7" s="123">
        <f t="shared" ref="AH7:AH30" si="12">SUM(Z7,AB7,AD7,AF7)</f>
        <v>1</v>
      </c>
      <c r="AI7" s="184">
        <f t="shared" ref="AI7:AI30" si="13">SUM(AA7,AC7,AE7,AG7)/4</f>
        <v>7.88480697384807E-2</v>
      </c>
      <c r="AJ7" s="120">
        <f t="shared" ref="AJ7:AJ31" si="14">(AA7+AC7)/2</f>
        <v>0</v>
      </c>
      <c r="AK7" s="119">
        <f t="shared" ref="AK7:AK31" si="15">(AE7+AG7)/2</f>
        <v>0.1576961394769614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6.0123334371108353E-2</v>
      </c>
      <c r="L8" s="22">
        <f t="shared" si="5"/>
        <v>6.0123334371108353E-2</v>
      </c>
      <c r="M8" s="228">
        <f t="shared" si="6"/>
        <v>6.0123334371108353E-2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18100</v>
      </c>
      <c r="S8" s="226">
        <f>IF($B$81=0,0,(SUMIF($N$6:$N$28,$U8,L$6:L$28)+SUMIF($N$91:$N$118,$U8,L$91:L$118))*$B$83*$H$84*Poor!$B$81/$B$81)</f>
        <v>18100</v>
      </c>
      <c r="T8" s="226">
        <f>IF($B$81=0,0,(SUMIF($N$6:$N$28,$U8,M$6:M$28)+SUMIF($N$91:$N$118,$U8,M$91:M$118))*$B$83*$H$84*Poor!$B$81/$B$81)</f>
        <v>19081.251374570718</v>
      </c>
      <c r="U8" s="227">
        <v>2</v>
      </c>
      <c r="V8" s="56"/>
      <c r="W8" s="115"/>
      <c r="X8" s="118">
        <f>Poor!X8</f>
        <v>1</v>
      </c>
      <c r="Y8" s="184">
        <f t="shared" si="9"/>
        <v>0.24049333748443341</v>
      </c>
      <c r="Z8" s="125">
        <f>IF($Y8=0,0,AA8/$Y8)</f>
        <v>0.35182745547003547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8.4612158984644706E-2</v>
      </c>
      <c r="AB8" s="125">
        <f>IF($Y8=0,0,AC8/$Y8)</f>
        <v>0.34633070080074774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8.3290226108894555E-2</v>
      </c>
      <c r="AD8" s="125">
        <f>IF($Y8=0,0,AE8/$Y8)</f>
        <v>0.11173356233101633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2.6871177314011088E-2</v>
      </c>
      <c r="AF8" s="122">
        <f t="shared" si="10"/>
        <v>0.19010828139820046</v>
      </c>
      <c r="AG8" s="121">
        <f t="shared" si="11"/>
        <v>4.571977507688306E-2</v>
      </c>
      <c r="AH8" s="123">
        <f t="shared" si="12"/>
        <v>1</v>
      </c>
      <c r="AI8" s="184">
        <f t="shared" si="13"/>
        <v>6.0123334371108353E-2</v>
      </c>
      <c r="AJ8" s="120">
        <f t="shared" si="14"/>
        <v>8.3951192546769637E-2</v>
      </c>
      <c r="AK8" s="119">
        <f t="shared" si="15"/>
        <v>3.6295476195447075E-2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4085.507210374938</v>
      </c>
      <c r="S9" s="226">
        <f>IF($B$81=0,0,(SUMIF($N$6:$N$28,$U9,L$6:L$28)+SUMIF($N$91:$N$118,$U9,L$91:L$118))*$B$83*$H$84*Poor!$B$81/$B$81)</f>
        <v>4085.507210374938</v>
      </c>
      <c r="T9" s="226">
        <f>IF($B$81=0,0,(SUMIF($N$6:$N$28,$U9,M$6:M$28)+SUMIF($N$91:$N$118,$U9,M$91:M$118))*$B$83*$H$84*Poor!$B$81/$B$81)</f>
        <v>4085.507210374938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0.35182745547003547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3.9873778286604024E-2</v>
      </c>
      <c r="AB9" s="125">
        <f>IF($Y9=0,0,AC9/$Y9)</f>
        <v>0.34633070080074763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3.9250812757418069E-2</v>
      </c>
      <c r="AD9" s="125">
        <f>IF($Y9=0,0,AE9/$Y9)</f>
        <v>0.11173356233101635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1.2663137064181854E-2</v>
      </c>
      <c r="AF9" s="122">
        <f t="shared" si="10"/>
        <v>0.19010828139820057</v>
      </c>
      <c r="AG9" s="121">
        <f t="shared" si="11"/>
        <v>2.15456052251294E-2</v>
      </c>
      <c r="AH9" s="123">
        <f t="shared" si="12"/>
        <v>1</v>
      </c>
      <c r="AI9" s="184">
        <f t="shared" si="13"/>
        <v>2.8333333333333335E-2</v>
      </c>
      <c r="AJ9" s="120">
        <f t="shared" si="14"/>
        <v>3.9562295522011043E-2</v>
      </c>
      <c r="AK9" s="119">
        <f t="shared" si="15"/>
        <v>1.7104371144655628E-2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</v>
      </c>
      <c r="H10" s="24">
        <f t="shared" si="1"/>
        <v>1</v>
      </c>
      <c r="I10" s="22">
        <f t="shared" si="2"/>
        <v>1.1829143835616438</v>
      </c>
      <c r="J10" s="24">
        <f t="shared" si="3"/>
        <v>0.17072549430839468</v>
      </c>
      <c r="K10" s="22">
        <f t="shared" si="4"/>
        <v>0.23658287671232875</v>
      </c>
      <c r="L10" s="22">
        <f t="shared" si="5"/>
        <v>0.23658287671232875</v>
      </c>
      <c r="M10" s="228">
        <f t="shared" si="6"/>
        <v>0.17072549430839468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0.68290197723357871</v>
      </c>
      <c r="Z10" s="125">
        <f>IF($Y10=0,0,AA10/$Y10)</f>
        <v>0.35182745547003547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0.24026366498554608</v>
      </c>
      <c r="AB10" s="125">
        <f>IF($Y10=0,0,AC10/$Y10)</f>
        <v>0.34633070080074763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0.23650992035352153</v>
      </c>
      <c r="AD10" s="125">
        <f>IF($Y10=0,0,AE10/$Y10)</f>
        <v>0.11173356233101635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7.6303070639202372E-2</v>
      </c>
      <c r="AF10" s="122">
        <f t="shared" si="10"/>
        <v>0.19010828139820057</v>
      </c>
      <c r="AG10" s="121">
        <f t="shared" si="11"/>
        <v>0.12982532125530874</v>
      </c>
      <c r="AH10" s="123">
        <f t="shared" si="12"/>
        <v>1</v>
      </c>
      <c r="AI10" s="184">
        <f t="shared" si="13"/>
        <v>0.17072549430839468</v>
      </c>
      <c r="AJ10" s="120">
        <f t="shared" si="14"/>
        <v>0.2383867926695338</v>
      </c>
      <c r="AK10" s="119">
        <f t="shared" si="15"/>
        <v>0.10306419594725555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8">
        <f t="shared" si="6"/>
        <v>7.0701130759651315E-2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34000</v>
      </c>
      <c r="S11" s="226">
        <f>IF($B$81=0,0,(SUMIF($N$6:$N$28,$U11,L$6:L$28)+SUMIF($N$91:$N$118,$U11,L$91:L$118))*$B$83*$H$84*Poor!$B$81/$B$81)</f>
        <v>34000</v>
      </c>
      <c r="T11" s="226">
        <f>IF($B$81=0,0,(SUMIF($N$6:$N$28,$U11,M$6:M$28)+SUMIF($N$91:$N$118,$U11,M$91:M$118))*$B$83*$H$84*Poor!$B$81/$B$81)</f>
        <v>33643.339482647163</v>
      </c>
      <c r="U11" s="227">
        <v>5</v>
      </c>
      <c r="V11" s="56"/>
      <c r="W11" s="115"/>
      <c r="X11" s="118">
        <f>Poor!X11</f>
        <v>1</v>
      </c>
      <c r="Y11" s="184">
        <f t="shared" si="9"/>
        <v>0.28280452303860526</v>
      </c>
      <c r="Z11" s="125">
        <f>IF($Y11=0,0,AA11/$Y11)</f>
        <v>0.35182745547003552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9.9498395736089526E-2</v>
      </c>
      <c r="AB11" s="125">
        <f>IF($Y11=0,0,AC11/$Y11)</f>
        <v>0.34633070080074768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9.7943888653581349E-2</v>
      </c>
      <c r="AD11" s="125">
        <f>IF($Y11=0,0,AE11/$Y11)</f>
        <v>0.11173356233101633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3.1598756802427345E-2</v>
      </c>
      <c r="AF11" s="122">
        <f t="shared" si="10"/>
        <v>0.19010828139820046</v>
      </c>
      <c r="AG11" s="121">
        <f t="shared" si="11"/>
        <v>5.3763481846507033E-2</v>
      </c>
      <c r="AH11" s="123">
        <f t="shared" si="12"/>
        <v>1</v>
      </c>
      <c r="AI11" s="184">
        <f t="shared" si="13"/>
        <v>7.0701130759651315E-2</v>
      </c>
      <c r="AJ11" s="120">
        <f t="shared" si="14"/>
        <v>9.8721142194835437E-2</v>
      </c>
      <c r="AK11" s="119">
        <f t="shared" si="15"/>
        <v>4.2681119324467193E-2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1.9596374059365665E-2</v>
      </c>
      <c r="K12" s="22">
        <f t="shared" si="4"/>
        <v>1.9943349937733501E-2</v>
      </c>
      <c r="L12" s="22">
        <f t="shared" si="5"/>
        <v>1.9943349937733501E-2</v>
      </c>
      <c r="M12" s="228">
        <f t="shared" si="6"/>
        <v>1.9596374059365665E-2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7.838549623746266E-2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5.2518282479099988E-2</v>
      </c>
      <c r="AF12" s="122">
        <f>1-SUM(Z12,AB12,AD12)</f>
        <v>0.32999999999999996</v>
      </c>
      <c r="AG12" s="121">
        <f>$M12*AF12*4</f>
        <v>2.5867213758362675E-2</v>
      </c>
      <c r="AH12" s="123">
        <f t="shared" si="12"/>
        <v>1</v>
      </c>
      <c r="AI12" s="184">
        <f t="shared" si="13"/>
        <v>1.9596374059365665E-2</v>
      </c>
      <c r="AJ12" s="120">
        <f t="shared" si="14"/>
        <v>0</v>
      </c>
      <c r="AK12" s="119">
        <f t="shared" si="15"/>
        <v>3.919274811873133E-2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2.2405362258732476E-3</v>
      </c>
      <c r="K13" s="22">
        <f t="shared" si="4"/>
        <v>5.996039850560398E-3</v>
      </c>
      <c r="L13" s="22">
        <f t="shared" si="5"/>
        <v>5.996039850560398E-3</v>
      </c>
      <c r="M13" s="229">
        <f t="shared" si="6"/>
        <v>2.2405362258732476E-3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8.9621449034929905E-3</v>
      </c>
      <c r="Z13" s="156">
        <f>Poor!Z13</f>
        <v>1</v>
      </c>
      <c r="AA13" s="121">
        <f>$M13*Z13*4</f>
        <v>8.9621449034929905E-3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2.2405362258732476E-3</v>
      </c>
      <c r="AJ13" s="120">
        <f t="shared" si="14"/>
        <v>4.4810724517464953E-3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4.207597105678162E-3</v>
      </c>
      <c r="K14" s="22">
        <f t="shared" si="4"/>
        <v>4.8879202988792031E-3</v>
      </c>
      <c r="L14" s="22">
        <f t="shared" si="5"/>
        <v>4.8879202988792031E-3</v>
      </c>
      <c r="M14" s="229">
        <f t="shared" si="6"/>
        <v>4.207597105678162E-3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63360</v>
      </c>
      <c r="S14" s="226">
        <f>IF($B$81=0,0,(SUMIF($N$6:$N$28,$U14,L$6:L$28)+SUMIF($N$91:$N$118,$U14,L$91:L$118))*$B$83*$H$84*Poor!$B$81/$B$81)</f>
        <v>63360</v>
      </c>
      <c r="T14" s="226">
        <f>IF($B$81=0,0,(SUMIF($N$6:$N$28,$U14,M$6:M$28)+SUMIF($N$91:$N$118,$U14,M$91:M$118))*$B$83*$H$84*Poor!$B$81/$B$81)</f>
        <v>63360</v>
      </c>
      <c r="U14" s="227">
        <v>8</v>
      </c>
      <c r="V14" s="56"/>
      <c r="W14" s="110"/>
      <c r="X14" s="118"/>
      <c r="Y14" s="184">
        <f>M14*4</f>
        <v>1.6830388422712648E-2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1.6830388422712648E-2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4.207597105678162E-3</v>
      </c>
      <c r="AJ14" s="120">
        <f t="shared" si="14"/>
        <v>8.4151942113563239E-3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30">
        <f t="shared" si="6"/>
        <v>3.6425902864259028E-3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4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8">
        <f t="shared" si="6"/>
        <v>3.3890660024906601E-3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4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9">
        <f t="shared" si="6"/>
        <v>1.307596513075965E-3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4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1803.8960447144655</v>
      </c>
      <c r="S18" s="226">
        <f>IF($B$81=0,0,(SUMIF($N$6:$N$28,$U18,L$6:L$28)+SUMIF($N$91:$N$118,$U18,L$91:L$118))*$B$83*$H$84*Poor!$B$81/$B$81)</f>
        <v>1803.8960447144655</v>
      </c>
      <c r="T18" s="226">
        <f>IF($B$81=0,0,(SUMIF($N$6:$N$28,$U18,M$6:M$28)+SUMIF($N$91:$N$118,$U18,M$91:M$118))*$B$83*$H$84*Poor!$B$81/$B$81)</f>
        <v>1803.8960447144655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8412</v>
      </c>
      <c r="S20" s="226">
        <f>IF($B$81=0,0,(SUMIF($N$6:$N$28,$U20,L$6:L$28)+SUMIF($N$91:$N$118,$U20,L$91:L$118))*$B$83*$H$84*Poor!$B$81/$B$81)</f>
        <v>8412</v>
      </c>
      <c r="T20" s="226">
        <f>IF($B$81=0,0,(SUMIF($N$6:$N$28,$U20,M$6:M$28)+SUMIF($N$91:$N$118,$U20,M$91:M$118))*$B$83*$H$84*Poor!$B$81/$B$81)</f>
        <v>8412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4800</v>
      </c>
      <c r="S21" s="226">
        <f>IF($B$81=0,0,(SUMIF($N$6:$N$28,$U21,L$6:L$28)+SUMIF($N$91:$N$118,$U21,L$91:L$118))*$B$83*$H$84*Poor!$B$81/$B$81)</f>
        <v>4800</v>
      </c>
      <c r="T21" s="226">
        <f>IF($B$81=0,0,(SUMIF($N$6:$N$28,$U21,M$6:M$28)+SUMIF($N$91:$N$118,$U21,M$91:M$118))*$B$83*$H$84*Poor!$B$81/$B$81)</f>
        <v>4800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139724.12879379466</v>
      </c>
      <c r="S23" s="179">
        <f>SUM(S7:S22)</f>
        <v>139724.12879379466</v>
      </c>
      <c r="T23" s="179">
        <f>SUM(T7:T22)</f>
        <v>139375.63653810247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28433.017482503979</v>
      </c>
      <c r="S24" s="41">
        <f>IF($B$81=0,0,($B$124*($H$124)+1-($D$29*$H$29)-($D$28*$H$28))*$I$83*Poor!$B$81/$B$81)</f>
        <v>28433.017482503979</v>
      </c>
      <c r="T24" s="41">
        <f>IF($B$81=0,0,($B$124*($H$124)+1-($D$29*$H$29)-($D$28*$H$28))*$I$83*Poor!$B$81/$B$81)</f>
        <v>28433.017482503979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3.4029623152745603E-2</v>
      </c>
      <c r="K27" s="22">
        <f t="shared" si="4"/>
        <v>3.1815508841843095E-2</v>
      </c>
      <c r="L27" s="22">
        <f t="shared" si="5"/>
        <v>3.1815508841843095E-2</v>
      </c>
      <c r="M27" s="230">
        <f t="shared" si="6"/>
        <v>3.4029623152745603E-2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86866.350815837315</v>
      </c>
      <c r="S27" s="41">
        <f>IF($B$81=0,0,($B$124*$H$124)+($B$125*$H$125*$H$84)+($B$126*$H$126*$H$84)+($B$127*$H$127*$H$84)+1-($D$29*$H$29)-($D$28*$H$28))*$I$83*Poor!$B$81/$B$81</f>
        <v>86866.350815837315</v>
      </c>
      <c r="T27" s="41">
        <f>IF($B$81=0,0,($B$124*$H$124)+($B$125*$H$125*$H$84)+($B$126*$H$126*$H$84)+($B$127*$H$127*$H$84)+1-($D$29*$H$29)-($D$28*$H$28))*$I$83*Poor!$B$81/$B$81</f>
        <v>86866.350815837315</v>
      </c>
      <c r="U27" s="56"/>
      <c r="V27" s="56"/>
      <c r="W27" s="110"/>
      <c r="X27" s="118"/>
      <c r="Y27" s="184">
        <f t="shared" si="9"/>
        <v>0.13611849261098241</v>
      </c>
      <c r="Z27" s="156">
        <f>Poor!Z27</f>
        <v>0.25</v>
      </c>
      <c r="AA27" s="121">
        <f t="shared" si="16"/>
        <v>3.4029623152745603E-2</v>
      </c>
      <c r="AB27" s="156">
        <f>Poor!AB27</f>
        <v>0.25</v>
      </c>
      <c r="AC27" s="121">
        <f t="shared" si="7"/>
        <v>3.4029623152745603E-2</v>
      </c>
      <c r="AD27" s="156">
        <f>Poor!AD27</f>
        <v>0.25</v>
      </c>
      <c r="AE27" s="121">
        <f t="shared" si="8"/>
        <v>3.4029623152745603E-2</v>
      </c>
      <c r="AF27" s="122">
        <f t="shared" si="10"/>
        <v>0.25</v>
      </c>
      <c r="AG27" s="121">
        <f t="shared" si="11"/>
        <v>3.4029623152745603E-2</v>
      </c>
      <c r="AH27" s="123">
        <f t="shared" si="12"/>
        <v>1</v>
      </c>
      <c r="AI27" s="184">
        <f t="shared" si="13"/>
        <v>3.4029623152745603E-2</v>
      </c>
      <c r="AJ27" s="120">
        <f t="shared" si="14"/>
        <v>3.4029623152745603E-2</v>
      </c>
      <c r="AK27" s="119">
        <f t="shared" si="15"/>
        <v>3.4029623152745603E-2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8.0727552179327519E-2</v>
      </c>
      <c r="C28" s="102">
        <f>IF([1]Summ!$K1066="",0,[1]Summ!$K1066)</f>
        <v>-8.0727552179327519E-2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8.6345567891504438E-2</v>
      </c>
      <c r="K28" s="22">
        <f t="shared" si="4"/>
        <v>8.0727552179327519E-2</v>
      </c>
      <c r="L28" s="22">
        <f t="shared" si="5"/>
        <v>8.0727552179327519E-2</v>
      </c>
      <c r="M28" s="228">
        <f t="shared" si="6"/>
        <v>8.6345567891504438E-2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0.34538227156601775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0.17269113578300888</v>
      </c>
      <c r="AF28" s="122">
        <f t="shared" si="10"/>
        <v>0.5</v>
      </c>
      <c r="AG28" s="121">
        <f t="shared" si="11"/>
        <v>0.17269113578300888</v>
      </c>
      <c r="AH28" s="123">
        <f t="shared" si="12"/>
        <v>1</v>
      </c>
      <c r="AI28" s="184">
        <f t="shared" si="13"/>
        <v>8.6345567891504438E-2</v>
      </c>
      <c r="AJ28" s="120">
        <f t="shared" si="14"/>
        <v>0</v>
      </c>
      <c r="AK28" s="119">
        <f t="shared" si="15"/>
        <v>0.17269113578300888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0.26488992014943957</v>
      </c>
      <c r="C29" s="102">
        <f>IF([1]Summ!$K1067="",0,[1]Summ!$K1067)</f>
        <v>0.22185719478265986</v>
      </c>
      <c r="D29" s="24">
        <f t="shared" si="0"/>
        <v>0.48674711493209943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0.24945036856512121</v>
      </c>
      <c r="K29" s="22">
        <f t="shared" si="4"/>
        <v>0.26488992014943957</v>
      </c>
      <c r="L29" s="22">
        <f t="shared" si="5"/>
        <v>0.26488992014943957</v>
      </c>
      <c r="M29" s="175">
        <f t="shared" si="6"/>
        <v>0.24945036856512121</v>
      </c>
      <c r="N29" s="233"/>
      <c r="P29" s="22"/>
      <c r="V29" s="56"/>
      <c r="W29" s="110"/>
      <c r="X29" s="118"/>
      <c r="Y29" s="184">
        <f t="shared" si="9"/>
        <v>0.99780147426048482</v>
      </c>
      <c r="Z29" s="156">
        <f>Poor!Z29</f>
        <v>0.25</v>
      </c>
      <c r="AA29" s="121">
        <f t="shared" si="16"/>
        <v>0.24945036856512121</v>
      </c>
      <c r="AB29" s="156">
        <f>Poor!AB29</f>
        <v>0.25</v>
      </c>
      <c r="AC29" s="121">
        <f t="shared" si="7"/>
        <v>0.24945036856512121</v>
      </c>
      <c r="AD29" s="156">
        <f>Poor!AD29</f>
        <v>0.25</v>
      </c>
      <c r="AE29" s="121">
        <f t="shared" si="8"/>
        <v>0.24945036856512121</v>
      </c>
      <c r="AF29" s="122">
        <f t="shared" si="10"/>
        <v>0.25</v>
      </c>
      <c r="AG29" s="121">
        <f t="shared" si="11"/>
        <v>0.24945036856512121</v>
      </c>
      <c r="AH29" s="123">
        <f t="shared" si="12"/>
        <v>1</v>
      </c>
      <c r="AI29" s="184">
        <f t="shared" si="13"/>
        <v>0.24945036856512121</v>
      </c>
      <c r="AJ29" s="120">
        <f t="shared" si="14"/>
        <v>0.24945036856512121</v>
      </c>
      <c r="AK29" s="119">
        <f t="shared" si="15"/>
        <v>0.24945036856512121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0.3398972503113325</v>
      </c>
      <c r="C30" s="65"/>
      <c r="D30" s="24">
        <f>(D119-B124)</f>
        <v>7.1384882143877277</v>
      </c>
      <c r="E30" s="75">
        <f>Middle!E30</f>
        <v>1</v>
      </c>
      <c r="H30" s="96">
        <f>(E30*F$7/F$9)</f>
        <v>1</v>
      </c>
      <c r="I30" s="29">
        <f>IF(E30&gt;=1,I119-I124,MIN(I119-I124,B30*H30))</f>
        <v>7.1384882143877277</v>
      </c>
      <c r="J30" s="235">
        <f>IF(I$32&lt;=$B$32,I30,$B$32-SUM(J6:J29))</f>
        <v>0.41814485697276149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0.41814485697276149</v>
      </c>
      <c r="N30" s="166" t="s">
        <v>86</v>
      </c>
      <c r="O30" s="2"/>
      <c r="P30" s="22"/>
      <c r="V30" s="56"/>
      <c r="W30" s="110"/>
      <c r="X30" s="118"/>
      <c r="Y30" s="184">
        <f>M30*4</f>
        <v>1.672579427891046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1.32755790979091E-16</v>
      </c>
      <c r="AC30" s="188">
        <f>IF(AC79*4/$I$83+SUM(AC6:AC29)&lt;1,AC79*4/$I$83,1-SUM(AC6:AC29))</f>
        <v>2.2204460492503131E-16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-0.24275263449759352</v>
      </c>
      <c r="AG30" s="188">
        <f>IF(AG79*4/$I$83+SUM(AG6:AG29)&lt;1,AG79*4/$I$83,1-SUM(AG6:AG29))</f>
        <v>-0.40602306252702913</v>
      </c>
      <c r="AH30" s="123">
        <f t="shared" si="12"/>
        <v>-0.24275263449759338</v>
      </c>
      <c r="AI30" s="184">
        <f t="shared" si="13"/>
        <v>-0.10150576563175723</v>
      </c>
      <c r="AJ30" s="120">
        <f t="shared" si="14"/>
        <v>1.1102230246251565E-16</v>
      </c>
      <c r="AK30" s="119">
        <f t="shared" si="15"/>
        <v>-0.20301153126351457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-0.51965062260451877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1.5196506226045188</v>
      </c>
      <c r="C32" s="29">
        <f>SUM(C6:C31)</f>
        <v>1.1243716773480394</v>
      </c>
      <c r="D32" s="24">
        <f>SUM(D6:D30)</f>
        <v>9.4426132640289531</v>
      </c>
      <c r="E32" s="2"/>
      <c r="F32" s="2"/>
      <c r="H32" s="17"/>
      <c r="I32" s="22">
        <f>SUM(I6:I30)</f>
        <v>9.4426132640289531</v>
      </c>
      <c r="J32" s="17"/>
      <c r="L32" s="22">
        <f>SUM(L6:L30)</f>
        <v>1.5196506226045188</v>
      </c>
      <c r="M32" s="23"/>
      <c r="N32" s="56"/>
      <c r="O32" s="2"/>
      <c r="P32" s="22"/>
      <c r="V32" s="56"/>
      <c r="W32" s="110"/>
      <c r="X32" s="118"/>
      <c r="Y32" s="115">
        <f>SUM(Y6:Y31)</f>
        <v>6.0786024904180751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-6.9592296068845344E-2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38000</v>
      </c>
      <c r="J37" s="38">
        <f>J91*I$83</f>
        <v>32919.436593672981</v>
      </c>
      <c r="K37" s="40">
        <f t="shared" ref="K37:K52" si="28">(B37/B$65)</f>
        <v>0.25840897786620243</v>
      </c>
      <c r="L37" s="22">
        <f t="shared" ref="L37:L52" si="29">(K37*H37)</f>
        <v>0.25840897786620243</v>
      </c>
      <c r="M37" s="24">
        <f t="shared" ref="M37:M52" si="30">J37/B$65</f>
        <v>0.25583993870984351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32919.436593672981</v>
      </c>
      <c r="AH37" s="123">
        <f>SUM(Z37,AB37,AD37,AF37)</f>
        <v>1</v>
      </c>
      <c r="AI37" s="112">
        <f>SUM(AA37,AC37,AE37,AG37)</f>
        <v>32919.436593672981</v>
      </c>
      <c r="AJ37" s="148">
        <f>(AA37+AC37)</f>
        <v>0</v>
      </c>
      <c r="AK37" s="147">
        <f>(AE37+AG37)</f>
        <v>32919.436593672981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1125</v>
      </c>
      <c r="J38" s="38">
        <f t="shared" ref="J38:J64" si="33">J92*I$83</f>
        <v>723.90288897418304</v>
      </c>
      <c r="K38" s="40">
        <f t="shared" si="28"/>
        <v>5.8287739368316337E-3</v>
      </c>
      <c r="L38" s="22">
        <f t="shared" si="29"/>
        <v>5.8287739368316337E-3</v>
      </c>
      <c r="M38" s="24">
        <f t="shared" si="30"/>
        <v>5.6259550560664564E-3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723.90288897418304</v>
      </c>
      <c r="AH38" s="123">
        <f t="shared" ref="AH38:AI58" si="35">SUM(Z38,AB38,AD38,AF38)</f>
        <v>1</v>
      </c>
      <c r="AI38" s="112">
        <f t="shared" si="35"/>
        <v>723.90288897418304</v>
      </c>
      <c r="AJ38" s="148">
        <f t="shared" ref="AJ38:AJ64" si="36">(AA38+AC38)</f>
        <v>0</v>
      </c>
      <c r="AK38" s="147">
        <f t="shared" ref="AK38:AK64" si="37">(AE38+AG38)</f>
        <v>723.90288897418304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5347.9614803442264</v>
      </c>
      <c r="K39" s="40">
        <f t="shared" si="28"/>
        <v>3.8858492912210892E-2</v>
      </c>
      <c r="L39" s="22">
        <f t="shared" si="29"/>
        <v>3.8858492912210892E-2</v>
      </c>
      <c r="M39" s="24">
        <f t="shared" si="30"/>
        <v>4.1562744655746602E-2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0.35182745547003547</v>
      </c>
      <c r="AA39" s="147">
        <f>$J39*Z39</f>
        <v>1881.5596795812733</v>
      </c>
      <c r="AB39" s="122">
        <f>AB8</f>
        <v>0.34633070080074774</v>
      </c>
      <c r="AC39" s="147">
        <f>$J39*AB39</f>
        <v>1852.1632473430202</v>
      </c>
      <c r="AD39" s="122">
        <f>AD8</f>
        <v>0.11173356233101633</v>
      </c>
      <c r="AE39" s="147">
        <f>$J39*AD39</f>
        <v>597.54678740791599</v>
      </c>
      <c r="AF39" s="122">
        <f t="shared" si="31"/>
        <v>0.19010828139820046</v>
      </c>
      <c r="AG39" s="147">
        <f t="shared" si="34"/>
        <v>1016.691766012017</v>
      </c>
      <c r="AH39" s="123">
        <f t="shared" si="35"/>
        <v>1</v>
      </c>
      <c r="AI39" s="112">
        <f t="shared" si="35"/>
        <v>5347.9614803442264</v>
      </c>
      <c r="AJ39" s="148">
        <f t="shared" si="36"/>
        <v>3733.7229269242935</v>
      </c>
      <c r="AK39" s="147">
        <f t="shared" si="37"/>
        <v>1614.2385534199329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4000</v>
      </c>
      <c r="J40" s="38">
        <f t="shared" si="33"/>
        <v>4000</v>
      </c>
      <c r="K40" s="40">
        <f t="shared" si="28"/>
        <v>3.1086794329768713E-2</v>
      </c>
      <c r="L40" s="22">
        <f t="shared" si="29"/>
        <v>3.1086794329768713E-2</v>
      </c>
      <c r="M40" s="24">
        <f t="shared" si="30"/>
        <v>3.1086794329768713E-2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0.35182745547003547</v>
      </c>
      <c r="AA40" s="147">
        <f>$J40*Z40</f>
        <v>1407.309821880142</v>
      </c>
      <c r="AB40" s="122">
        <f>AB9</f>
        <v>0.34633070080074763</v>
      </c>
      <c r="AC40" s="147">
        <f>$J40*AB40</f>
        <v>1385.3228032029906</v>
      </c>
      <c r="AD40" s="122">
        <f>AD9</f>
        <v>0.11173356233101635</v>
      </c>
      <c r="AE40" s="147">
        <f>$J40*AD40</f>
        <v>446.93424932406538</v>
      </c>
      <c r="AF40" s="122">
        <f t="shared" si="31"/>
        <v>0.19010828139820057</v>
      </c>
      <c r="AG40" s="147">
        <f t="shared" si="34"/>
        <v>760.4331255928023</v>
      </c>
      <c r="AH40" s="123">
        <f t="shared" si="35"/>
        <v>1</v>
      </c>
      <c r="AI40" s="112">
        <f t="shared" si="35"/>
        <v>4000.0000000000005</v>
      </c>
      <c r="AJ40" s="148">
        <f t="shared" si="36"/>
        <v>2792.6326250831326</v>
      </c>
      <c r="AK40" s="147">
        <f t="shared" si="37"/>
        <v>1207.3673749168677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9626.330664619607</v>
      </c>
      <c r="K41" s="40">
        <f t="shared" si="28"/>
        <v>6.9945287241979612E-2</v>
      </c>
      <c r="L41" s="22">
        <f t="shared" si="29"/>
        <v>6.9945287241979612E-2</v>
      </c>
      <c r="M41" s="24">
        <f t="shared" si="30"/>
        <v>7.4812940380343876E-2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0.35182745547003552</v>
      </c>
      <c r="AA41" s="147">
        <f>$J41*Z41</f>
        <v>3386.8074232462923</v>
      </c>
      <c r="AB41" s="122">
        <f>AB11</f>
        <v>0.34633070080074768</v>
      </c>
      <c r="AC41" s="147">
        <f>$J41*AB41</f>
        <v>3333.8938452174357</v>
      </c>
      <c r="AD41" s="122">
        <f>AD11</f>
        <v>0.11173356233101633</v>
      </c>
      <c r="AE41" s="147">
        <f>$J41*AD41</f>
        <v>1075.5842173342487</v>
      </c>
      <c r="AF41" s="122">
        <f t="shared" si="31"/>
        <v>0.19010828139820046</v>
      </c>
      <c r="AG41" s="147">
        <f t="shared" si="34"/>
        <v>1830.0451788216303</v>
      </c>
      <c r="AH41" s="123">
        <f t="shared" si="35"/>
        <v>1</v>
      </c>
      <c r="AI41" s="112">
        <f t="shared" si="35"/>
        <v>9626.330664619607</v>
      </c>
      <c r="AJ41" s="148">
        <f t="shared" si="36"/>
        <v>6720.7012684637284</v>
      </c>
      <c r="AK41" s="147">
        <f t="shared" si="37"/>
        <v>2905.629396155879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106.95922960688452</v>
      </c>
      <c r="K42" s="40">
        <f t="shared" si="28"/>
        <v>7.7716985824421785E-4</v>
      </c>
      <c r="L42" s="22">
        <f t="shared" si="29"/>
        <v>7.7716985824421785E-4</v>
      </c>
      <c r="M42" s="24">
        <f t="shared" si="30"/>
        <v>8.3125489311493197E-4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26.73980740172113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53.47961480344226</v>
      </c>
      <c r="AF42" s="122">
        <f t="shared" si="31"/>
        <v>0.25</v>
      </c>
      <c r="AG42" s="147">
        <f t="shared" si="34"/>
        <v>26.73980740172113</v>
      </c>
      <c r="AH42" s="123">
        <f t="shared" si="35"/>
        <v>1</v>
      </c>
      <c r="AI42" s="112">
        <f t="shared" si="35"/>
        <v>106.95922960688452</v>
      </c>
      <c r="AJ42" s="148">
        <f t="shared" si="36"/>
        <v>26.73980740172113</v>
      </c>
      <c r="AK42" s="147">
        <f t="shared" si="37"/>
        <v>80.219422205163397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63360</v>
      </c>
      <c r="C46" s="104">
        <f>IF([1]Summ!$K1081="",0,[1]Summ!$K1081)</f>
        <v>0</v>
      </c>
      <c r="D46" s="38">
        <f t="shared" si="25"/>
        <v>63360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63360</v>
      </c>
      <c r="J46" s="38">
        <f t="shared" si="33"/>
        <v>63360</v>
      </c>
      <c r="K46" s="40">
        <f t="shared" si="28"/>
        <v>0.49241482218353644</v>
      </c>
      <c r="L46" s="22">
        <f t="shared" si="29"/>
        <v>0.49241482218353644</v>
      </c>
      <c r="M46" s="24">
        <f t="shared" si="30"/>
        <v>0.49241482218353644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15840</v>
      </c>
      <c r="AB46" s="156">
        <f>Poor!AB46</f>
        <v>0.25</v>
      </c>
      <c r="AC46" s="147">
        <f t="shared" si="39"/>
        <v>15840</v>
      </c>
      <c r="AD46" s="156">
        <f>Poor!AD46</f>
        <v>0.25</v>
      </c>
      <c r="AE46" s="147">
        <f t="shared" si="40"/>
        <v>15840</v>
      </c>
      <c r="AF46" s="122">
        <f t="shared" si="31"/>
        <v>0.25</v>
      </c>
      <c r="AG46" s="147">
        <f t="shared" si="34"/>
        <v>15840</v>
      </c>
      <c r="AH46" s="123">
        <f t="shared" si="35"/>
        <v>1</v>
      </c>
      <c r="AI46" s="112">
        <f t="shared" si="35"/>
        <v>63360</v>
      </c>
      <c r="AJ46" s="148">
        <f t="shared" si="36"/>
        <v>31680</v>
      </c>
      <c r="AK46" s="147">
        <f t="shared" si="37"/>
        <v>31680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8412</v>
      </c>
      <c r="C48" s="104">
        <f>IF([1]Summ!$K1083="",0,[1]Summ!$K1083)</f>
        <v>0</v>
      </c>
      <c r="D48" s="38">
        <f t="shared" si="25"/>
        <v>8412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8412</v>
      </c>
      <c r="J48" s="38">
        <f t="shared" si="33"/>
        <v>8412</v>
      </c>
      <c r="K48" s="40">
        <f t="shared" si="28"/>
        <v>6.5375528475503611E-2</v>
      </c>
      <c r="L48" s="22">
        <f t="shared" si="29"/>
        <v>6.5375528475503611E-2</v>
      </c>
      <c r="M48" s="24">
        <f t="shared" si="30"/>
        <v>6.5375528475503611E-2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2103</v>
      </c>
      <c r="AB48" s="156">
        <f>Poor!AB48</f>
        <v>0.25</v>
      </c>
      <c r="AC48" s="147">
        <f t="shared" si="39"/>
        <v>2103</v>
      </c>
      <c r="AD48" s="156">
        <f>Poor!AD48</f>
        <v>0.25</v>
      </c>
      <c r="AE48" s="147">
        <f t="shared" si="40"/>
        <v>2103</v>
      </c>
      <c r="AF48" s="122">
        <f t="shared" si="31"/>
        <v>0.25</v>
      </c>
      <c r="AG48" s="147">
        <f t="shared" si="34"/>
        <v>2103</v>
      </c>
      <c r="AH48" s="123">
        <f t="shared" si="35"/>
        <v>1</v>
      </c>
      <c r="AI48" s="112">
        <f t="shared" si="35"/>
        <v>8412</v>
      </c>
      <c r="AJ48" s="148">
        <f t="shared" si="36"/>
        <v>4206</v>
      </c>
      <c r="AK48" s="147">
        <f t="shared" si="37"/>
        <v>4206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Remittances: no. times per year</v>
      </c>
      <c r="B50" s="104">
        <f>IF([1]Summ!$J1085="",0,[1]Summ!$J1085)</f>
        <v>4800</v>
      </c>
      <c r="C50" s="104">
        <f>IF([1]Summ!$K1085="",0,[1]Summ!$K1085)</f>
        <v>0</v>
      </c>
      <c r="D50" s="38">
        <f t="shared" si="25"/>
        <v>4800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4800</v>
      </c>
      <c r="J50" s="38">
        <f t="shared" si="33"/>
        <v>4800</v>
      </c>
      <c r="K50" s="40">
        <f t="shared" si="28"/>
        <v>3.7304153195722459E-2</v>
      </c>
      <c r="L50" s="22">
        <f t="shared" si="29"/>
        <v>3.7304153195722459E-2</v>
      </c>
      <c r="M50" s="24">
        <f t="shared" si="30"/>
        <v>3.7304153195722459E-2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1200</v>
      </c>
      <c r="AB50" s="156">
        <f>Poor!AB55</f>
        <v>0.25</v>
      </c>
      <c r="AC50" s="147">
        <f t="shared" si="39"/>
        <v>1200</v>
      </c>
      <c r="AD50" s="156">
        <f>Poor!AD55</f>
        <v>0.25</v>
      </c>
      <c r="AE50" s="147">
        <f t="shared" si="40"/>
        <v>1200</v>
      </c>
      <c r="AF50" s="122">
        <f t="shared" si="31"/>
        <v>0.25</v>
      </c>
      <c r="AG50" s="147">
        <f t="shared" si="34"/>
        <v>1200</v>
      </c>
      <c r="AH50" s="123">
        <f t="shared" si="35"/>
        <v>1</v>
      </c>
      <c r="AI50" s="112">
        <f t="shared" si="35"/>
        <v>4800</v>
      </c>
      <c r="AJ50" s="148">
        <f t="shared" si="36"/>
        <v>2400</v>
      </c>
      <c r="AK50" s="147">
        <f t="shared" si="37"/>
        <v>2400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119697</v>
      </c>
      <c r="J65" s="39">
        <f>SUM(J37:J64)</f>
        <v>129296.59085721787</v>
      </c>
      <c r="K65" s="40">
        <f>SUM(K37:K64)</f>
        <v>1</v>
      </c>
      <c r="L65" s="22">
        <f>SUM(L37:L64)</f>
        <v>1</v>
      </c>
      <c r="M65" s="24">
        <f>SUM(M37:M64)</f>
        <v>1.0048541318796467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25845.416732109428</v>
      </c>
      <c r="AB65" s="137"/>
      <c r="AC65" s="153">
        <f>SUM(AC37:AC64)</f>
        <v>25714.379895763446</v>
      </c>
      <c r="AD65" s="137"/>
      <c r="AE65" s="153">
        <f>SUM(AE37:AE64)</f>
        <v>21316.544868869674</v>
      </c>
      <c r="AF65" s="137"/>
      <c r="AG65" s="153">
        <f>SUM(AG37:AG64)</f>
        <v>56420.249360475333</v>
      </c>
      <c r="AH65" s="137"/>
      <c r="AI65" s="153">
        <f>SUM(AI37:AI64)</f>
        <v>129296.59085721787</v>
      </c>
      <c r="AJ65" s="153">
        <f>SUM(AJ37:AJ64)</f>
        <v>51559.796627872878</v>
      </c>
      <c r="AK65" s="153">
        <f>SUM(AK37:AK64)</f>
        <v>77736.794229345003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21362.853178664795</v>
      </c>
      <c r="J70" s="51">
        <f>J124*I$83</f>
        <v>21362.853178664795</v>
      </c>
      <c r="K70" s="40">
        <f>B70/B$76</f>
        <v>0.16602565576554956</v>
      </c>
      <c r="L70" s="22">
        <f>(L124*G$37*F$9/F$7)/B$130</f>
        <v>0.16602565576554953</v>
      </c>
      <c r="M70" s="24">
        <f>J70/B$76</f>
        <v>0.16602565576554956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5340.7132946661986</v>
      </c>
      <c r="AB70" s="156">
        <f>Poor!AB70</f>
        <v>0.25</v>
      </c>
      <c r="AC70" s="147">
        <f>$J70*AB70</f>
        <v>5340.7132946661986</v>
      </c>
      <c r="AD70" s="156">
        <f>Poor!AD70</f>
        <v>0.25</v>
      </c>
      <c r="AE70" s="147">
        <f>$J70*AD70</f>
        <v>5340.7132946661986</v>
      </c>
      <c r="AF70" s="156">
        <f>Poor!AF70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17473.333333333336</v>
      </c>
      <c r="J71" s="51">
        <f t="shared" ref="J71:J72" si="49">J125*I$83</f>
        <v>17473.333333333336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34680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6280</v>
      </c>
      <c r="K73" s="40">
        <f>B73/B$76</f>
        <v>4.8806267097736881E-2</v>
      </c>
      <c r="L73" s="22">
        <f>(L127*G$37*F$9/F$7)/B$130</f>
        <v>4.8806267097736868E-2</v>
      </c>
      <c r="M73" s="24">
        <f>J73/B$76</f>
        <v>4.8806267097736881E-2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565.19999999999993</v>
      </c>
      <c r="AB73" s="156">
        <f>Poor!AB73</f>
        <v>0.09</v>
      </c>
      <c r="AC73" s="147">
        <f>$H$73*$B$73*AB73</f>
        <v>565.19999999999993</v>
      </c>
      <c r="AD73" s="156">
        <f>Poor!AD73</f>
        <v>0.23</v>
      </c>
      <c r="AE73" s="147">
        <f>$H$73*$B$73*AD73</f>
        <v>1444.4</v>
      </c>
      <c r="AF73" s="156">
        <f>Poor!AF73</f>
        <v>0.59</v>
      </c>
      <c r="AG73" s="147">
        <f>$H$73*$B$73*AF73</f>
        <v>3705.2</v>
      </c>
      <c r="AH73" s="155">
        <f>SUM(Z73,AB73,AD73,AF73)</f>
        <v>1</v>
      </c>
      <c r="AI73" s="147">
        <f>SUM(AA73,AC73,AE73,AG73)</f>
        <v>6280</v>
      </c>
      <c r="AJ73" s="148">
        <f>(AA73+AC73)</f>
        <v>1130.3999999999999</v>
      </c>
      <c r="AK73" s="147">
        <f>(AE73+AG73)</f>
        <v>5149.6000000000004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4682.1546961325967</v>
      </c>
      <c r="C74" s="39"/>
      <c r="D74" s="38"/>
      <c r="E74" s="32"/>
      <c r="F74" s="32"/>
      <c r="G74" s="32"/>
      <c r="H74" s="31"/>
      <c r="I74" s="39">
        <f>I128*I$83</f>
        <v>98334.146821335205</v>
      </c>
      <c r="J74" s="51">
        <f>J128*I$83</f>
        <v>5760.0316093920237</v>
      </c>
      <c r="K74" s="40">
        <f>B74/B$76</f>
        <v>3.6388295014708694E-2</v>
      </c>
      <c r="L74" s="22">
        <f>(L128*G$37*F$9/F$7)/B$130</f>
        <v>3.638829501470868E-2</v>
      </c>
      <c r="M74" s="24">
        <f>J74/B$76</f>
        <v>4.4765229493534134E-2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7.6467755236940467E-13</v>
      </c>
      <c r="AD74" s="156"/>
      <c r="AE74" s="147">
        <f>AE30*$I$83/4</f>
        <v>0</v>
      </c>
      <c r="AF74" s="156"/>
      <c r="AG74" s="147">
        <f>AG30*$I$83/4</f>
        <v>-1398.2628479693274</v>
      </c>
      <c r="AH74" s="155"/>
      <c r="AI74" s="147">
        <f>SUM(AA74,AC74,AE74,AG74)</f>
        <v>-1398.2628479693267</v>
      </c>
      <c r="AJ74" s="148">
        <f>(AA74+AC74)</f>
        <v>7.6467755236940467E-13</v>
      </c>
      <c r="AK74" s="147">
        <f>(AE74+AG74)</f>
        <v>-1398.2628479693274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44193.658791869289</v>
      </c>
      <c r="C75" s="39"/>
      <c r="D75" s="38"/>
      <c r="E75" s="32"/>
      <c r="F75" s="32"/>
      <c r="G75" s="32"/>
      <c r="H75" s="31"/>
      <c r="I75" s="47"/>
      <c r="J75" s="51">
        <f>J129*I$83</f>
        <v>43740.372735827732</v>
      </c>
      <c r="K75" s="40">
        <f>B75/B$76</f>
        <v>0.34345979538570387</v>
      </c>
      <c r="L75" s="22">
        <f>(L129*G$37*F$9/F$7)/B$130</f>
        <v>0.34345979538570387</v>
      </c>
      <c r="M75" s="24">
        <f>J75/B$76</f>
        <v>0.33993699278652489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29242.129615393962</v>
      </c>
      <c r="AB75" s="158"/>
      <c r="AC75" s="149">
        <f>AA75+AC65-SUM(AC70,AC74)</f>
        <v>49615.796216491202</v>
      </c>
      <c r="AD75" s="158"/>
      <c r="AE75" s="149">
        <f>AC75+AE65-SUM(AE70,AE74)</f>
        <v>65591.627790694678</v>
      </c>
      <c r="AF75" s="158"/>
      <c r="AG75" s="149">
        <f>IF(SUM(AG6:AG29)+((AG65-AG70-$J$75)*4/I$83)&lt;1,0,AG65-AG70-$J$75-(1-SUM(AG6:AG29))*I$83/4)</f>
        <v>8737.4261779507324</v>
      </c>
      <c r="AH75" s="134"/>
      <c r="AI75" s="149">
        <f>AI76-SUM(AI70,AI74)</f>
        <v>109332.0005265224</v>
      </c>
      <c r="AJ75" s="151">
        <f>AJ76-SUM(AJ70,AJ74)</f>
        <v>40878.370038540474</v>
      </c>
      <c r="AK75" s="149">
        <f>AJ75+AK76-SUM(AK70,AK74)</f>
        <v>109332.0005265224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119697</v>
      </c>
      <c r="J76" s="51">
        <f>J130*I$83</f>
        <v>129296.5908572179</v>
      </c>
      <c r="K76" s="40">
        <f>SUM(K70:K75)</f>
        <v>0.59468001326369901</v>
      </c>
      <c r="L76" s="22">
        <f>SUM(L70:L75)</f>
        <v>0.5946800132636989</v>
      </c>
      <c r="M76" s="24">
        <f>SUM(M70:M75)</f>
        <v>0.59953414514334546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25845.416732109428</v>
      </c>
      <c r="AB76" s="137"/>
      <c r="AC76" s="153">
        <f>AC65</f>
        <v>25714.379895763446</v>
      </c>
      <c r="AD76" s="137"/>
      <c r="AE76" s="153">
        <f>AE65</f>
        <v>21316.544868869674</v>
      </c>
      <c r="AF76" s="137"/>
      <c r="AG76" s="153">
        <f>AG65</f>
        <v>56420.249360475333</v>
      </c>
      <c r="AH76" s="137"/>
      <c r="AI76" s="153">
        <f>SUM(AA76,AC76,AE76,AG76)</f>
        <v>129296.59085721787</v>
      </c>
      <c r="AJ76" s="154">
        <f>SUM(AA76,AC76)</f>
        <v>51559.796627872871</v>
      </c>
      <c r="AK76" s="154">
        <f>SUM(AE76,AG76)</f>
        <v>77736.794229345003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17473.333333333328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8737.4261779507324</v>
      </c>
      <c r="AB78" s="112"/>
      <c r="AC78" s="112">
        <f>IF(AA75&lt;0,0,AA75)</f>
        <v>29242.129615393962</v>
      </c>
      <c r="AD78" s="112"/>
      <c r="AE78" s="112">
        <f>AC75</f>
        <v>49615.796216491202</v>
      </c>
      <c r="AF78" s="112"/>
      <c r="AG78" s="112">
        <f>AE75</f>
        <v>65591.627790694678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29242.129615393962</v>
      </c>
      <c r="AB79" s="112"/>
      <c r="AC79" s="112">
        <f>AA79-AA74+AC65-AC70</f>
        <v>49615.796216491202</v>
      </c>
      <c r="AD79" s="112"/>
      <c r="AE79" s="112">
        <f>AC79-AC74+AE65-AE70</f>
        <v>65591.627790694678</v>
      </c>
      <c r="AF79" s="112"/>
      <c r="AG79" s="112">
        <f>AE79-AE74+AG65-AG70</f>
        <v>116671.16385650382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13775.206159637735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13775.206159637735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3443.8015399094338</v>
      </c>
      <c r="AB83" s="112"/>
      <c r="AC83" s="165">
        <f>$I$83*AB82/4</f>
        <v>3443.8015399094338</v>
      </c>
      <c r="AD83" s="112"/>
      <c r="AE83" s="165">
        <f>$I$83*AD82/4</f>
        <v>3443.8015399094338</v>
      </c>
      <c r="AF83" s="112"/>
      <c r="AG83" s="165">
        <f>$I$83*AF82/4</f>
        <v>3443.8015399094338</v>
      </c>
      <c r="AH83" s="165">
        <f>SUM(AA83,AC83,AE83,AG83)</f>
        <v>13775.206159637735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28433.017482503976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28433.017482503976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2.4137569786378004</v>
      </c>
      <c r="C91" s="75">
        <f>(C37/$B$83)</f>
        <v>0.34482242551968578</v>
      </c>
      <c r="D91" s="24">
        <f t="shared" ref="D91" si="51">(B91+C91)</f>
        <v>2.7585794041574863</v>
      </c>
      <c r="H91" s="24">
        <f>(E37*F37/G37*F$7/F$9)</f>
        <v>1</v>
      </c>
      <c r="I91" s="22">
        <f t="shared" ref="I91" si="52">(D91*H91)</f>
        <v>2.7585794041574863</v>
      </c>
      <c r="J91" s="24">
        <f>IF(I$32&lt;=1+I$131,I91,L91+J$33*(I91-L91))</f>
        <v>2.3897599943098569</v>
      </c>
      <c r="K91" s="22">
        <f t="shared" ref="K91" si="53">(B91)</f>
        <v>2.4137569786378004</v>
      </c>
      <c r="L91" s="22">
        <f t="shared" ref="L91" si="54">(K91*H91)</f>
        <v>2.4137569786378004</v>
      </c>
      <c r="M91" s="231">
        <f t="shared" si="50"/>
        <v>2.3897599943098569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5.4445646134687234E-2</v>
      </c>
      <c r="C92" s="75">
        <f t="shared" si="56"/>
        <v>2.7222823067343617E-2</v>
      </c>
      <c r="D92" s="24">
        <f t="shared" ref="D92:D118" si="57">(B92+C92)</f>
        <v>8.1668469202030858E-2</v>
      </c>
      <c r="H92" s="24">
        <f t="shared" ref="H92:H118" si="58">(E38*F38/G38*F$7/F$9)</f>
        <v>1</v>
      </c>
      <c r="I92" s="22">
        <f t="shared" ref="I92:I118" si="59">(D92*H92)</f>
        <v>8.1668469202030858E-2</v>
      </c>
      <c r="J92" s="24">
        <f t="shared" ref="J92:J118" si="60">IF(I$32&lt;=1+I$131,I92,L92+J$33*(I92-L92))</f>
        <v>5.2551147371954862E-2</v>
      </c>
      <c r="K92" s="22">
        <f t="shared" ref="K92:K118" si="61">(B92)</f>
        <v>5.4445646134687234E-2</v>
      </c>
      <c r="L92" s="22">
        <f t="shared" ref="L92:L118" si="62">(K92*H92)</f>
        <v>5.4445646134687234E-2</v>
      </c>
      <c r="M92" s="231">
        <f t="shared" ref="M92:M118" si="63">(J92)</f>
        <v>5.2551147371954862E-2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0.36297097423124819</v>
      </c>
      <c r="C93" s="75">
        <f t="shared" si="64"/>
        <v>-0.36297097423124819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0.38823095773434646</v>
      </c>
      <c r="K93" s="22">
        <f t="shared" si="61"/>
        <v>0.36297097423124819</v>
      </c>
      <c r="L93" s="22">
        <f t="shared" si="62"/>
        <v>0.36297097423124819</v>
      </c>
      <c r="M93" s="231">
        <f t="shared" si="63"/>
        <v>0.38823095773434646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0.29037677938499856</v>
      </c>
      <c r="C94" s="75">
        <f t="shared" si="65"/>
        <v>0</v>
      </c>
      <c r="D94" s="24">
        <f t="shared" si="57"/>
        <v>0.29037677938499856</v>
      </c>
      <c r="H94" s="24">
        <f t="shared" si="58"/>
        <v>1</v>
      </c>
      <c r="I94" s="22">
        <f t="shared" si="59"/>
        <v>0.29037677938499856</v>
      </c>
      <c r="J94" s="24">
        <f t="shared" si="60"/>
        <v>0.29037677938499856</v>
      </c>
      <c r="K94" s="22">
        <f t="shared" si="61"/>
        <v>0.29037677938499856</v>
      </c>
      <c r="L94" s="22">
        <f t="shared" si="62"/>
        <v>0.29037677938499856</v>
      </c>
      <c r="M94" s="231">
        <f t="shared" si="63"/>
        <v>0.29037677938499856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0.65334775361624675</v>
      </c>
      <c r="C95" s="75">
        <f t="shared" si="66"/>
        <v>-0.65334775361624675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0.69881572392182356</v>
      </c>
      <c r="K95" s="22">
        <f t="shared" si="61"/>
        <v>0.65334775361624675</v>
      </c>
      <c r="L95" s="22">
        <f t="shared" si="62"/>
        <v>0.65334775361624675</v>
      </c>
      <c r="M95" s="231">
        <f t="shared" si="63"/>
        <v>0.69881572392182356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7.2594194846249639E-3</v>
      </c>
      <c r="C96" s="75">
        <f t="shared" si="67"/>
        <v>-7.2594194846249639E-3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7.7646191546869286E-3</v>
      </c>
      <c r="K96" s="22">
        <f t="shared" si="61"/>
        <v>7.2594194846249639E-3</v>
      </c>
      <c r="L96" s="22">
        <f t="shared" si="62"/>
        <v>7.2594194846249639E-3</v>
      </c>
      <c r="M96" s="231">
        <f t="shared" si="63"/>
        <v>7.7646191546869286E-3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31">
        <f t="shared" si="6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1">
        <f t="shared" si="63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1">
        <f t="shared" si="63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4.5995681854583772</v>
      </c>
      <c r="C100" s="75">
        <f t="shared" si="71"/>
        <v>0</v>
      </c>
      <c r="D100" s="24">
        <f t="shared" si="57"/>
        <v>4.5995681854583772</v>
      </c>
      <c r="H100" s="24">
        <f t="shared" si="58"/>
        <v>1</v>
      </c>
      <c r="I100" s="22">
        <f t="shared" si="59"/>
        <v>4.5995681854583772</v>
      </c>
      <c r="J100" s="24">
        <f t="shared" si="60"/>
        <v>4.5995681854583772</v>
      </c>
      <c r="K100" s="22">
        <f t="shared" si="61"/>
        <v>4.5995681854583772</v>
      </c>
      <c r="L100" s="22">
        <f t="shared" si="62"/>
        <v>4.5995681854583772</v>
      </c>
      <c r="M100" s="231">
        <f t="shared" si="63"/>
        <v>4.5995681854583772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31">
        <f t="shared" si="6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0.610662367046652</v>
      </c>
      <c r="C102" s="75">
        <f t="shared" si="73"/>
        <v>0</v>
      </c>
      <c r="D102" s="24">
        <f t="shared" si="57"/>
        <v>0.610662367046652</v>
      </c>
      <c r="H102" s="24">
        <f t="shared" si="58"/>
        <v>1</v>
      </c>
      <c r="I102" s="22">
        <f t="shared" si="59"/>
        <v>0.610662367046652</v>
      </c>
      <c r="J102" s="24">
        <f t="shared" si="60"/>
        <v>0.610662367046652</v>
      </c>
      <c r="K102" s="22">
        <f t="shared" si="61"/>
        <v>0.610662367046652</v>
      </c>
      <c r="L102" s="22">
        <f t="shared" si="62"/>
        <v>0.610662367046652</v>
      </c>
      <c r="M102" s="231">
        <f t="shared" si="63"/>
        <v>0.610662367046652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ref="B104:C104" si="75">(B50/$B$83)</f>
        <v>0.34845213526199825</v>
      </c>
      <c r="C104" s="75">
        <f t="shared" si="75"/>
        <v>0</v>
      </c>
      <c r="D104" s="24">
        <f t="shared" si="57"/>
        <v>0.34845213526199825</v>
      </c>
      <c r="H104" s="24">
        <f t="shared" si="58"/>
        <v>1</v>
      </c>
      <c r="I104" s="22">
        <f t="shared" si="59"/>
        <v>0.34845213526199825</v>
      </c>
      <c r="J104" s="24">
        <f t="shared" si="60"/>
        <v>0.34845213526199825</v>
      </c>
      <c r="K104" s="22">
        <f t="shared" si="61"/>
        <v>0.34845213526199825</v>
      </c>
      <c r="L104" s="22">
        <f t="shared" si="62"/>
        <v>0.34845213526199825</v>
      </c>
      <c r="M104" s="231">
        <f t="shared" si="63"/>
        <v>0.34845213526199825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1">
        <f t="shared" si="6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1">
        <f t="shared" si="6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9.3408402392566359</v>
      </c>
      <c r="C119" s="22">
        <f>SUM(C91:C118)</f>
        <v>-0.65153289874509046</v>
      </c>
      <c r="D119" s="24">
        <f>SUM(D91:D118)</f>
        <v>8.6893073405115437</v>
      </c>
      <c r="E119" s="22"/>
      <c r="F119" s="2"/>
      <c r="G119" s="2"/>
      <c r="H119" s="31"/>
      <c r="I119" s="22">
        <f>SUM(I91:I118)</f>
        <v>8.6893073405115437</v>
      </c>
      <c r="J119" s="24">
        <f>SUM(J91:J118)</f>
        <v>9.3861819096446961</v>
      </c>
      <c r="K119" s="22">
        <f>SUM(K91:K118)</f>
        <v>9.3408402392566359</v>
      </c>
      <c r="L119" s="22">
        <f>SUM(L91:L118)</f>
        <v>9.3408402392566359</v>
      </c>
      <c r="M119" s="57">
        <f t="shared" si="50"/>
        <v>9.3861819096446961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1.5508191261238156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1.5508191261238156</v>
      </c>
      <c r="J124" s="241">
        <f>IF(SUMPRODUCT($B$124:$B124,$H$124:$H124)&lt;J$119,($B124*$H124),J$119)</f>
        <v>1.5508191261238156</v>
      </c>
      <c r="K124" s="22">
        <f>(B124)</f>
        <v>1.5508191261238156</v>
      </c>
      <c r="L124" s="29">
        <f>IF(SUMPRODUCT($B$124:$B124,$H$124:$H124)&lt;L$119,($B124*$H124),L$119)</f>
        <v>1.5508191261238156</v>
      </c>
      <c r="M124" s="57">
        <f t="shared" si="90"/>
        <v>1.5508191261238156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1.2684625646134688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2">
        <f t="shared" ref="K125:K126" si="91"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57">
        <f t="shared" ref="M125:M126" si="92">(J125)</f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2.5175666772679377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2.5175666772679377</v>
      </c>
      <c r="K126" s="22">
        <f t="shared" si="91"/>
        <v>2.5175666772679377</v>
      </c>
      <c r="L126" s="29">
        <f>IF(SUMPRODUCT($B$124:$B126,$H$124:$H126)&lt;(L$119-L$128),($B126*$H126),IF(SUMPRODUCT($B$124:$B125,$H$124:$H125)&lt;(L$119-L$128),L$119-L$128-SUMPRODUCT($B$124:$B125,$H$124:$H125),0))</f>
        <v>2.5175666772679377</v>
      </c>
      <c r="M126" s="57">
        <f t="shared" si="92"/>
        <v>2.5175666772679377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0.45589154363444773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0.45589154363444773</v>
      </c>
      <c r="K127" s="22">
        <f>(B127)</f>
        <v>0.45589154363444773</v>
      </c>
      <c r="L127" s="29">
        <f>IF(SUMPRODUCT($B$124:$B127,$H$124:$H127)&lt;(L$119-L$128),($B127*$H127),IF(SUMPRODUCT($B$124:$B126,$H$124:$H126)&lt;(L$119-L128),L$119-L$128-SUMPRODUCT($B$124:$B126,$H$124:$H126),0))</f>
        <v>0.45589154363444773</v>
      </c>
      <c r="M127" s="57">
        <f t="shared" si="90"/>
        <v>0.45589154363444773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7.1384882143877277</v>
      </c>
      <c r="J128" s="232">
        <f>(J30)</f>
        <v>0.41814485697276149</v>
      </c>
      <c r="K128" s="22">
        <f>(B128)</f>
        <v>0.3398972503113325</v>
      </c>
      <c r="L128" s="22">
        <f>IF(L124=L119,0,(L119-L124)/(B119-B124)*K128)</f>
        <v>0.3398972503113325</v>
      </c>
      <c r="M128" s="57">
        <f t="shared" si="90"/>
        <v>0.41814485697276149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3.2082030773056327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3.1752971410322637</v>
      </c>
      <c r="K129" s="29">
        <f>(B129)</f>
        <v>3.2082030773056327</v>
      </c>
      <c r="L129" s="60">
        <f>IF(SUM(L124:L128)&gt;L130,0,L130-SUM(L124:L128))</f>
        <v>3.2082030773056331</v>
      </c>
      <c r="M129" s="57">
        <f t="shared" si="90"/>
        <v>3.1752971410322637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9.3408402392566359</v>
      </c>
      <c r="C130" s="2"/>
      <c r="D130" s="31"/>
      <c r="E130" s="2"/>
      <c r="F130" s="2"/>
      <c r="G130" s="2"/>
      <c r="H130" s="24"/>
      <c r="I130" s="29">
        <f>(I119)</f>
        <v>8.6893073405115437</v>
      </c>
      <c r="J130" s="232">
        <f>(J119)</f>
        <v>9.3861819096446961</v>
      </c>
      <c r="K130" s="22">
        <f>(B130)</f>
        <v>9.3408402392566359</v>
      </c>
      <c r="L130" s="22">
        <f>(L119)</f>
        <v>9.3408402392566359</v>
      </c>
      <c r="M130" s="57">
        <f t="shared" si="90"/>
        <v>9.3861819096446961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35" priority="241" operator="equal">
      <formula>16</formula>
    </cfRule>
    <cfRule type="cellIs" dxfId="1134" priority="242" operator="equal">
      <formula>15</formula>
    </cfRule>
    <cfRule type="cellIs" dxfId="1133" priority="243" operator="equal">
      <formula>14</formula>
    </cfRule>
    <cfRule type="cellIs" dxfId="1132" priority="244" operator="equal">
      <formula>13</formula>
    </cfRule>
    <cfRule type="cellIs" dxfId="1131" priority="245" operator="equal">
      <formula>12</formula>
    </cfRule>
    <cfRule type="cellIs" dxfId="1130" priority="246" operator="equal">
      <formula>11</formula>
    </cfRule>
    <cfRule type="cellIs" dxfId="1129" priority="247" operator="equal">
      <formula>10</formula>
    </cfRule>
    <cfRule type="cellIs" dxfId="1128" priority="248" operator="equal">
      <formula>9</formula>
    </cfRule>
    <cfRule type="cellIs" dxfId="1127" priority="249" operator="equal">
      <formula>8</formula>
    </cfRule>
    <cfRule type="cellIs" dxfId="1126" priority="250" operator="equal">
      <formula>7</formula>
    </cfRule>
    <cfRule type="cellIs" dxfId="1125" priority="251" operator="equal">
      <formula>6</formula>
    </cfRule>
    <cfRule type="cellIs" dxfId="1124" priority="252" operator="equal">
      <formula>5</formula>
    </cfRule>
    <cfRule type="cellIs" dxfId="1123" priority="253" operator="equal">
      <formula>4</formula>
    </cfRule>
    <cfRule type="cellIs" dxfId="1122" priority="254" operator="equal">
      <formula>3</formula>
    </cfRule>
    <cfRule type="cellIs" dxfId="1121" priority="255" operator="equal">
      <formula>2</formula>
    </cfRule>
    <cfRule type="cellIs" dxfId="1120" priority="256" operator="equal">
      <formula>1</formula>
    </cfRule>
  </conditionalFormatting>
  <conditionalFormatting sqref="N29">
    <cfRule type="cellIs" dxfId="1119" priority="225" operator="equal">
      <formula>16</formula>
    </cfRule>
    <cfRule type="cellIs" dxfId="1118" priority="226" operator="equal">
      <formula>15</formula>
    </cfRule>
    <cfRule type="cellIs" dxfId="1117" priority="227" operator="equal">
      <formula>14</formula>
    </cfRule>
    <cfRule type="cellIs" dxfId="1116" priority="228" operator="equal">
      <formula>13</formula>
    </cfRule>
    <cfRule type="cellIs" dxfId="1115" priority="229" operator="equal">
      <formula>12</formula>
    </cfRule>
    <cfRule type="cellIs" dxfId="1114" priority="230" operator="equal">
      <formula>11</formula>
    </cfRule>
    <cfRule type="cellIs" dxfId="1113" priority="231" operator="equal">
      <formula>10</formula>
    </cfRule>
    <cfRule type="cellIs" dxfId="1112" priority="232" operator="equal">
      <formula>9</formula>
    </cfRule>
    <cfRule type="cellIs" dxfId="1111" priority="233" operator="equal">
      <formula>8</formula>
    </cfRule>
    <cfRule type="cellIs" dxfId="1110" priority="234" operator="equal">
      <formula>7</formula>
    </cfRule>
    <cfRule type="cellIs" dxfId="1109" priority="235" operator="equal">
      <formula>6</formula>
    </cfRule>
    <cfRule type="cellIs" dxfId="1108" priority="236" operator="equal">
      <formula>5</formula>
    </cfRule>
    <cfRule type="cellIs" dxfId="1107" priority="237" operator="equal">
      <formula>4</formula>
    </cfRule>
    <cfRule type="cellIs" dxfId="1106" priority="238" operator="equal">
      <formula>3</formula>
    </cfRule>
    <cfRule type="cellIs" dxfId="1105" priority="239" operator="equal">
      <formula>2</formula>
    </cfRule>
    <cfRule type="cellIs" dxfId="1104" priority="240" operator="equal">
      <formula>1</formula>
    </cfRule>
  </conditionalFormatting>
  <conditionalFormatting sqref="N113:N118">
    <cfRule type="cellIs" dxfId="1103" priority="177" operator="equal">
      <formula>16</formula>
    </cfRule>
    <cfRule type="cellIs" dxfId="1102" priority="178" operator="equal">
      <formula>15</formula>
    </cfRule>
    <cfRule type="cellIs" dxfId="1101" priority="179" operator="equal">
      <formula>14</formula>
    </cfRule>
    <cfRule type="cellIs" dxfId="1100" priority="180" operator="equal">
      <formula>13</formula>
    </cfRule>
    <cfRule type="cellIs" dxfId="1099" priority="181" operator="equal">
      <formula>12</formula>
    </cfRule>
    <cfRule type="cellIs" dxfId="1098" priority="182" operator="equal">
      <formula>11</formula>
    </cfRule>
    <cfRule type="cellIs" dxfId="1097" priority="183" operator="equal">
      <formula>10</formula>
    </cfRule>
    <cfRule type="cellIs" dxfId="1096" priority="184" operator="equal">
      <formula>9</formula>
    </cfRule>
    <cfRule type="cellIs" dxfId="1095" priority="185" operator="equal">
      <formula>8</formula>
    </cfRule>
    <cfRule type="cellIs" dxfId="1094" priority="186" operator="equal">
      <formula>7</formula>
    </cfRule>
    <cfRule type="cellIs" dxfId="1093" priority="187" operator="equal">
      <formula>6</formula>
    </cfRule>
    <cfRule type="cellIs" dxfId="1092" priority="188" operator="equal">
      <formula>5</formula>
    </cfRule>
    <cfRule type="cellIs" dxfId="1091" priority="189" operator="equal">
      <formula>4</formula>
    </cfRule>
    <cfRule type="cellIs" dxfId="1090" priority="190" operator="equal">
      <formula>3</formula>
    </cfRule>
    <cfRule type="cellIs" dxfId="1089" priority="191" operator="equal">
      <formula>2</formula>
    </cfRule>
    <cfRule type="cellIs" dxfId="1088" priority="192" operator="equal">
      <formula>1</formula>
    </cfRule>
  </conditionalFormatting>
  <conditionalFormatting sqref="N112">
    <cfRule type="cellIs" dxfId="1071" priority="129" operator="equal">
      <formula>16</formula>
    </cfRule>
    <cfRule type="cellIs" dxfId="1070" priority="130" operator="equal">
      <formula>15</formula>
    </cfRule>
    <cfRule type="cellIs" dxfId="1069" priority="131" operator="equal">
      <formula>14</formula>
    </cfRule>
    <cfRule type="cellIs" dxfId="1068" priority="132" operator="equal">
      <formula>13</formula>
    </cfRule>
    <cfRule type="cellIs" dxfId="1067" priority="133" operator="equal">
      <formula>12</formula>
    </cfRule>
    <cfRule type="cellIs" dxfId="1066" priority="134" operator="equal">
      <formula>11</formula>
    </cfRule>
    <cfRule type="cellIs" dxfId="1065" priority="135" operator="equal">
      <formula>10</formula>
    </cfRule>
    <cfRule type="cellIs" dxfId="1064" priority="136" operator="equal">
      <formula>9</formula>
    </cfRule>
    <cfRule type="cellIs" dxfId="1063" priority="137" operator="equal">
      <formula>8</formula>
    </cfRule>
    <cfRule type="cellIs" dxfId="1062" priority="138" operator="equal">
      <formula>7</formula>
    </cfRule>
    <cfRule type="cellIs" dxfId="1061" priority="139" operator="equal">
      <formula>6</formula>
    </cfRule>
    <cfRule type="cellIs" dxfId="1060" priority="140" operator="equal">
      <formula>5</formula>
    </cfRule>
    <cfRule type="cellIs" dxfId="1059" priority="141" operator="equal">
      <formula>4</formula>
    </cfRule>
    <cfRule type="cellIs" dxfId="1058" priority="142" operator="equal">
      <formula>3</formula>
    </cfRule>
    <cfRule type="cellIs" dxfId="1057" priority="143" operator="equal">
      <formula>2</formula>
    </cfRule>
    <cfRule type="cellIs" dxfId="1056" priority="144" operator="equal">
      <formula>1</formula>
    </cfRule>
  </conditionalFormatting>
  <conditionalFormatting sqref="N111">
    <cfRule type="cellIs" dxfId="1039" priority="97" operator="equal">
      <formula>16</formula>
    </cfRule>
    <cfRule type="cellIs" dxfId="1038" priority="98" operator="equal">
      <formula>15</formula>
    </cfRule>
    <cfRule type="cellIs" dxfId="1037" priority="99" operator="equal">
      <formula>14</formula>
    </cfRule>
    <cfRule type="cellIs" dxfId="1036" priority="100" operator="equal">
      <formula>13</formula>
    </cfRule>
    <cfRule type="cellIs" dxfId="1035" priority="101" operator="equal">
      <formula>12</formula>
    </cfRule>
    <cfRule type="cellIs" dxfId="1034" priority="102" operator="equal">
      <formula>11</formula>
    </cfRule>
    <cfRule type="cellIs" dxfId="1033" priority="103" operator="equal">
      <formula>10</formula>
    </cfRule>
    <cfRule type="cellIs" dxfId="1032" priority="104" operator="equal">
      <formula>9</formula>
    </cfRule>
    <cfRule type="cellIs" dxfId="1031" priority="105" operator="equal">
      <formula>8</formula>
    </cfRule>
    <cfRule type="cellIs" dxfId="1030" priority="106" operator="equal">
      <formula>7</formula>
    </cfRule>
    <cfRule type="cellIs" dxfId="1029" priority="107" operator="equal">
      <formula>6</formula>
    </cfRule>
    <cfRule type="cellIs" dxfId="1028" priority="108" operator="equal">
      <formula>5</formula>
    </cfRule>
    <cfRule type="cellIs" dxfId="1027" priority="109" operator="equal">
      <formula>4</formula>
    </cfRule>
    <cfRule type="cellIs" dxfId="1026" priority="110" operator="equal">
      <formula>3</formula>
    </cfRule>
    <cfRule type="cellIs" dxfId="1025" priority="111" operator="equal">
      <formula>2</formula>
    </cfRule>
    <cfRule type="cellIs" dxfId="1024" priority="112" operator="equal">
      <formula>1</formula>
    </cfRule>
  </conditionalFormatting>
  <conditionalFormatting sqref="N91:N104">
    <cfRule type="cellIs" dxfId="959" priority="81" operator="equal">
      <formula>16</formula>
    </cfRule>
    <cfRule type="cellIs" dxfId="958" priority="82" operator="equal">
      <formula>15</formula>
    </cfRule>
    <cfRule type="cellIs" dxfId="957" priority="83" operator="equal">
      <formula>14</formula>
    </cfRule>
    <cfRule type="cellIs" dxfId="956" priority="84" operator="equal">
      <formula>13</formula>
    </cfRule>
    <cfRule type="cellIs" dxfId="955" priority="85" operator="equal">
      <formula>12</formula>
    </cfRule>
    <cfRule type="cellIs" dxfId="954" priority="86" operator="equal">
      <formula>11</formula>
    </cfRule>
    <cfRule type="cellIs" dxfId="953" priority="87" operator="equal">
      <formula>10</formula>
    </cfRule>
    <cfRule type="cellIs" dxfId="952" priority="88" operator="equal">
      <formula>9</formula>
    </cfRule>
    <cfRule type="cellIs" dxfId="951" priority="89" operator="equal">
      <formula>8</formula>
    </cfRule>
    <cfRule type="cellIs" dxfId="950" priority="90" operator="equal">
      <formula>7</formula>
    </cfRule>
    <cfRule type="cellIs" dxfId="949" priority="91" operator="equal">
      <formula>6</formula>
    </cfRule>
    <cfRule type="cellIs" dxfId="948" priority="92" operator="equal">
      <formula>5</formula>
    </cfRule>
    <cfRule type="cellIs" dxfId="947" priority="93" operator="equal">
      <formula>4</formula>
    </cfRule>
    <cfRule type="cellIs" dxfId="946" priority="94" operator="equal">
      <formula>3</formula>
    </cfRule>
    <cfRule type="cellIs" dxfId="945" priority="95" operator="equal">
      <formula>2</formula>
    </cfRule>
    <cfRule type="cellIs" dxfId="944" priority="96" operator="equal">
      <formula>1</formula>
    </cfRule>
  </conditionalFormatting>
  <conditionalFormatting sqref="N105:N110">
    <cfRule type="cellIs" dxfId="943" priority="65" operator="equal">
      <formula>16</formula>
    </cfRule>
    <cfRule type="cellIs" dxfId="942" priority="66" operator="equal">
      <formula>15</formula>
    </cfRule>
    <cfRule type="cellIs" dxfId="941" priority="67" operator="equal">
      <formula>14</formula>
    </cfRule>
    <cfRule type="cellIs" dxfId="940" priority="68" operator="equal">
      <formula>13</formula>
    </cfRule>
    <cfRule type="cellIs" dxfId="939" priority="69" operator="equal">
      <formula>12</formula>
    </cfRule>
    <cfRule type="cellIs" dxfId="938" priority="70" operator="equal">
      <formula>11</formula>
    </cfRule>
    <cfRule type="cellIs" dxfId="937" priority="71" operator="equal">
      <formula>10</formula>
    </cfRule>
    <cfRule type="cellIs" dxfId="936" priority="72" operator="equal">
      <formula>9</formula>
    </cfRule>
    <cfRule type="cellIs" dxfId="935" priority="73" operator="equal">
      <formula>8</formula>
    </cfRule>
    <cfRule type="cellIs" dxfId="934" priority="74" operator="equal">
      <formula>7</formula>
    </cfRule>
    <cfRule type="cellIs" dxfId="933" priority="75" operator="equal">
      <formula>6</formula>
    </cfRule>
    <cfRule type="cellIs" dxfId="932" priority="76" operator="equal">
      <formula>5</formula>
    </cfRule>
    <cfRule type="cellIs" dxfId="931" priority="77" operator="equal">
      <formula>4</formula>
    </cfRule>
    <cfRule type="cellIs" dxfId="930" priority="78" operator="equal">
      <formula>3</formula>
    </cfRule>
    <cfRule type="cellIs" dxfId="929" priority="79" operator="equal">
      <formula>2</formula>
    </cfRule>
    <cfRule type="cellIs" dxfId="928" priority="80" operator="equal">
      <formula>1</formula>
    </cfRule>
  </conditionalFormatting>
  <conditionalFormatting sqref="N27:N28">
    <cfRule type="cellIs" dxfId="895" priority="49" operator="equal">
      <formula>16</formula>
    </cfRule>
    <cfRule type="cellIs" dxfId="894" priority="50" operator="equal">
      <formula>15</formula>
    </cfRule>
    <cfRule type="cellIs" dxfId="893" priority="51" operator="equal">
      <formula>14</formula>
    </cfRule>
    <cfRule type="cellIs" dxfId="892" priority="52" operator="equal">
      <formula>13</formula>
    </cfRule>
    <cfRule type="cellIs" dxfId="891" priority="53" operator="equal">
      <formula>12</formula>
    </cfRule>
    <cfRule type="cellIs" dxfId="890" priority="54" operator="equal">
      <formula>11</formula>
    </cfRule>
    <cfRule type="cellIs" dxfId="889" priority="55" operator="equal">
      <formula>10</formula>
    </cfRule>
    <cfRule type="cellIs" dxfId="888" priority="56" operator="equal">
      <formula>9</formula>
    </cfRule>
    <cfRule type="cellIs" dxfId="887" priority="57" operator="equal">
      <formula>8</formula>
    </cfRule>
    <cfRule type="cellIs" dxfId="886" priority="58" operator="equal">
      <formula>7</formula>
    </cfRule>
    <cfRule type="cellIs" dxfId="885" priority="59" operator="equal">
      <formula>6</formula>
    </cfRule>
    <cfRule type="cellIs" dxfId="884" priority="60" operator="equal">
      <formula>5</formula>
    </cfRule>
    <cfRule type="cellIs" dxfId="883" priority="61" operator="equal">
      <formula>4</formula>
    </cfRule>
    <cfRule type="cellIs" dxfId="882" priority="62" operator="equal">
      <formula>3</formula>
    </cfRule>
    <cfRule type="cellIs" dxfId="881" priority="63" operator="equal">
      <formula>2</formula>
    </cfRule>
    <cfRule type="cellIs" dxfId="880" priority="64" operator="equal">
      <formula>1</formula>
    </cfRule>
  </conditionalFormatting>
  <conditionalFormatting sqref="N6:N26">
    <cfRule type="cellIs" dxfId="223" priority="1" operator="equal">
      <formula>16</formula>
    </cfRule>
    <cfRule type="cellIs" dxfId="222" priority="2" operator="equal">
      <formula>15</formula>
    </cfRule>
    <cfRule type="cellIs" dxfId="221" priority="3" operator="equal">
      <formula>14</formula>
    </cfRule>
    <cfRule type="cellIs" dxfId="220" priority="4" operator="equal">
      <formula>13</formula>
    </cfRule>
    <cfRule type="cellIs" dxfId="219" priority="5" operator="equal">
      <formula>12</formula>
    </cfRule>
    <cfRule type="cellIs" dxfId="218" priority="6" operator="equal">
      <formula>11</formula>
    </cfRule>
    <cfRule type="cellIs" dxfId="217" priority="7" operator="equal">
      <formula>10</formula>
    </cfRule>
    <cfRule type="cellIs" dxfId="216" priority="8" operator="equal">
      <formula>9</formula>
    </cfRule>
    <cfRule type="cellIs" dxfId="215" priority="9" operator="equal">
      <formula>8</formula>
    </cfRule>
    <cfRule type="cellIs" dxfId="214" priority="10" operator="equal">
      <formula>7</formula>
    </cfRule>
    <cfRule type="cellIs" dxfId="213" priority="11" operator="equal">
      <formula>6</formula>
    </cfRule>
    <cfRule type="cellIs" dxfId="212" priority="12" operator="equal">
      <formula>5</formula>
    </cfRule>
    <cfRule type="cellIs" dxfId="211" priority="13" operator="equal">
      <formula>4</formula>
    </cfRule>
    <cfRule type="cellIs" dxfId="210" priority="14" operator="equal">
      <formula>3</formula>
    </cfRule>
    <cfRule type="cellIs" dxfId="209" priority="15" operator="equal">
      <formula>2</formula>
    </cfRule>
    <cfRule type="cellIs" dxfId="20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ZAOLO: 59107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ZAOLO: 59107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2098.2810166249064</v>
      </c>
      <c r="C72" s="109">
        <f>Poor!R7</f>
        <v>2000.0666501014064</v>
      </c>
      <c r="D72" s="109">
        <f>Middle!R7</f>
        <v>3112.519649436977</v>
      </c>
      <c r="E72" s="109">
        <f>Rich!R7</f>
        <v>5162.7255387052628</v>
      </c>
      <c r="F72" s="109">
        <f>V.Poor!T7</f>
        <v>2256.2622493745585</v>
      </c>
      <c r="G72" s="109">
        <f>Poor!T7</f>
        <v>2065.9720632665394</v>
      </c>
      <c r="H72" s="109">
        <f>Middle!T7</f>
        <v>3105.6368333655182</v>
      </c>
      <c r="I72" s="109">
        <f>Rich!T7</f>
        <v>4189.6424257951749</v>
      </c>
    </row>
    <row r="73" spans="1:9">
      <c r="A73" t="str">
        <f>V.Poor!Q8</f>
        <v>Own crops sold</v>
      </c>
      <c r="B73" s="109">
        <f>V.Poor!R8</f>
        <v>249.99999999999997</v>
      </c>
      <c r="C73" s="109">
        <f>Poor!R8</f>
        <v>150</v>
      </c>
      <c r="D73" s="109">
        <f>Middle!R8</f>
        <v>0</v>
      </c>
      <c r="E73" s="109">
        <f>Rich!R8</f>
        <v>18100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19081.251374570718</v>
      </c>
    </row>
    <row r="74" spans="1:9">
      <c r="A74" t="str">
        <f>V.Poor!Q9</f>
        <v>Animal products consumed</v>
      </c>
      <c r="B74" s="109">
        <f>V.Poor!R9</f>
        <v>619.12558476007484</v>
      </c>
      <c r="C74" s="109">
        <f>Poor!R9</f>
        <v>753.90723350736107</v>
      </c>
      <c r="D74" s="109">
        <f>Middle!R9</f>
        <v>2223.7362049999815</v>
      </c>
      <c r="E74" s="109">
        <f>Rich!R9</f>
        <v>4085.507210374938</v>
      </c>
      <c r="F74" s="109">
        <f>V.Poor!T9</f>
        <v>619.12558476007484</v>
      </c>
      <c r="G74" s="109">
        <f>Poor!T9</f>
        <v>753.90723350736107</v>
      </c>
      <c r="H74" s="109">
        <f>Middle!T9</f>
        <v>2223.7362049999815</v>
      </c>
      <c r="I74" s="109">
        <f>Rich!T9</f>
        <v>4085.507210374938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937.5</v>
      </c>
      <c r="C76" s="109">
        <f>Poor!R11</f>
        <v>4000</v>
      </c>
      <c r="D76" s="109">
        <f>Middle!R11</f>
        <v>10833.333333333334</v>
      </c>
      <c r="E76" s="109">
        <f>Rich!R11</f>
        <v>34000</v>
      </c>
      <c r="F76" s="109">
        <f>V.Poor!T11</f>
        <v>937.5</v>
      </c>
      <c r="G76" s="109">
        <f>Poor!T11</f>
        <v>4000</v>
      </c>
      <c r="H76" s="109">
        <f>Middle!T11</f>
        <v>10795.752949956741</v>
      </c>
      <c r="I76" s="109">
        <f>Rich!T11</f>
        <v>33643.339482647163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444.64924490387313</v>
      </c>
      <c r="D77" s="109">
        <f>Middle!R12</f>
        <v>204.69613259668506</v>
      </c>
      <c r="E77" s="109">
        <f>Rich!R12</f>
        <v>0</v>
      </c>
      <c r="F77" s="109">
        <f>V.Poor!T12</f>
        <v>754.45767042579791</v>
      </c>
      <c r="G77" s="109">
        <f>Poor!T12</f>
        <v>1134.2294079378312</v>
      </c>
      <c r="H77" s="109">
        <f>Middle!T12</f>
        <v>223.1582745295392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660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660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63360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63360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5460</v>
      </c>
      <c r="D80" s="109">
        <f>Middle!R15</f>
        <v>15599.999999999996</v>
      </c>
      <c r="E80" s="109">
        <f>Rich!R15</f>
        <v>0</v>
      </c>
      <c r="F80" s="109">
        <f>V.Poor!T15</f>
        <v>0</v>
      </c>
      <c r="G80" s="109">
        <f>Poor!T15</f>
        <v>5460</v>
      </c>
      <c r="H80" s="109">
        <f>Middle!T15</f>
        <v>15599.999999999996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40000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40000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1639.9054951949686</v>
      </c>
      <c r="C83" s="109">
        <f>Poor!R18</f>
        <v>1803.8960447144655</v>
      </c>
      <c r="D83" s="109">
        <f>Middle!R18</f>
        <v>2004.3289385716287</v>
      </c>
      <c r="E83" s="109">
        <f>Rich!R18</f>
        <v>1803.8960447144655</v>
      </c>
      <c r="F83" s="109">
        <f>V.Poor!T18</f>
        <v>1639.9054951949686</v>
      </c>
      <c r="G83" s="109">
        <f>Poor!T18</f>
        <v>1803.8960447144655</v>
      </c>
      <c r="H83" s="109">
        <f>Middle!T18</f>
        <v>2004.3289385716287</v>
      </c>
      <c r="I83" s="109">
        <f>Rich!T18</f>
        <v>1803.8960447144655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27525</v>
      </c>
      <c r="C85" s="109">
        <f>Poor!R20</f>
        <v>27420</v>
      </c>
      <c r="D85" s="109">
        <f>Middle!R20</f>
        <v>30466.666666666672</v>
      </c>
      <c r="E85" s="109">
        <f>Rich!R20</f>
        <v>8412</v>
      </c>
      <c r="F85" s="109">
        <f>V.Poor!T20</f>
        <v>27525</v>
      </c>
      <c r="G85" s="109">
        <f>Poor!T20</f>
        <v>27420</v>
      </c>
      <c r="H85" s="109">
        <f>Middle!T20</f>
        <v>30466.666666666672</v>
      </c>
      <c r="I85" s="109">
        <f>Rich!T20</f>
        <v>8412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1300</v>
      </c>
      <c r="D86" s="109">
        <f>Middle!R21</f>
        <v>2222.2222222222226</v>
      </c>
      <c r="E86" s="109">
        <f>Rich!R21</f>
        <v>4800</v>
      </c>
      <c r="F86" s="109">
        <f>V.Poor!T21</f>
        <v>0</v>
      </c>
      <c r="G86" s="109">
        <f>Poor!T21</f>
        <v>1300</v>
      </c>
      <c r="H86" s="109">
        <f>Middle!T21</f>
        <v>2222.2222222222226</v>
      </c>
      <c r="I86" s="109">
        <f>Rich!T21</f>
        <v>4800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33069.812096579946</v>
      </c>
      <c r="C88" s="109">
        <f>Poor!R23</f>
        <v>43992.519173227105</v>
      </c>
      <c r="D88" s="109">
        <f>Middle!R23</f>
        <v>106667.50314782749</v>
      </c>
      <c r="E88" s="109">
        <f>Rich!R23</f>
        <v>139724.12879379466</v>
      </c>
      <c r="F88" s="109">
        <f>V.Poor!T23</f>
        <v>33732.250999755401</v>
      </c>
      <c r="G88" s="109">
        <f>Poor!T23</f>
        <v>44598.004749426196</v>
      </c>
      <c r="H88" s="109">
        <f>Middle!T23</f>
        <v>106641.50209031231</v>
      </c>
      <c r="I88" s="109">
        <f>Rich!T23</f>
        <v>139375.63653810247</v>
      </c>
    </row>
    <row r="89" spans="1:9">
      <c r="A89" t="str">
        <f>V.Poor!Q24</f>
        <v>Food Poverty line</v>
      </c>
      <c r="B89" s="109">
        <f>V.Poor!R24</f>
        <v>28433.017482503983</v>
      </c>
      <c r="C89" s="109">
        <f>Poor!R24</f>
        <v>28433.017482503968</v>
      </c>
      <c r="D89" s="109">
        <f>Middle!R24</f>
        <v>28433.017482503979</v>
      </c>
      <c r="E89" s="109">
        <f>Rich!R24</f>
        <v>28433.017482503979</v>
      </c>
      <c r="F89" s="109">
        <f>V.Poor!T24</f>
        <v>28433.017482503983</v>
      </c>
      <c r="G89" s="109">
        <f>Poor!T24</f>
        <v>28433.017482503968</v>
      </c>
      <c r="H89" s="109">
        <f>Middle!T24</f>
        <v>28433.017482503979</v>
      </c>
      <c r="I89" s="109">
        <f>Rich!T24</f>
        <v>28433.017482503979</v>
      </c>
    </row>
    <row r="90" spans="1:9">
      <c r="A90" s="108" t="str">
        <f>V.Poor!Q25</f>
        <v>Lower Bound Poverty line</v>
      </c>
      <c r="B90" s="109">
        <f>V.Poor!R25</f>
        <v>45906.350815837315</v>
      </c>
      <c r="C90" s="109">
        <f>Poor!R25</f>
        <v>45906.350815837308</v>
      </c>
      <c r="D90" s="109">
        <f>Middle!R25</f>
        <v>45906.350815837308</v>
      </c>
      <c r="E90" s="109">
        <f>Rich!R25</f>
        <v>45906.350815837308</v>
      </c>
      <c r="F90" s="109">
        <f>V.Poor!T25</f>
        <v>45906.350815837315</v>
      </c>
      <c r="G90" s="109">
        <f>Poor!T25</f>
        <v>45906.350815837308</v>
      </c>
      <c r="H90" s="109">
        <f>Middle!T25</f>
        <v>45906.350815837308</v>
      </c>
      <c r="I90" s="109">
        <f>Rich!T25</f>
        <v>45906.350815837308</v>
      </c>
    </row>
    <row r="91" spans="1:9">
      <c r="A91" s="108" t="str">
        <f>V.Poor!Q26</f>
        <v>Upper Bound Poverty line</v>
      </c>
      <c r="B91" s="109">
        <f>V.Poor!R26</f>
        <v>80586.350815837315</v>
      </c>
      <c r="C91" s="109">
        <f>Poor!R26</f>
        <v>80586.350815837315</v>
      </c>
      <c r="D91" s="109">
        <f>Middle!R26</f>
        <v>80586.350815837315</v>
      </c>
      <c r="E91" s="109">
        <f>Rich!R26</f>
        <v>80586.350815837315</v>
      </c>
      <c r="F91" s="109">
        <f>V.Poor!T26</f>
        <v>80586.350815837315</v>
      </c>
      <c r="G91" s="109">
        <f>Poor!T26</f>
        <v>80586.350815837315</v>
      </c>
      <c r="H91" s="109">
        <f>Middle!T26</f>
        <v>80586.350815837315</v>
      </c>
      <c r="I91" s="109">
        <f>Rich!T26</f>
        <v>80586.350815837315</v>
      </c>
    </row>
    <row r="92" spans="1:9">
      <c r="A92" s="108" t="str">
        <f>V.Poor!Q27</f>
        <v>Resilience line</v>
      </c>
      <c r="B92" s="109">
        <f>V.Poor!R27</f>
        <v>80586.350815837315</v>
      </c>
      <c r="C92" s="109">
        <f>Poor!R27</f>
        <v>81106.350815837315</v>
      </c>
      <c r="D92" s="109">
        <f>Middle!R27</f>
        <v>82386.350815837315</v>
      </c>
      <c r="E92" s="109">
        <f>Rich!R27</f>
        <v>86866.350815837315</v>
      </c>
      <c r="F92" s="109">
        <f>V.Poor!T27</f>
        <v>80586.350815837315</v>
      </c>
      <c r="G92" s="109">
        <f>Poor!T27</f>
        <v>81106.350815837315</v>
      </c>
      <c r="H92" s="109">
        <f>Middle!T27</f>
        <v>82386.350815837315</v>
      </c>
      <c r="I92" s="109">
        <f>Rich!T27</f>
        <v>86866.350815837315</v>
      </c>
    </row>
    <row r="93" spans="1:9">
      <c r="A93" t="str">
        <f>V.Poor!Q24</f>
        <v>Food Poverty line</v>
      </c>
      <c r="F93" s="109">
        <f>V.Poor!T24</f>
        <v>28433.017482503983</v>
      </c>
      <c r="G93" s="109">
        <f>Poor!T24</f>
        <v>28433.017482503968</v>
      </c>
      <c r="H93" s="109">
        <f>Middle!T24</f>
        <v>28433.017482503979</v>
      </c>
      <c r="I93" s="109">
        <f>Rich!T24</f>
        <v>28433.017482503979</v>
      </c>
    </row>
    <row r="94" spans="1:9">
      <c r="A94" t="str">
        <f>V.Poor!Q25</f>
        <v>Lower Bound Poverty line</v>
      </c>
      <c r="F94" s="109">
        <f>V.Poor!T25</f>
        <v>45906.350815837315</v>
      </c>
      <c r="G94" s="109">
        <f>Poor!T25</f>
        <v>45906.350815837308</v>
      </c>
      <c r="H94" s="109">
        <f>Middle!T25</f>
        <v>45906.350815837308</v>
      </c>
      <c r="I94" s="109">
        <f>Rich!T25</f>
        <v>45906.350815837308</v>
      </c>
    </row>
    <row r="95" spans="1:9">
      <c r="A95" t="str">
        <f>V.Poor!Q26</f>
        <v>Upper Bound Poverty line</v>
      </c>
      <c r="F95" s="109">
        <f>V.Poor!T26</f>
        <v>80586.350815837315</v>
      </c>
      <c r="G95" s="109">
        <f>Poor!T26</f>
        <v>80586.350815837315</v>
      </c>
      <c r="H95" s="109">
        <f>Middle!T26</f>
        <v>80586.350815837315</v>
      </c>
      <c r="I95" s="109">
        <f>Rich!T26</f>
        <v>80586.350815837315</v>
      </c>
    </row>
    <row r="96" spans="1:9">
      <c r="A96" t="str">
        <f>V.Poor!Q27</f>
        <v>Resilience line</v>
      </c>
      <c r="F96" s="109">
        <f>V.Poor!T27</f>
        <v>80586.350815837315</v>
      </c>
      <c r="G96" s="109">
        <f>Poor!T27</f>
        <v>81106.350815837315</v>
      </c>
      <c r="H96" s="109">
        <f>Middle!T27</f>
        <v>82386.350815837315</v>
      </c>
      <c r="I96" s="109">
        <f>Rich!T27</f>
        <v>86866.350815837315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12836.538719257369</v>
      </c>
      <c r="C99" s="243">
        <f t="shared" si="0"/>
        <v>1913.8316426102028</v>
      </c>
      <c r="D99" s="243">
        <f t="shared" si="0"/>
        <v>0</v>
      </c>
      <c r="E99" s="243">
        <f t="shared" si="0"/>
        <v>0</v>
      </c>
      <c r="F99" s="243">
        <f t="shared" si="0"/>
        <v>12174.099816081914</v>
      </c>
      <c r="G99" s="243">
        <f t="shared" si="0"/>
        <v>1308.3460664111117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47516.538719257369</v>
      </c>
      <c r="C100" s="243">
        <f t="shared" si="0"/>
        <v>36593.83164261021</v>
      </c>
      <c r="D100" s="243">
        <f t="shared" si="0"/>
        <v>0</v>
      </c>
      <c r="E100" s="243">
        <f t="shared" si="0"/>
        <v>0</v>
      </c>
      <c r="F100" s="243">
        <f t="shared" si="0"/>
        <v>46854.099816081914</v>
      </c>
      <c r="G100" s="243">
        <f t="shared" si="0"/>
        <v>35988.346066411119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47516.538719257369</v>
      </c>
      <c r="C101" s="243">
        <f t="shared" si="0"/>
        <v>37113.83164261021</v>
      </c>
      <c r="D101" s="243">
        <f t="shared" si="0"/>
        <v>0</v>
      </c>
      <c r="E101" s="243">
        <f t="shared" si="0"/>
        <v>0</v>
      </c>
      <c r="F101" s="243">
        <f t="shared" si="0"/>
        <v>46854.099816081914</v>
      </c>
      <c r="G101" s="243">
        <f t="shared" si="0"/>
        <v>36508.346066411119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ZAOLO: 59107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</v>
      </c>
      <c r="C2" s="203">
        <f>[1]WB!$CK$10</f>
        <v>0.27</v>
      </c>
      <c r="D2" s="203">
        <f>[1]WB!$CK$11</f>
        <v>0.38</v>
      </c>
      <c r="E2" s="203">
        <f>[1]WB!$CK$12</f>
        <v>0.15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2098.2810166249064</v>
      </c>
      <c r="C3" s="204">
        <f>Income!C72</f>
        <v>2000.0666501014064</v>
      </c>
      <c r="D3" s="204">
        <f>Income!D72</f>
        <v>3112.519649436977</v>
      </c>
      <c r="E3" s="204">
        <f>Income!E72</f>
        <v>5162.7255387052628</v>
      </c>
      <c r="F3" s="205">
        <f>IF(F$2&lt;=($B$2+$C$2+$D$2),IF(F$2&lt;=($B$2+$C$2),IF(F$2&lt;=$B$2,$B3,$C3),$D3),$E3)</f>
        <v>2098.2810166249064</v>
      </c>
      <c r="G3" s="205">
        <f t="shared" ref="G3:AW7" si="0">IF(G$2&lt;=($B$2+$C$2+$D$2),IF(G$2&lt;=($B$2+$C$2),IF(G$2&lt;=$B$2,$B3,$C3),$D3),$E3)</f>
        <v>2098.2810166249064</v>
      </c>
      <c r="H3" s="205">
        <f t="shared" si="0"/>
        <v>2098.2810166249064</v>
      </c>
      <c r="I3" s="205">
        <f t="shared" si="0"/>
        <v>2098.2810166249064</v>
      </c>
      <c r="J3" s="205">
        <f t="shared" si="0"/>
        <v>2098.2810166249064</v>
      </c>
      <c r="K3" s="205">
        <f t="shared" si="0"/>
        <v>2098.2810166249064</v>
      </c>
      <c r="L3" s="205">
        <f t="shared" si="0"/>
        <v>2098.2810166249064</v>
      </c>
      <c r="M3" s="205">
        <f t="shared" si="0"/>
        <v>2098.2810166249064</v>
      </c>
      <c r="N3" s="205">
        <f t="shared" si="0"/>
        <v>2098.2810166249064</v>
      </c>
      <c r="O3" s="205">
        <f t="shared" si="0"/>
        <v>2098.2810166249064</v>
      </c>
      <c r="P3" s="205">
        <f t="shared" si="0"/>
        <v>2098.2810166249064</v>
      </c>
      <c r="Q3" s="205">
        <f t="shared" si="0"/>
        <v>2098.2810166249064</v>
      </c>
      <c r="R3" s="205">
        <f t="shared" si="0"/>
        <v>2098.2810166249064</v>
      </c>
      <c r="S3" s="205">
        <f t="shared" si="0"/>
        <v>2098.2810166249064</v>
      </c>
      <c r="T3" s="205">
        <f t="shared" si="0"/>
        <v>2098.2810166249064</v>
      </c>
      <c r="U3" s="205">
        <f t="shared" si="0"/>
        <v>2098.2810166249064</v>
      </c>
      <c r="V3" s="205">
        <f t="shared" si="0"/>
        <v>2098.2810166249064</v>
      </c>
      <c r="W3" s="205">
        <f t="shared" si="0"/>
        <v>2098.2810166249064</v>
      </c>
      <c r="X3" s="205">
        <f t="shared" si="0"/>
        <v>2098.2810166249064</v>
      </c>
      <c r="Y3" s="205">
        <f t="shared" si="0"/>
        <v>2098.2810166249064</v>
      </c>
      <c r="Z3" s="205">
        <f t="shared" si="0"/>
        <v>2000.0666501014064</v>
      </c>
      <c r="AA3" s="205">
        <f t="shared" si="0"/>
        <v>2000.0666501014064</v>
      </c>
      <c r="AB3" s="205">
        <f t="shared" si="0"/>
        <v>2000.0666501014064</v>
      </c>
      <c r="AC3" s="205">
        <f t="shared" si="0"/>
        <v>2000.0666501014064</v>
      </c>
      <c r="AD3" s="205">
        <f t="shared" si="0"/>
        <v>2000.0666501014064</v>
      </c>
      <c r="AE3" s="205">
        <f t="shared" si="0"/>
        <v>2000.0666501014064</v>
      </c>
      <c r="AF3" s="205">
        <f t="shared" si="0"/>
        <v>2000.0666501014064</v>
      </c>
      <c r="AG3" s="205">
        <f t="shared" si="0"/>
        <v>2000.0666501014064</v>
      </c>
      <c r="AH3" s="205">
        <f t="shared" si="0"/>
        <v>2000.0666501014064</v>
      </c>
      <c r="AI3" s="205">
        <f t="shared" si="0"/>
        <v>2000.0666501014064</v>
      </c>
      <c r="AJ3" s="205">
        <f t="shared" si="0"/>
        <v>2000.0666501014064</v>
      </c>
      <c r="AK3" s="205">
        <f t="shared" si="0"/>
        <v>2000.0666501014064</v>
      </c>
      <c r="AL3" s="205">
        <f t="shared" si="0"/>
        <v>2000.0666501014064</v>
      </c>
      <c r="AM3" s="205">
        <f t="shared" si="0"/>
        <v>2000.0666501014064</v>
      </c>
      <c r="AN3" s="205">
        <f t="shared" si="0"/>
        <v>2000.0666501014064</v>
      </c>
      <c r="AO3" s="205">
        <f t="shared" si="0"/>
        <v>2000.0666501014064</v>
      </c>
      <c r="AP3" s="205">
        <f t="shared" si="0"/>
        <v>2000.0666501014064</v>
      </c>
      <c r="AQ3" s="205">
        <f t="shared" si="0"/>
        <v>2000.0666501014064</v>
      </c>
      <c r="AR3" s="205">
        <f t="shared" si="0"/>
        <v>2000.0666501014064</v>
      </c>
      <c r="AS3" s="205">
        <f t="shared" si="0"/>
        <v>2000.0666501014064</v>
      </c>
      <c r="AT3" s="205">
        <f t="shared" si="0"/>
        <v>2000.0666501014064</v>
      </c>
      <c r="AU3" s="205">
        <f t="shared" si="0"/>
        <v>2000.0666501014064</v>
      </c>
      <c r="AV3" s="205">
        <f t="shared" si="0"/>
        <v>2000.0666501014064</v>
      </c>
      <c r="AW3" s="205">
        <f t="shared" si="0"/>
        <v>2000.0666501014064</v>
      </c>
      <c r="AX3" s="205">
        <f t="shared" ref="AX3:BZ10" si="1">IF(AX$2&lt;=($B$2+$C$2+$D$2),IF(AX$2&lt;=($B$2+$C$2),IF(AX$2&lt;=$B$2,$B3,$C3),$D3),$E3)</f>
        <v>2000.0666501014064</v>
      </c>
      <c r="AY3" s="205">
        <f t="shared" si="1"/>
        <v>2000.0666501014064</v>
      </c>
      <c r="AZ3" s="205">
        <f t="shared" si="1"/>
        <v>2000.0666501014064</v>
      </c>
      <c r="BA3" s="205">
        <f t="shared" si="1"/>
        <v>3112.519649436977</v>
      </c>
      <c r="BB3" s="205">
        <f t="shared" si="1"/>
        <v>3112.519649436977</v>
      </c>
      <c r="BC3" s="205">
        <f t="shared" si="1"/>
        <v>3112.519649436977</v>
      </c>
      <c r="BD3" s="205">
        <f t="shared" si="1"/>
        <v>3112.519649436977</v>
      </c>
      <c r="BE3" s="205">
        <f t="shared" si="1"/>
        <v>3112.519649436977</v>
      </c>
      <c r="BF3" s="205">
        <f t="shared" si="1"/>
        <v>3112.519649436977</v>
      </c>
      <c r="BG3" s="205">
        <f t="shared" si="1"/>
        <v>3112.519649436977</v>
      </c>
      <c r="BH3" s="205">
        <f t="shared" si="1"/>
        <v>3112.519649436977</v>
      </c>
      <c r="BI3" s="205">
        <f t="shared" si="1"/>
        <v>3112.519649436977</v>
      </c>
      <c r="BJ3" s="205">
        <f t="shared" si="1"/>
        <v>3112.519649436977</v>
      </c>
      <c r="BK3" s="205">
        <f t="shared" si="1"/>
        <v>3112.519649436977</v>
      </c>
      <c r="BL3" s="205">
        <f t="shared" si="1"/>
        <v>3112.519649436977</v>
      </c>
      <c r="BM3" s="205">
        <f t="shared" si="1"/>
        <v>3112.519649436977</v>
      </c>
      <c r="BN3" s="205">
        <f t="shared" si="1"/>
        <v>3112.519649436977</v>
      </c>
      <c r="BO3" s="205">
        <f t="shared" si="1"/>
        <v>3112.519649436977</v>
      </c>
      <c r="BP3" s="205">
        <f t="shared" si="1"/>
        <v>3112.519649436977</v>
      </c>
      <c r="BQ3" s="205">
        <f t="shared" si="1"/>
        <v>3112.519649436977</v>
      </c>
      <c r="BR3" s="205">
        <f t="shared" si="1"/>
        <v>3112.519649436977</v>
      </c>
      <c r="BS3" s="205">
        <f t="shared" si="1"/>
        <v>3112.519649436977</v>
      </c>
      <c r="BT3" s="205">
        <f t="shared" si="1"/>
        <v>3112.519649436977</v>
      </c>
      <c r="BU3" s="205">
        <f t="shared" si="1"/>
        <v>3112.519649436977</v>
      </c>
      <c r="BV3" s="205">
        <f t="shared" si="1"/>
        <v>3112.519649436977</v>
      </c>
      <c r="BW3" s="205">
        <f t="shared" si="1"/>
        <v>3112.519649436977</v>
      </c>
      <c r="BX3" s="205">
        <f t="shared" si="1"/>
        <v>3112.519649436977</v>
      </c>
      <c r="BY3" s="205">
        <f t="shared" si="1"/>
        <v>3112.519649436977</v>
      </c>
      <c r="BZ3" s="205">
        <f t="shared" si="1"/>
        <v>3112.519649436977</v>
      </c>
      <c r="CA3" s="205">
        <f t="shared" ref="CA3:CR15" si="2">IF(CA$2&lt;=($B$2+$C$2+$D$2),IF(CA$2&lt;=($B$2+$C$2),IF(CA$2&lt;=$B$2,$B3,$C3),$D3),$E3)</f>
        <v>3112.519649436977</v>
      </c>
      <c r="CB3" s="205">
        <f t="shared" si="2"/>
        <v>3112.519649436977</v>
      </c>
      <c r="CC3" s="205">
        <f t="shared" si="2"/>
        <v>3112.519649436977</v>
      </c>
      <c r="CD3" s="205">
        <f t="shared" si="2"/>
        <v>3112.519649436977</v>
      </c>
      <c r="CE3" s="205">
        <f t="shared" si="2"/>
        <v>3112.519649436977</v>
      </c>
      <c r="CF3" s="205">
        <f t="shared" si="2"/>
        <v>3112.519649436977</v>
      </c>
      <c r="CG3" s="205">
        <f t="shared" si="2"/>
        <v>3112.519649436977</v>
      </c>
      <c r="CH3" s="205">
        <f t="shared" si="2"/>
        <v>3112.519649436977</v>
      </c>
      <c r="CI3" s="205">
        <f t="shared" si="2"/>
        <v>3112.519649436977</v>
      </c>
      <c r="CJ3" s="205">
        <f t="shared" si="2"/>
        <v>3112.519649436977</v>
      </c>
      <c r="CK3" s="205">
        <f t="shared" si="2"/>
        <v>3112.519649436977</v>
      </c>
      <c r="CL3" s="205">
        <f t="shared" si="2"/>
        <v>3112.519649436977</v>
      </c>
      <c r="CM3" s="205">
        <f t="shared" si="2"/>
        <v>5162.7255387052628</v>
      </c>
      <c r="CN3" s="205">
        <f t="shared" si="2"/>
        <v>5162.7255387052628</v>
      </c>
      <c r="CO3" s="205">
        <f t="shared" si="2"/>
        <v>5162.7255387052628</v>
      </c>
      <c r="CP3" s="205">
        <f t="shared" si="2"/>
        <v>5162.7255387052628</v>
      </c>
      <c r="CQ3" s="205">
        <f t="shared" si="2"/>
        <v>5162.7255387052628</v>
      </c>
      <c r="CR3" s="205">
        <f t="shared" si="2"/>
        <v>5162.7255387052628</v>
      </c>
      <c r="CS3" s="205">
        <f t="shared" ref="CS3:DA15" si="3">IF(CS$2&lt;=($B$2+$C$2+$D$2),IF(CS$2&lt;=($B$2+$C$2),IF(CS$2&lt;=$B$2,$B3,$C3),$D3),$E3)</f>
        <v>5162.7255387052628</v>
      </c>
      <c r="CT3" s="205">
        <f t="shared" si="3"/>
        <v>5162.7255387052628</v>
      </c>
      <c r="CU3" s="205">
        <f t="shared" si="3"/>
        <v>5162.7255387052628</v>
      </c>
      <c r="CV3" s="205">
        <f t="shared" si="3"/>
        <v>5162.7255387052628</v>
      </c>
      <c r="CW3" s="205">
        <f t="shared" si="3"/>
        <v>5162.7255387052628</v>
      </c>
      <c r="CX3" s="205">
        <f t="shared" si="3"/>
        <v>5162.7255387052628</v>
      </c>
      <c r="CY3" s="205">
        <f t="shared" si="3"/>
        <v>5162.7255387052628</v>
      </c>
      <c r="CZ3" s="205">
        <f t="shared" si="3"/>
        <v>5162.7255387052628</v>
      </c>
      <c r="DA3" s="205">
        <f t="shared" si="3"/>
        <v>5162.7255387052628</v>
      </c>
      <c r="DB3" s="205"/>
    </row>
    <row r="4" spans="1:106">
      <c r="A4" s="202" t="str">
        <f>Income!A73</f>
        <v>Own crops sold</v>
      </c>
      <c r="B4" s="204">
        <f>Income!B73</f>
        <v>249.99999999999997</v>
      </c>
      <c r="C4" s="204">
        <f>Income!C73</f>
        <v>150</v>
      </c>
      <c r="D4" s="204">
        <f>Income!D73</f>
        <v>0</v>
      </c>
      <c r="E4" s="204">
        <f>Income!E73</f>
        <v>18100</v>
      </c>
      <c r="F4" s="205">
        <f t="shared" ref="F4:U17" si="4">IF(F$2&lt;=($B$2+$C$2+$D$2),IF(F$2&lt;=($B$2+$C$2),IF(F$2&lt;=$B$2,$B4,$C4),$D4),$E4)</f>
        <v>249.99999999999997</v>
      </c>
      <c r="G4" s="205">
        <f t="shared" si="0"/>
        <v>249.99999999999997</v>
      </c>
      <c r="H4" s="205">
        <f t="shared" si="0"/>
        <v>249.99999999999997</v>
      </c>
      <c r="I4" s="205">
        <f t="shared" si="0"/>
        <v>249.99999999999997</v>
      </c>
      <c r="J4" s="205">
        <f t="shared" si="0"/>
        <v>249.99999999999997</v>
      </c>
      <c r="K4" s="205">
        <f t="shared" si="0"/>
        <v>249.99999999999997</v>
      </c>
      <c r="L4" s="205">
        <f t="shared" si="0"/>
        <v>249.99999999999997</v>
      </c>
      <c r="M4" s="205">
        <f t="shared" si="0"/>
        <v>249.99999999999997</v>
      </c>
      <c r="N4" s="205">
        <f t="shared" si="0"/>
        <v>249.99999999999997</v>
      </c>
      <c r="O4" s="205">
        <f t="shared" si="0"/>
        <v>249.99999999999997</v>
      </c>
      <c r="P4" s="205">
        <f t="shared" si="0"/>
        <v>249.99999999999997</v>
      </c>
      <c r="Q4" s="205">
        <f t="shared" si="0"/>
        <v>249.99999999999997</v>
      </c>
      <c r="R4" s="205">
        <f t="shared" si="0"/>
        <v>249.99999999999997</v>
      </c>
      <c r="S4" s="205">
        <f t="shared" si="0"/>
        <v>249.99999999999997</v>
      </c>
      <c r="T4" s="205">
        <f t="shared" si="0"/>
        <v>249.99999999999997</v>
      </c>
      <c r="U4" s="205">
        <f t="shared" si="0"/>
        <v>249.99999999999997</v>
      </c>
      <c r="V4" s="205">
        <f t="shared" si="0"/>
        <v>249.99999999999997</v>
      </c>
      <c r="W4" s="205">
        <f t="shared" si="0"/>
        <v>249.99999999999997</v>
      </c>
      <c r="X4" s="205">
        <f t="shared" si="0"/>
        <v>249.99999999999997</v>
      </c>
      <c r="Y4" s="205">
        <f t="shared" si="0"/>
        <v>249.99999999999997</v>
      </c>
      <c r="Z4" s="205">
        <f t="shared" si="0"/>
        <v>150</v>
      </c>
      <c r="AA4" s="205">
        <f t="shared" si="0"/>
        <v>150</v>
      </c>
      <c r="AB4" s="205">
        <f t="shared" si="0"/>
        <v>150</v>
      </c>
      <c r="AC4" s="205">
        <f t="shared" si="0"/>
        <v>150</v>
      </c>
      <c r="AD4" s="205">
        <f t="shared" si="0"/>
        <v>150</v>
      </c>
      <c r="AE4" s="205">
        <f t="shared" si="0"/>
        <v>150</v>
      </c>
      <c r="AF4" s="205">
        <f t="shared" si="0"/>
        <v>150</v>
      </c>
      <c r="AG4" s="205">
        <f t="shared" si="0"/>
        <v>150</v>
      </c>
      <c r="AH4" s="205">
        <f t="shared" si="0"/>
        <v>150</v>
      </c>
      <c r="AI4" s="205">
        <f t="shared" si="0"/>
        <v>150</v>
      </c>
      <c r="AJ4" s="205">
        <f t="shared" si="0"/>
        <v>150</v>
      </c>
      <c r="AK4" s="205">
        <f t="shared" si="0"/>
        <v>150</v>
      </c>
      <c r="AL4" s="205">
        <f t="shared" si="0"/>
        <v>150</v>
      </c>
      <c r="AM4" s="205">
        <f t="shared" si="0"/>
        <v>150</v>
      </c>
      <c r="AN4" s="205">
        <f t="shared" si="0"/>
        <v>150</v>
      </c>
      <c r="AO4" s="205">
        <f t="shared" si="0"/>
        <v>150</v>
      </c>
      <c r="AP4" s="205">
        <f t="shared" si="0"/>
        <v>150</v>
      </c>
      <c r="AQ4" s="205">
        <f t="shared" si="0"/>
        <v>150</v>
      </c>
      <c r="AR4" s="205">
        <f t="shared" si="0"/>
        <v>150</v>
      </c>
      <c r="AS4" s="205">
        <f t="shared" si="0"/>
        <v>150</v>
      </c>
      <c r="AT4" s="205">
        <f t="shared" si="0"/>
        <v>150</v>
      </c>
      <c r="AU4" s="205">
        <f t="shared" si="0"/>
        <v>150</v>
      </c>
      <c r="AV4" s="205">
        <f t="shared" si="0"/>
        <v>150</v>
      </c>
      <c r="AW4" s="205">
        <f t="shared" si="0"/>
        <v>150</v>
      </c>
      <c r="AX4" s="205">
        <f t="shared" si="1"/>
        <v>150</v>
      </c>
      <c r="AY4" s="205">
        <f t="shared" si="1"/>
        <v>150</v>
      </c>
      <c r="AZ4" s="205">
        <f t="shared" si="1"/>
        <v>150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0</v>
      </c>
      <c r="BE4" s="205">
        <f t="shared" si="1"/>
        <v>0</v>
      </c>
      <c r="BF4" s="205">
        <f t="shared" si="1"/>
        <v>0</v>
      </c>
      <c r="BG4" s="205">
        <f t="shared" si="1"/>
        <v>0</v>
      </c>
      <c r="BH4" s="205">
        <f t="shared" si="1"/>
        <v>0</v>
      </c>
      <c r="BI4" s="205">
        <f t="shared" si="1"/>
        <v>0</v>
      </c>
      <c r="BJ4" s="205">
        <f t="shared" si="1"/>
        <v>0</v>
      </c>
      <c r="BK4" s="205">
        <f t="shared" si="1"/>
        <v>0</v>
      </c>
      <c r="BL4" s="205">
        <f t="shared" si="1"/>
        <v>0</v>
      </c>
      <c r="BM4" s="205">
        <f t="shared" si="1"/>
        <v>0</v>
      </c>
      <c r="BN4" s="205">
        <f t="shared" si="1"/>
        <v>0</v>
      </c>
      <c r="BO4" s="205">
        <f t="shared" si="1"/>
        <v>0</v>
      </c>
      <c r="BP4" s="205">
        <f t="shared" si="1"/>
        <v>0</v>
      </c>
      <c r="BQ4" s="205">
        <f t="shared" si="1"/>
        <v>0</v>
      </c>
      <c r="BR4" s="205">
        <f t="shared" si="1"/>
        <v>0</v>
      </c>
      <c r="BS4" s="205">
        <f t="shared" si="1"/>
        <v>0</v>
      </c>
      <c r="BT4" s="205">
        <f t="shared" si="1"/>
        <v>0</v>
      </c>
      <c r="BU4" s="205">
        <f t="shared" si="1"/>
        <v>0</v>
      </c>
      <c r="BV4" s="205">
        <f t="shared" si="1"/>
        <v>0</v>
      </c>
      <c r="BW4" s="205">
        <f t="shared" si="1"/>
        <v>0</v>
      </c>
      <c r="BX4" s="205">
        <f t="shared" si="1"/>
        <v>0</v>
      </c>
      <c r="BY4" s="205">
        <f t="shared" si="1"/>
        <v>0</v>
      </c>
      <c r="BZ4" s="205">
        <f t="shared" si="1"/>
        <v>0</v>
      </c>
      <c r="CA4" s="205">
        <f t="shared" si="2"/>
        <v>0</v>
      </c>
      <c r="CB4" s="205">
        <f t="shared" si="2"/>
        <v>0</v>
      </c>
      <c r="CC4" s="205">
        <f t="shared" si="2"/>
        <v>0</v>
      </c>
      <c r="CD4" s="205">
        <f t="shared" si="2"/>
        <v>0</v>
      </c>
      <c r="CE4" s="205">
        <f t="shared" si="2"/>
        <v>0</v>
      </c>
      <c r="CF4" s="205">
        <f t="shared" si="2"/>
        <v>0</v>
      </c>
      <c r="CG4" s="205">
        <f t="shared" si="2"/>
        <v>0</v>
      </c>
      <c r="CH4" s="205">
        <f t="shared" si="2"/>
        <v>0</v>
      </c>
      <c r="CI4" s="205">
        <f t="shared" si="2"/>
        <v>0</v>
      </c>
      <c r="CJ4" s="205">
        <f t="shared" si="2"/>
        <v>0</v>
      </c>
      <c r="CK4" s="205">
        <f t="shared" si="2"/>
        <v>0</v>
      </c>
      <c r="CL4" s="205">
        <f t="shared" si="2"/>
        <v>0</v>
      </c>
      <c r="CM4" s="205">
        <f t="shared" si="2"/>
        <v>18100</v>
      </c>
      <c r="CN4" s="205">
        <f t="shared" si="2"/>
        <v>18100</v>
      </c>
      <c r="CO4" s="205">
        <f t="shared" si="2"/>
        <v>18100</v>
      </c>
      <c r="CP4" s="205">
        <f t="shared" si="2"/>
        <v>18100</v>
      </c>
      <c r="CQ4" s="205">
        <f t="shared" si="2"/>
        <v>18100</v>
      </c>
      <c r="CR4" s="205">
        <f t="shared" si="2"/>
        <v>18100</v>
      </c>
      <c r="CS4" s="205">
        <f t="shared" si="3"/>
        <v>18100</v>
      </c>
      <c r="CT4" s="205">
        <f t="shared" si="3"/>
        <v>18100</v>
      </c>
      <c r="CU4" s="205">
        <f t="shared" si="3"/>
        <v>18100</v>
      </c>
      <c r="CV4" s="205">
        <f t="shared" si="3"/>
        <v>18100</v>
      </c>
      <c r="CW4" s="205">
        <f t="shared" si="3"/>
        <v>18100</v>
      </c>
      <c r="CX4" s="205">
        <f t="shared" si="3"/>
        <v>18100</v>
      </c>
      <c r="CY4" s="205">
        <f t="shared" si="3"/>
        <v>18100</v>
      </c>
      <c r="CZ4" s="205">
        <f t="shared" si="3"/>
        <v>18100</v>
      </c>
      <c r="DA4" s="205">
        <f t="shared" si="3"/>
        <v>18100</v>
      </c>
      <c r="DB4" s="205"/>
    </row>
    <row r="5" spans="1:106">
      <c r="A5" s="202" t="str">
        <f>Income!A74</f>
        <v>Animal products consumed</v>
      </c>
      <c r="B5" s="204">
        <f>Income!B74</f>
        <v>619.12558476007484</v>
      </c>
      <c r="C5" s="204">
        <f>Income!C74</f>
        <v>753.90723350736107</v>
      </c>
      <c r="D5" s="204">
        <f>Income!D74</f>
        <v>2223.7362049999815</v>
      </c>
      <c r="E5" s="204">
        <f>Income!E74</f>
        <v>4085.507210374938</v>
      </c>
      <c r="F5" s="205">
        <f t="shared" si="4"/>
        <v>619.12558476007484</v>
      </c>
      <c r="G5" s="205">
        <f t="shared" si="0"/>
        <v>619.12558476007484</v>
      </c>
      <c r="H5" s="205">
        <f t="shared" si="0"/>
        <v>619.12558476007484</v>
      </c>
      <c r="I5" s="205">
        <f t="shared" si="0"/>
        <v>619.12558476007484</v>
      </c>
      <c r="J5" s="205">
        <f t="shared" si="0"/>
        <v>619.12558476007484</v>
      </c>
      <c r="K5" s="205">
        <f t="shared" si="0"/>
        <v>619.12558476007484</v>
      </c>
      <c r="L5" s="205">
        <f t="shared" si="0"/>
        <v>619.12558476007484</v>
      </c>
      <c r="M5" s="205">
        <f t="shared" si="0"/>
        <v>619.12558476007484</v>
      </c>
      <c r="N5" s="205">
        <f t="shared" si="0"/>
        <v>619.12558476007484</v>
      </c>
      <c r="O5" s="205">
        <f t="shared" si="0"/>
        <v>619.12558476007484</v>
      </c>
      <c r="P5" s="205">
        <f t="shared" si="0"/>
        <v>619.12558476007484</v>
      </c>
      <c r="Q5" s="205">
        <f t="shared" si="0"/>
        <v>619.12558476007484</v>
      </c>
      <c r="R5" s="205">
        <f t="shared" si="0"/>
        <v>619.12558476007484</v>
      </c>
      <c r="S5" s="205">
        <f t="shared" si="0"/>
        <v>619.12558476007484</v>
      </c>
      <c r="T5" s="205">
        <f t="shared" si="0"/>
        <v>619.12558476007484</v>
      </c>
      <c r="U5" s="205">
        <f t="shared" si="0"/>
        <v>619.12558476007484</v>
      </c>
      <c r="V5" s="205">
        <f t="shared" si="0"/>
        <v>619.12558476007484</v>
      </c>
      <c r="W5" s="205">
        <f t="shared" si="0"/>
        <v>619.12558476007484</v>
      </c>
      <c r="X5" s="205">
        <f t="shared" si="0"/>
        <v>619.12558476007484</v>
      </c>
      <c r="Y5" s="205">
        <f t="shared" si="0"/>
        <v>619.12558476007484</v>
      </c>
      <c r="Z5" s="205">
        <f t="shared" si="0"/>
        <v>753.90723350736107</v>
      </c>
      <c r="AA5" s="205">
        <f t="shared" si="0"/>
        <v>753.90723350736107</v>
      </c>
      <c r="AB5" s="205">
        <f t="shared" si="0"/>
        <v>753.90723350736107</v>
      </c>
      <c r="AC5" s="205">
        <f t="shared" si="0"/>
        <v>753.90723350736107</v>
      </c>
      <c r="AD5" s="205">
        <f t="shared" si="0"/>
        <v>753.90723350736107</v>
      </c>
      <c r="AE5" s="205">
        <f t="shared" si="0"/>
        <v>753.90723350736107</v>
      </c>
      <c r="AF5" s="205">
        <f t="shared" si="0"/>
        <v>753.90723350736107</v>
      </c>
      <c r="AG5" s="205">
        <f t="shared" si="0"/>
        <v>753.90723350736107</v>
      </c>
      <c r="AH5" s="205">
        <f t="shared" si="0"/>
        <v>753.90723350736107</v>
      </c>
      <c r="AI5" s="205">
        <f t="shared" si="0"/>
        <v>753.90723350736107</v>
      </c>
      <c r="AJ5" s="205">
        <f t="shared" si="0"/>
        <v>753.90723350736107</v>
      </c>
      <c r="AK5" s="205">
        <f t="shared" si="0"/>
        <v>753.90723350736107</v>
      </c>
      <c r="AL5" s="205">
        <f t="shared" si="0"/>
        <v>753.90723350736107</v>
      </c>
      <c r="AM5" s="205">
        <f t="shared" si="0"/>
        <v>753.90723350736107</v>
      </c>
      <c r="AN5" s="205">
        <f t="shared" si="0"/>
        <v>753.90723350736107</v>
      </c>
      <c r="AO5" s="205">
        <f t="shared" si="0"/>
        <v>753.90723350736107</v>
      </c>
      <c r="AP5" s="205">
        <f t="shared" si="0"/>
        <v>753.90723350736107</v>
      </c>
      <c r="AQ5" s="205">
        <f t="shared" si="0"/>
        <v>753.90723350736107</v>
      </c>
      <c r="AR5" s="205">
        <f t="shared" si="0"/>
        <v>753.90723350736107</v>
      </c>
      <c r="AS5" s="205">
        <f t="shared" si="0"/>
        <v>753.90723350736107</v>
      </c>
      <c r="AT5" s="205">
        <f t="shared" si="0"/>
        <v>753.90723350736107</v>
      </c>
      <c r="AU5" s="205">
        <f t="shared" si="0"/>
        <v>753.90723350736107</v>
      </c>
      <c r="AV5" s="205">
        <f t="shared" si="0"/>
        <v>753.90723350736107</v>
      </c>
      <c r="AW5" s="205">
        <f t="shared" si="0"/>
        <v>753.90723350736107</v>
      </c>
      <c r="AX5" s="205">
        <f t="shared" si="1"/>
        <v>753.90723350736107</v>
      </c>
      <c r="AY5" s="205">
        <f t="shared" si="1"/>
        <v>753.90723350736107</v>
      </c>
      <c r="AZ5" s="205">
        <f t="shared" si="1"/>
        <v>753.90723350736107</v>
      </c>
      <c r="BA5" s="205">
        <f t="shared" si="1"/>
        <v>2223.7362049999815</v>
      </c>
      <c r="BB5" s="205">
        <f t="shared" si="1"/>
        <v>2223.7362049999815</v>
      </c>
      <c r="BC5" s="205">
        <f t="shared" si="1"/>
        <v>2223.7362049999815</v>
      </c>
      <c r="BD5" s="205">
        <f t="shared" si="1"/>
        <v>2223.7362049999815</v>
      </c>
      <c r="BE5" s="205">
        <f t="shared" si="1"/>
        <v>2223.7362049999815</v>
      </c>
      <c r="BF5" s="205">
        <f t="shared" si="1"/>
        <v>2223.7362049999815</v>
      </c>
      <c r="BG5" s="205">
        <f t="shared" si="1"/>
        <v>2223.7362049999815</v>
      </c>
      <c r="BH5" s="205">
        <f t="shared" si="1"/>
        <v>2223.7362049999815</v>
      </c>
      <c r="BI5" s="205">
        <f t="shared" si="1"/>
        <v>2223.7362049999815</v>
      </c>
      <c r="BJ5" s="205">
        <f t="shared" si="1"/>
        <v>2223.7362049999815</v>
      </c>
      <c r="BK5" s="205">
        <f t="shared" si="1"/>
        <v>2223.7362049999815</v>
      </c>
      <c r="BL5" s="205">
        <f t="shared" si="1"/>
        <v>2223.7362049999815</v>
      </c>
      <c r="BM5" s="205">
        <f t="shared" si="1"/>
        <v>2223.7362049999815</v>
      </c>
      <c r="BN5" s="205">
        <f t="shared" si="1"/>
        <v>2223.7362049999815</v>
      </c>
      <c r="BO5" s="205">
        <f t="shared" si="1"/>
        <v>2223.7362049999815</v>
      </c>
      <c r="BP5" s="205">
        <f t="shared" si="1"/>
        <v>2223.7362049999815</v>
      </c>
      <c r="BQ5" s="205">
        <f t="shared" si="1"/>
        <v>2223.7362049999815</v>
      </c>
      <c r="BR5" s="205">
        <f t="shared" si="1"/>
        <v>2223.7362049999815</v>
      </c>
      <c r="BS5" s="205">
        <f t="shared" si="1"/>
        <v>2223.7362049999815</v>
      </c>
      <c r="BT5" s="205">
        <f t="shared" si="1"/>
        <v>2223.7362049999815</v>
      </c>
      <c r="BU5" s="205">
        <f t="shared" si="1"/>
        <v>2223.7362049999815</v>
      </c>
      <c r="BV5" s="205">
        <f t="shared" si="1"/>
        <v>2223.7362049999815</v>
      </c>
      <c r="BW5" s="205">
        <f t="shared" si="1"/>
        <v>2223.7362049999815</v>
      </c>
      <c r="BX5" s="205">
        <f t="shared" si="1"/>
        <v>2223.7362049999815</v>
      </c>
      <c r="BY5" s="205">
        <f t="shared" si="1"/>
        <v>2223.7362049999815</v>
      </c>
      <c r="BZ5" s="205">
        <f t="shared" si="1"/>
        <v>2223.7362049999815</v>
      </c>
      <c r="CA5" s="205">
        <f t="shared" si="2"/>
        <v>2223.7362049999815</v>
      </c>
      <c r="CB5" s="205">
        <f t="shared" si="2"/>
        <v>2223.7362049999815</v>
      </c>
      <c r="CC5" s="205">
        <f t="shared" si="2"/>
        <v>2223.7362049999815</v>
      </c>
      <c r="CD5" s="205">
        <f t="shared" si="2"/>
        <v>2223.7362049999815</v>
      </c>
      <c r="CE5" s="205">
        <f t="shared" si="2"/>
        <v>2223.7362049999815</v>
      </c>
      <c r="CF5" s="205">
        <f t="shared" si="2"/>
        <v>2223.7362049999815</v>
      </c>
      <c r="CG5" s="205">
        <f t="shared" si="2"/>
        <v>2223.7362049999815</v>
      </c>
      <c r="CH5" s="205">
        <f t="shared" si="2"/>
        <v>2223.7362049999815</v>
      </c>
      <c r="CI5" s="205">
        <f t="shared" si="2"/>
        <v>2223.7362049999815</v>
      </c>
      <c r="CJ5" s="205">
        <f t="shared" si="2"/>
        <v>2223.7362049999815</v>
      </c>
      <c r="CK5" s="205">
        <f t="shared" si="2"/>
        <v>2223.7362049999815</v>
      </c>
      <c r="CL5" s="205">
        <f t="shared" si="2"/>
        <v>2223.7362049999815</v>
      </c>
      <c r="CM5" s="205">
        <f t="shared" si="2"/>
        <v>4085.507210374938</v>
      </c>
      <c r="CN5" s="205">
        <f t="shared" si="2"/>
        <v>4085.507210374938</v>
      </c>
      <c r="CO5" s="205">
        <f t="shared" si="2"/>
        <v>4085.507210374938</v>
      </c>
      <c r="CP5" s="205">
        <f t="shared" si="2"/>
        <v>4085.507210374938</v>
      </c>
      <c r="CQ5" s="205">
        <f t="shared" si="2"/>
        <v>4085.507210374938</v>
      </c>
      <c r="CR5" s="205">
        <f t="shared" si="2"/>
        <v>4085.507210374938</v>
      </c>
      <c r="CS5" s="205">
        <f t="shared" si="3"/>
        <v>4085.507210374938</v>
      </c>
      <c r="CT5" s="205">
        <f t="shared" si="3"/>
        <v>4085.507210374938</v>
      </c>
      <c r="CU5" s="205">
        <f t="shared" si="3"/>
        <v>4085.507210374938</v>
      </c>
      <c r="CV5" s="205">
        <f t="shared" si="3"/>
        <v>4085.507210374938</v>
      </c>
      <c r="CW5" s="205">
        <f t="shared" si="3"/>
        <v>4085.507210374938</v>
      </c>
      <c r="CX5" s="205">
        <f t="shared" si="3"/>
        <v>4085.507210374938</v>
      </c>
      <c r="CY5" s="205">
        <f t="shared" si="3"/>
        <v>4085.507210374938</v>
      </c>
      <c r="CZ5" s="205">
        <f t="shared" si="3"/>
        <v>4085.507210374938</v>
      </c>
      <c r="DA5" s="205">
        <f t="shared" si="3"/>
        <v>4085.507210374938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937.5</v>
      </c>
      <c r="C7" s="204">
        <f>Income!C76</f>
        <v>4000</v>
      </c>
      <c r="D7" s="204">
        <f>Income!D76</f>
        <v>10833.333333333334</v>
      </c>
      <c r="E7" s="204">
        <f>Income!E76</f>
        <v>34000</v>
      </c>
      <c r="F7" s="205">
        <f t="shared" si="4"/>
        <v>937.5</v>
      </c>
      <c r="G7" s="205">
        <f t="shared" si="0"/>
        <v>937.5</v>
      </c>
      <c r="H7" s="205">
        <f t="shared" si="0"/>
        <v>937.5</v>
      </c>
      <c r="I7" s="205">
        <f t="shared" si="0"/>
        <v>937.5</v>
      </c>
      <c r="J7" s="205">
        <f t="shared" si="0"/>
        <v>937.5</v>
      </c>
      <c r="K7" s="205">
        <f t="shared" si="0"/>
        <v>937.5</v>
      </c>
      <c r="L7" s="205">
        <f t="shared" si="0"/>
        <v>937.5</v>
      </c>
      <c r="M7" s="205">
        <f t="shared" si="0"/>
        <v>937.5</v>
      </c>
      <c r="N7" s="205">
        <f t="shared" si="0"/>
        <v>937.5</v>
      </c>
      <c r="O7" s="205">
        <f t="shared" si="0"/>
        <v>937.5</v>
      </c>
      <c r="P7" s="205">
        <f t="shared" si="0"/>
        <v>937.5</v>
      </c>
      <c r="Q7" s="205">
        <f t="shared" si="0"/>
        <v>937.5</v>
      </c>
      <c r="R7" s="205">
        <f t="shared" si="0"/>
        <v>937.5</v>
      </c>
      <c r="S7" s="205">
        <f t="shared" si="0"/>
        <v>937.5</v>
      </c>
      <c r="T7" s="205">
        <f t="shared" si="0"/>
        <v>937.5</v>
      </c>
      <c r="U7" s="205">
        <f t="shared" si="0"/>
        <v>937.5</v>
      </c>
      <c r="V7" s="205">
        <f t="shared" si="0"/>
        <v>937.5</v>
      </c>
      <c r="W7" s="205">
        <f t="shared" si="0"/>
        <v>937.5</v>
      </c>
      <c r="X7" s="205">
        <f t="shared" si="0"/>
        <v>937.5</v>
      </c>
      <c r="Y7" s="205">
        <f t="shared" si="0"/>
        <v>937.5</v>
      </c>
      <c r="Z7" s="205">
        <f t="shared" si="0"/>
        <v>4000</v>
      </c>
      <c r="AA7" s="205">
        <f t="shared" si="0"/>
        <v>4000</v>
      </c>
      <c r="AB7" s="205">
        <f t="shared" si="0"/>
        <v>4000</v>
      </c>
      <c r="AC7" s="205">
        <f t="shared" si="0"/>
        <v>4000</v>
      </c>
      <c r="AD7" s="205">
        <f t="shared" si="0"/>
        <v>4000</v>
      </c>
      <c r="AE7" s="205">
        <f t="shared" si="0"/>
        <v>4000</v>
      </c>
      <c r="AF7" s="205">
        <f t="shared" si="0"/>
        <v>4000</v>
      </c>
      <c r="AG7" s="205">
        <f t="shared" si="0"/>
        <v>4000</v>
      </c>
      <c r="AH7" s="205">
        <f t="shared" si="0"/>
        <v>4000</v>
      </c>
      <c r="AI7" s="205">
        <f t="shared" si="0"/>
        <v>4000</v>
      </c>
      <c r="AJ7" s="205">
        <f t="shared" si="0"/>
        <v>4000</v>
      </c>
      <c r="AK7" s="205">
        <f t="shared" si="0"/>
        <v>4000</v>
      </c>
      <c r="AL7" s="205">
        <f t="shared" si="0"/>
        <v>4000</v>
      </c>
      <c r="AM7" s="205">
        <f t="shared" si="0"/>
        <v>4000</v>
      </c>
      <c r="AN7" s="205">
        <f t="shared" si="0"/>
        <v>4000</v>
      </c>
      <c r="AO7" s="205">
        <f t="shared" si="0"/>
        <v>4000</v>
      </c>
      <c r="AP7" s="205">
        <f t="shared" si="0"/>
        <v>4000</v>
      </c>
      <c r="AQ7" s="205">
        <f t="shared" si="0"/>
        <v>4000</v>
      </c>
      <c r="AR7" s="205">
        <f t="shared" si="0"/>
        <v>4000</v>
      </c>
      <c r="AS7" s="205">
        <f t="shared" si="0"/>
        <v>4000</v>
      </c>
      <c r="AT7" s="205">
        <f t="shared" si="0"/>
        <v>4000</v>
      </c>
      <c r="AU7" s="205">
        <f t="shared" ref="AU7:BJ8" si="5">IF(AU$2&lt;=($B$2+$C$2+$D$2),IF(AU$2&lt;=($B$2+$C$2),IF(AU$2&lt;=$B$2,$B7,$C7),$D7),$E7)</f>
        <v>4000</v>
      </c>
      <c r="AV7" s="205">
        <f t="shared" si="5"/>
        <v>4000</v>
      </c>
      <c r="AW7" s="205">
        <f t="shared" si="5"/>
        <v>4000</v>
      </c>
      <c r="AX7" s="205">
        <f t="shared" si="5"/>
        <v>4000</v>
      </c>
      <c r="AY7" s="205">
        <f t="shared" si="5"/>
        <v>4000</v>
      </c>
      <c r="AZ7" s="205">
        <f t="shared" si="5"/>
        <v>4000</v>
      </c>
      <c r="BA7" s="205">
        <f t="shared" si="5"/>
        <v>10833.333333333334</v>
      </c>
      <c r="BB7" s="205">
        <f t="shared" si="5"/>
        <v>10833.333333333334</v>
      </c>
      <c r="BC7" s="205">
        <f t="shared" si="5"/>
        <v>10833.333333333334</v>
      </c>
      <c r="BD7" s="205">
        <f t="shared" si="5"/>
        <v>10833.333333333334</v>
      </c>
      <c r="BE7" s="205">
        <f t="shared" si="5"/>
        <v>10833.333333333334</v>
      </c>
      <c r="BF7" s="205">
        <f t="shared" si="5"/>
        <v>10833.333333333334</v>
      </c>
      <c r="BG7" s="205">
        <f t="shared" si="5"/>
        <v>10833.333333333334</v>
      </c>
      <c r="BH7" s="205">
        <f t="shared" si="5"/>
        <v>10833.333333333334</v>
      </c>
      <c r="BI7" s="205">
        <f t="shared" si="5"/>
        <v>10833.333333333334</v>
      </c>
      <c r="BJ7" s="205">
        <f t="shared" si="5"/>
        <v>10833.333333333334</v>
      </c>
      <c r="BK7" s="205">
        <f t="shared" si="1"/>
        <v>10833.333333333334</v>
      </c>
      <c r="BL7" s="205">
        <f t="shared" si="1"/>
        <v>10833.333333333334</v>
      </c>
      <c r="BM7" s="205">
        <f t="shared" si="1"/>
        <v>10833.333333333334</v>
      </c>
      <c r="BN7" s="205">
        <f t="shared" si="1"/>
        <v>10833.333333333334</v>
      </c>
      <c r="BO7" s="205">
        <f t="shared" si="1"/>
        <v>10833.333333333334</v>
      </c>
      <c r="BP7" s="205">
        <f t="shared" si="1"/>
        <v>10833.333333333334</v>
      </c>
      <c r="BQ7" s="205">
        <f t="shared" si="1"/>
        <v>10833.333333333334</v>
      </c>
      <c r="BR7" s="205">
        <f t="shared" si="1"/>
        <v>10833.333333333334</v>
      </c>
      <c r="BS7" s="205">
        <f t="shared" si="1"/>
        <v>10833.333333333334</v>
      </c>
      <c r="BT7" s="205">
        <f t="shared" si="1"/>
        <v>10833.333333333334</v>
      </c>
      <c r="BU7" s="205">
        <f t="shared" si="1"/>
        <v>10833.333333333334</v>
      </c>
      <c r="BV7" s="205">
        <f t="shared" si="1"/>
        <v>10833.333333333334</v>
      </c>
      <c r="BW7" s="205">
        <f t="shared" si="1"/>
        <v>10833.333333333334</v>
      </c>
      <c r="BX7" s="205">
        <f t="shared" si="1"/>
        <v>10833.333333333334</v>
      </c>
      <c r="BY7" s="205">
        <f t="shared" si="1"/>
        <v>10833.333333333334</v>
      </c>
      <c r="BZ7" s="205">
        <f t="shared" si="1"/>
        <v>10833.333333333334</v>
      </c>
      <c r="CA7" s="205">
        <f t="shared" si="2"/>
        <v>10833.333333333334</v>
      </c>
      <c r="CB7" s="205">
        <f t="shared" si="2"/>
        <v>10833.333333333334</v>
      </c>
      <c r="CC7" s="205">
        <f t="shared" si="2"/>
        <v>10833.333333333334</v>
      </c>
      <c r="CD7" s="205">
        <f t="shared" si="2"/>
        <v>10833.333333333334</v>
      </c>
      <c r="CE7" s="205">
        <f t="shared" si="2"/>
        <v>10833.333333333334</v>
      </c>
      <c r="CF7" s="205">
        <f t="shared" si="2"/>
        <v>10833.333333333334</v>
      </c>
      <c r="CG7" s="205">
        <f t="shared" si="2"/>
        <v>10833.333333333334</v>
      </c>
      <c r="CH7" s="205">
        <f t="shared" si="2"/>
        <v>10833.333333333334</v>
      </c>
      <c r="CI7" s="205">
        <f t="shared" si="2"/>
        <v>10833.333333333334</v>
      </c>
      <c r="CJ7" s="205">
        <f t="shared" si="2"/>
        <v>10833.333333333334</v>
      </c>
      <c r="CK7" s="205">
        <f t="shared" si="2"/>
        <v>10833.333333333334</v>
      </c>
      <c r="CL7" s="205">
        <f t="shared" si="2"/>
        <v>10833.333333333334</v>
      </c>
      <c r="CM7" s="205">
        <f t="shared" si="2"/>
        <v>34000</v>
      </c>
      <c r="CN7" s="205">
        <f t="shared" si="2"/>
        <v>34000</v>
      </c>
      <c r="CO7" s="205">
        <f t="shared" si="2"/>
        <v>34000</v>
      </c>
      <c r="CP7" s="205">
        <f t="shared" si="2"/>
        <v>34000</v>
      </c>
      <c r="CQ7" s="205">
        <f t="shared" si="2"/>
        <v>34000</v>
      </c>
      <c r="CR7" s="205">
        <f t="shared" si="2"/>
        <v>34000</v>
      </c>
      <c r="CS7" s="205">
        <f t="shared" si="3"/>
        <v>34000</v>
      </c>
      <c r="CT7" s="205">
        <f t="shared" si="3"/>
        <v>34000</v>
      </c>
      <c r="CU7" s="205">
        <f t="shared" si="3"/>
        <v>34000</v>
      </c>
      <c r="CV7" s="205">
        <f t="shared" si="3"/>
        <v>34000</v>
      </c>
      <c r="CW7" s="205">
        <f t="shared" si="3"/>
        <v>34000</v>
      </c>
      <c r="CX7" s="205">
        <f t="shared" si="3"/>
        <v>34000</v>
      </c>
      <c r="CY7" s="205">
        <f t="shared" si="3"/>
        <v>34000</v>
      </c>
      <c r="CZ7" s="205">
        <f t="shared" si="3"/>
        <v>34000</v>
      </c>
      <c r="DA7" s="205">
        <f t="shared" si="3"/>
        <v>34000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444.64924490387313</v>
      </c>
      <c r="D8" s="204">
        <f>Income!D77</f>
        <v>204.69613259668506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444.64924490387313</v>
      </c>
      <c r="AA8" s="205">
        <f t="shared" si="6"/>
        <v>444.64924490387313</v>
      </c>
      <c r="AB8" s="205">
        <f t="shared" si="6"/>
        <v>444.64924490387313</v>
      </c>
      <c r="AC8" s="205">
        <f t="shared" si="6"/>
        <v>444.64924490387313</v>
      </c>
      <c r="AD8" s="205">
        <f t="shared" si="6"/>
        <v>444.64924490387313</v>
      </c>
      <c r="AE8" s="205">
        <f t="shared" si="6"/>
        <v>444.64924490387313</v>
      </c>
      <c r="AF8" s="205">
        <f t="shared" si="6"/>
        <v>444.64924490387313</v>
      </c>
      <c r="AG8" s="205">
        <f t="shared" si="6"/>
        <v>444.64924490387313</v>
      </c>
      <c r="AH8" s="205">
        <f t="shared" si="6"/>
        <v>444.64924490387313</v>
      </c>
      <c r="AI8" s="205">
        <f t="shared" si="6"/>
        <v>444.64924490387313</v>
      </c>
      <c r="AJ8" s="205">
        <f t="shared" si="6"/>
        <v>444.64924490387313</v>
      </c>
      <c r="AK8" s="205">
        <f t="shared" si="6"/>
        <v>444.64924490387313</v>
      </c>
      <c r="AL8" s="205">
        <f t="shared" ref="AL8:BA18" si="7">IF(AL$2&lt;=($B$2+$C$2+$D$2),IF(AL$2&lt;=($B$2+$C$2),IF(AL$2&lt;=$B$2,$B8,$C8),$D8),$E8)</f>
        <v>444.64924490387313</v>
      </c>
      <c r="AM8" s="205">
        <f t="shared" si="7"/>
        <v>444.64924490387313</v>
      </c>
      <c r="AN8" s="205">
        <f t="shared" si="7"/>
        <v>444.64924490387313</v>
      </c>
      <c r="AO8" s="205">
        <f t="shared" si="7"/>
        <v>444.64924490387313</v>
      </c>
      <c r="AP8" s="205">
        <f t="shared" si="7"/>
        <v>444.64924490387313</v>
      </c>
      <c r="AQ8" s="205">
        <f t="shared" si="7"/>
        <v>444.64924490387313</v>
      </c>
      <c r="AR8" s="205">
        <f t="shared" si="7"/>
        <v>444.64924490387313</v>
      </c>
      <c r="AS8" s="205">
        <f t="shared" si="7"/>
        <v>444.64924490387313</v>
      </c>
      <c r="AT8" s="205">
        <f t="shared" si="7"/>
        <v>444.64924490387313</v>
      </c>
      <c r="AU8" s="205">
        <f t="shared" si="7"/>
        <v>444.64924490387313</v>
      </c>
      <c r="AV8" s="205">
        <f t="shared" si="7"/>
        <v>444.64924490387313</v>
      </c>
      <c r="AW8" s="205">
        <f t="shared" si="7"/>
        <v>444.64924490387313</v>
      </c>
      <c r="AX8" s="205">
        <f t="shared" si="7"/>
        <v>444.64924490387313</v>
      </c>
      <c r="AY8" s="205">
        <f t="shared" si="7"/>
        <v>444.64924490387313</v>
      </c>
      <c r="AZ8" s="205">
        <f t="shared" si="7"/>
        <v>444.64924490387313</v>
      </c>
      <c r="BA8" s="205">
        <f t="shared" si="7"/>
        <v>204.69613259668506</v>
      </c>
      <c r="BB8" s="205">
        <f t="shared" si="5"/>
        <v>204.69613259668506</v>
      </c>
      <c r="BC8" s="205">
        <f t="shared" si="5"/>
        <v>204.69613259668506</v>
      </c>
      <c r="BD8" s="205">
        <f t="shared" si="5"/>
        <v>204.69613259668506</v>
      </c>
      <c r="BE8" s="205">
        <f t="shared" si="5"/>
        <v>204.69613259668506</v>
      </c>
      <c r="BF8" s="205">
        <f t="shared" si="5"/>
        <v>204.69613259668506</v>
      </c>
      <c r="BG8" s="205">
        <f t="shared" si="5"/>
        <v>204.69613259668506</v>
      </c>
      <c r="BH8" s="205">
        <f t="shared" si="5"/>
        <v>204.69613259668506</v>
      </c>
      <c r="BI8" s="205">
        <f t="shared" si="5"/>
        <v>204.69613259668506</v>
      </c>
      <c r="BJ8" s="205">
        <f t="shared" si="5"/>
        <v>204.69613259668506</v>
      </c>
      <c r="BK8" s="205">
        <f t="shared" si="1"/>
        <v>204.69613259668506</v>
      </c>
      <c r="BL8" s="205">
        <f t="shared" si="1"/>
        <v>204.69613259668506</v>
      </c>
      <c r="BM8" s="205">
        <f t="shared" si="1"/>
        <v>204.69613259668506</v>
      </c>
      <c r="BN8" s="205">
        <f t="shared" si="1"/>
        <v>204.69613259668506</v>
      </c>
      <c r="BO8" s="205">
        <f t="shared" si="1"/>
        <v>204.69613259668506</v>
      </c>
      <c r="BP8" s="205">
        <f t="shared" si="1"/>
        <v>204.69613259668506</v>
      </c>
      <c r="BQ8" s="205">
        <f t="shared" si="1"/>
        <v>204.69613259668506</v>
      </c>
      <c r="BR8" s="205">
        <f t="shared" si="1"/>
        <v>204.69613259668506</v>
      </c>
      <c r="BS8" s="205">
        <f t="shared" si="1"/>
        <v>204.69613259668506</v>
      </c>
      <c r="BT8" s="205">
        <f t="shared" si="1"/>
        <v>204.69613259668506</v>
      </c>
      <c r="BU8" s="205">
        <f t="shared" si="1"/>
        <v>204.69613259668506</v>
      </c>
      <c r="BV8" s="205">
        <f t="shared" si="1"/>
        <v>204.69613259668506</v>
      </c>
      <c r="BW8" s="205">
        <f t="shared" si="1"/>
        <v>204.69613259668506</v>
      </c>
      <c r="BX8" s="205">
        <f t="shared" si="1"/>
        <v>204.69613259668506</v>
      </c>
      <c r="BY8" s="205">
        <f t="shared" si="1"/>
        <v>204.69613259668506</v>
      </c>
      <c r="BZ8" s="205">
        <f t="shared" si="1"/>
        <v>204.69613259668506</v>
      </c>
      <c r="CA8" s="205">
        <f t="shared" si="2"/>
        <v>204.69613259668506</v>
      </c>
      <c r="CB8" s="205">
        <f t="shared" si="2"/>
        <v>204.69613259668506</v>
      </c>
      <c r="CC8" s="205">
        <f t="shared" si="2"/>
        <v>204.69613259668506</v>
      </c>
      <c r="CD8" s="205">
        <f t="shared" si="2"/>
        <v>204.69613259668506</v>
      </c>
      <c r="CE8" s="205">
        <f t="shared" si="2"/>
        <v>204.69613259668506</v>
      </c>
      <c r="CF8" s="205">
        <f t="shared" si="2"/>
        <v>204.69613259668506</v>
      </c>
      <c r="CG8" s="205">
        <f t="shared" si="2"/>
        <v>204.69613259668506</v>
      </c>
      <c r="CH8" s="205">
        <f t="shared" si="2"/>
        <v>204.69613259668506</v>
      </c>
      <c r="CI8" s="205">
        <f t="shared" si="2"/>
        <v>204.69613259668506</v>
      </c>
      <c r="CJ8" s="205">
        <f t="shared" si="2"/>
        <v>204.69613259668506</v>
      </c>
      <c r="CK8" s="205">
        <f t="shared" si="2"/>
        <v>204.69613259668506</v>
      </c>
      <c r="CL8" s="205">
        <f t="shared" si="2"/>
        <v>204.69613259668506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660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660</v>
      </c>
      <c r="AA9" s="205">
        <f t="shared" si="6"/>
        <v>660</v>
      </c>
      <c r="AB9" s="205">
        <f t="shared" si="6"/>
        <v>660</v>
      </c>
      <c r="AC9" s="205">
        <f t="shared" si="6"/>
        <v>660</v>
      </c>
      <c r="AD9" s="205">
        <f t="shared" si="6"/>
        <v>660</v>
      </c>
      <c r="AE9" s="205">
        <f t="shared" si="6"/>
        <v>660</v>
      </c>
      <c r="AF9" s="205">
        <f t="shared" si="6"/>
        <v>660</v>
      </c>
      <c r="AG9" s="205">
        <f t="shared" si="6"/>
        <v>660</v>
      </c>
      <c r="AH9" s="205">
        <f t="shared" si="6"/>
        <v>660</v>
      </c>
      <c r="AI9" s="205">
        <f t="shared" si="6"/>
        <v>660</v>
      </c>
      <c r="AJ9" s="205">
        <f t="shared" si="6"/>
        <v>660</v>
      </c>
      <c r="AK9" s="205">
        <f t="shared" si="6"/>
        <v>660</v>
      </c>
      <c r="AL9" s="205">
        <f t="shared" si="7"/>
        <v>660</v>
      </c>
      <c r="AM9" s="205">
        <f t="shared" si="7"/>
        <v>660</v>
      </c>
      <c r="AN9" s="205">
        <f t="shared" si="7"/>
        <v>660</v>
      </c>
      <c r="AO9" s="205">
        <f t="shared" si="7"/>
        <v>660</v>
      </c>
      <c r="AP9" s="205">
        <f t="shared" si="7"/>
        <v>660</v>
      </c>
      <c r="AQ9" s="205">
        <f t="shared" si="7"/>
        <v>660</v>
      </c>
      <c r="AR9" s="205">
        <f t="shared" si="7"/>
        <v>660</v>
      </c>
      <c r="AS9" s="205">
        <f t="shared" si="7"/>
        <v>660</v>
      </c>
      <c r="AT9" s="205">
        <f t="shared" si="7"/>
        <v>660</v>
      </c>
      <c r="AU9" s="205">
        <f t="shared" si="7"/>
        <v>660</v>
      </c>
      <c r="AV9" s="205">
        <f t="shared" si="7"/>
        <v>660</v>
      </c>
      <c r="AW9" s="205">
        <f t="shared" si="7"/>
        <v>660</v>
      </c>
      <c r="AX9" s="205">
        <f t="shared" si="1"/>
        <v>660</v>
      </c>
      <c r="AY9" s="205">
        <f t="shared" si="1"/>
        <v>660</v>
      </c>
      <c r="AZ9" s="205">
        <f t="shared" si="1"/>
        <v>660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63360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63360</v>
      </c>
      <c r="CN10" s="205">
        <f t="shared" si="2"/>
        <v>63360</v>
      </c>
      <c r="CO10" s="205">
        <f t="shared" si="2"/>
        <v>63360</v>
      </c>
      <c r="CP10" s="205">
        <f t="shared" si="2"/>
        <v>63360</v>
      </c>
      <c r="CQ10" s="205">
        <f t="shared" si="2"/>
        <v>63360</v>
      </c>
      <c r="CR10" s="205">
        <f t="shared" si="2"/>
        <v>63360</v>
      </c>
      <c r="CS10" s="205">
        <f t="shared" si="3"/>
        <v>63360</v>
      </c>
      <c r="CT10" s="205">
        <f t="shared" si="3"/>
        <v>63360</v>
      </c>
      <c r="CU10" s="205">
        <f t="shared" si="3"/>
        <v>63360</v>
      </c>
      <c r="CV10" s="205">
        <f t="shared" si="3"/>
        <v>63360</v>
      </c>
      <c r="CW10" s="205">
        <f t="shared" si="3"/>
        <v>63360</v>
      </c>
      <c r="CX10" s="205">
        <f t="shared" si="3"/>
        <v>63360</v>
      </c>
      <c r="CY10" s="205">
        <f t="shared" si="3"/>
        <v>63360</v>
      </c>
      <c r="CZ10" s="205">
        <f t="shared" si="3"/>
        <v>63360</v>
      </c>
      <c r="DA10" s="205">
        <f t="shared" si="3"/>
        <v>63360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40000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40000</v>
      </c>
      <c r="BB12" s="205">
        <f t="shared" si="8"/>
        <v>40000</v>
      </c>
      <c r="BC12" s="205">
        <f t="shared" si="8"/>
        <v>40000</v>
      </c>
      <c r="BD12" s="205">
        <f t="shared" si="8"/>
        <v>40000</v>
      </c>
      <c r="BE12" s="205">
        <f t="shared" si="8"/>
        <v>40000</v>
      </c>
      <c r="BF12" s="205">
        <f t="shared" si="8"/>
        <v>40000</v>
      </c>
      <c r="BG12" s="205">
        <f t="shared" si="8"/>
        <v>40000</v>
      </c>
      <c r="BH12" s="205">
        <f t="shared" si="8"/>
        <v>40000</v>
      </c>
      <c r="BI12" s="205">
        <f t="shared" si="8"/>
        <v>40000</v>
      </c>
      <c r="BJ12" s="205">
        <f t="shared" si="8"/>
        <v>40000</v>
      </c>
      <c r="BK12" s="205">
        <f t="shared" si="8"/>
        <v>40000</v>
      </c>
      <c r="BL12" s="205">
        <f t="shared" si="8"/>
        <v>40000</v>
      </c>
      <c r="BM12" s="205">
        <f t="shared" si="8"/>
        <v>40000</v>
      </c>
      <c r="BN12" s="205">
        <f t="shared" si="8"/>
        <v>40000</v>
      </c>
      <c r="BO12" s="205">
        <f t="shared" si="8"/>
        <v>40000</v>
      </c>
      <c r="BP12" s="205">
        <f t="shared" si="8"/>
        <v>40000</v>
      </c>
      <c r="BQ12" s="205">
        <f t="shared" si="8"/>
        <v>40000</v>
      </c>
      <c r="BR12" s="205">
        <f t="shared" si="8"/>
        <v>40000</v>
      </c>
      <c r="BS12" s="205">
        <f t="shared" si="8"/>
        <v>40000</v>
      </c>
      <c r="BT12" s="205">
        <f t="shared" si="8"/>
        <v>40000</v>
      </c>
      <c r="BU12" s="205">
        <f t="shared" si="8"/>
        <v>40000</v>
      </c>
      <c r="BV12" s="205">
        <f t="shared" si="8"/>
        <v>40000</v>
      </c>
      <c r="BW12" s="205">
        <f t="shared" si="8"/>
        <v>40000</v>
      </c>
      <c r="BX12" s="205">
        <f t="shared" si="8"/>
        <v>40000</v>
      </c>
      <c r="BY12" s="205">
        <f t="shared" si="8"/>
        <v>40000</v>
      </c>
      <c r="BZ12" s="205">
        <f t="shared" si="8"/>
        <v>40000</v>
      </c>
      <c r="CA12" s="205">
        <f t="shared" si="2"/>
        <v>40000</v>
      </c>
      <c r="CB12" s="205">
        <f t="shared" si="2"/>
        <v>40000</v>
      </c>
      <c r="CC12" s="205">
        <f t="shared" si="2"/>
        <v>40000</v>
      </c>
      <c r="CD12" s="205">
        <f t="shared" si="2"/>
        <v>40000</v>
      </c>
      <c r="CE12" s="205">
        <f t="shared" si="2"/>
        <v>40000</v>
      </c>
      <c r="CF12" s="205">
        <f t="shared" si="2"/>
        <v>40000</v>
      </c>
      <c r="CG12" s="205">
        <f t="shared" si="2"/>
        <v>40000</v>
      </c>
      <c r="CH12" s="205">
        <f t="shared" si="2"/>
        <v>40000</v>
      </c>
      <c r="CI12" s="205">
        <f t="shared" si="2"/>
        <v>40000</v>
      </c>
      <c r="CJ12" s="205">
        <f t="shared" si="2"/>
        <v>40000</v>
      </c>
      <c r="CK12" s="205">
        <f t="shared" si="2"/>
        <v>40000</v>
      </c>
      <c r="CL12" s="205">
        <f t="shared" si="2"/>
        <v>40000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1639.9054951949686</v>
      </c>
      <c r="C13" s="204">
        <f>Income!C83</f>
        <v>1803.8960447144655</v>
      </c>
      <c r="D13" s="204">
        <f>Income!D83</f>
        <v>2004.3289385716287</v>
      </c>
      <c r="E13" s="204">
        <f>Income!E83</f>
        <v>1803.8960447144655</v>
      </c>
      <c r="F13" s="205">
        <f t="shared" si="4"/>
        <v>1639.9054951949686</v>
      </c>
      <c r="G13" s="205">
        <f t="shared" si="4"/>
        <v>1639.9054951949686</v>
      </c>
      <c r="H13" s="205">
        <f t="shared" si="4"/>
        <v>1639.9054951949686</v>
      </c>
      <c r="I13" s="205">
        <f t="shared" si="4"/>
        <v>1639.9054951949686</v>
      </c>
      <c r="J13" s="205">
        <f t="shared" si="4"/>
        <v>1639.9054951949686</v>
      </c>
      <c r="K13" s="205">
        <f t="shared" si="4"/>
        <v>1639.9054951949686</v>
      </c>
      <c r="L13" s="205">
        <f t="shared" si="4"/>
        <v>1639.9054951949686</v>
      </c>
      <c r="M13" s="205">
        <f t="shared" si="4"/>
        <v>1639.9054951949686</v>
      </c>
      <c r="N13" s="205">
        <f t="shared" si="4"/>
        <v>1639.9054951949686</v>
      </c>
      <c r="O13" s="205">
        <f t="shared" si="4"/>
        <v>1639.9054951949686</v>
      </c>
      <c r="P13" s="205">
        <f t="shared" si="4"/>
        <v>1639.9054951949686</v>
      </c>
      <c r="Q13" s="205">
        <f t="shared" si="4"/>
        <v>1639.9054951949686</v>
      </c>
      <c r="R13" s="205">
        <f t="shared" si="4"/>
        <v>1639.9054951949686</v>
      </c>
      <c r="S13" s="205">
        <f t="shared" si="4"/>
        <v>1639.9054951949686</v>
      </c>
      <c r="T13" s="205">
        <f t="shared" si="4"/>
        <v>1639.9054951949686</v>
      </c>
      <c r="U13" s="205">
        <f t="shared" si="4"/>
        <v>1639.9054951949686</v>
      </c>
      <c r="V13" s="205">
        <f t="shared" si="6"/>
        <v>1639.9054951949686</v>
      </c>
      <c r="W13" s="205">
        <f t="shared" si="6"/>
        <v>1639.9054951949686</v>
      </c>
      <c r="X13" s="205">
        <f t="shared" si="6"/>
        <v>1639.9054951949686</v>
      </c>
      <c r="Y13" s="205">
        <f t="shared" si="6"/>
        <v>1639.9054951949686</v>
      </c>
      <c r="Z13" s="205">
        <f t="shared" si="6"/>
        <v>1803.8960447144655</v>
      </c>
      <c r="AA13" s="205">
        <f t="shared" si="6"/>
        <v>1803.8960447144655</v>
      </c>
      <c r="AB13" s="205">
        <f t="shared" si="6"/>
        <v>1803.8960447144655</v>
      </c>
      <c r="AC13" s="205">
        <f t="shared" si="6"/>
        <v>1803.8960447144655</v>
      </c>
      <c r="AD13" s="205">
        <f t="shared" si="6"/>
        <v>1803.8960447144655</v>
      </c>
      <c r="AE13" s="205">
        <f t="shared" si="6"/>
        <v>1803.8960447144655</v>
      </c>
      <c r="AF13" s="205">
        <f t="shared" si="6"/>
        <v>1803.8960447144655</v>
      </c>
      <c r="AG13" s="205">
        <f t="shared" si="6"/>
        <v>1803.8960447144655</v>
      </c>
      <c r="AH13" s="205">
        <f t="shared" si="6"/>
        <v>1803.8960447144655</v>
      </c>
      <c r="AI13" s="205">
        <f t="shared" si="6"/>
        <v>1803.8960447144655</v>
      </c>
      <c r="AJ13" s="205">
        <f t="shared" si="6"/>
        <v>1803.8960447144655</v>
      </c>
      <c r="AK13" s="205">
        <f t="shared" si="6"/>
        <v>1803.8960447144655</v>
      </c>
      <c r="AL13" s="205">
        <f t="shared" si="7"/>
        <v>1803.8960447144655</v>
      </c>
      <c r="AM13" s="205">
        <f t="shared" si="7"/>
        <v>1803.8960447144655</v>
      </c>
      <c r="AN13" s="205">
        <f t="shared" si="7"/>
        <v>1803.8960447144655</v>
      </c>
      <c r="AO13" s="205">
        <f t="shared" si="7"/>
        <v>1803.8960447144655</v>
      </c>
      <c r="AP13" s="205">
        <f t="shared" si="7"/>
        <v>1803.8960447144655</v>
      </c>
      <c r="AQ13" s="205">
        <f t="shared" si="7"/>
        <v>1803.8960447144655</v>
      </c>
      <c r="AR13" s="205">
        <f t="shared" si="7"/>
        <v>1803.8960447144655</v>
      </c>
      <c r="AS13" s="205">
        <f t="shared" si="7"/>
        <v>1803.8960447144655</v>
      </c>
      <c r="AT13" s="205">
        <f t="shared" si="7"/>
        <v>1803.8960447144655</v>
      </c>
      <c r="AU13" s="205">
        <f t="shared" si="7"/>
        <v>1803.8960447144655</v>
      </c>
      <c r="AV13" s="205">
        <f t="shared" si="7"/>
        <v>1803.8960447144655</v>
      </c>
      <c r="AW13" s="205">
        <f t="shared" si="7"/>
        <v>1803.8960447144655</v>
      </c>
      <c r="AX13" s="205">
        <f t="shared" si="8"/>
        <v>1803.8960447144655</v>
      </c>
      <c r="AY13" s="205">
        <f t="shared" si="8"/>
        <v>1803.8960447144655</v>
      </c>
      <c r="AZ13" s="205">
        <f t="shared" si="8"/>
        <v>1803.8960447144655</v>
      </c>
      <c r="BA13" s="205">
        <f t="shared" si="8"/>
        <v>2004.3289385716287</v>
      </c>
      <c r="BB13" s="205">
        <f t="shared" si="8"/>
        <v>2004.3289385716287</v>
      </c>
      <c r="BC13" s="205">
        <f t="shared" si="8"/>
        <v>2004.3289385716287</v>
      </c>
      <c r="BD13" s="205">
        <f t="shared" si="8"/>
        <v>2004.3289385716287</v>
      </c>
      <c r="BE13" s="205">
        <f t="shared" si="8"/>
        <v>2004.3289385716287</v>
      </c>
      <c r="BF13" s="205">
        <f t="shared" si="8"/>
        <v>2004.3289385716287</v>
      </c>
      <c r="BG13" s="205">
        <f t="shared" si="8"/>
        <v>2004.3289385716287</v>
      </c>
      <c r="BH13" s="205">
        <f t="shared" si="8"/>
        <v>2004.3289385716287</v>
      </c>
      <c r="BI13" s="205">
        <f t="shared" si="8"/>
        <v>2004.3289385716287</v>
      </c>
      <c r="BJ13" s="205">
        <f t="shared" si="8"/>
        <v>2004.3289385716287</v>
      </c>
      <c r="BK13" s="205">
        <f t="shared" si="8"/>
        <v>2004.3289385716287</v>
      </c>
      <c r="BL13" s="205">
        <f t="shared" si="8"/>
        <v>2004.3289385716287</v>
      </c>
      <c r="BM13" s="205">
        <f t="shared" si="8"/>
        <v>2004.3289385716287</v>
      </c>
      <c r="BN13" s="205">
        <f t="shared" si="8"/>
        <v>2004.3289385716287</v>
      </c>
      <c r="BO13" s="205">
        <f t="shared" si="8"/>
        <v>2004.3289385716287</v>
      </c>
      <c r="BP13" s="205">
        <f t="shared" si="8"/>
        <v>2004.3289385716287</v>
      </c>
      <c r="BQ13" s="205">
        <f t="shared" si="8"/>
        <v>2004.3289385716287</v>
      </c>
      <c r="BR13" s="205">
        <f t="shared" si="8"/>
        <v>2004.3289385716287</v>
      </c>
      <c r="BS13" s="205">
        <f t="shared" si="8"/>
        <v>2004.3289385716287</v>
      </c>
      <c r="BT13" s="205">
        <f t="shared" si="8"/>
        <v>2004.3289385716287</v>
      </c>
      <c r="BU13" s="205">
        <f t="shared" si="8"/>
        <v>2004.3289385716287</v>
      </c>
      <c r="BV13" s="205">
        <f t="shared" si="8"/>
        <v>2004.3289385716287</v>
      </c>
      <c r="BW13" s="205">
        <f t="shared" si="8"/>
        <v>2004.3289385716287</v>
      </c>
      <c r="BX13" s="205">
        <f t="shared" si="8"/>
        <v>2004.3289385716287</v>
      </c>
      <c r="BY13" s="205">
        <f t="shared" si="8"/>
        <v>2004.3289385716287</v>
      </c>
      <c r="BZ13" s="205">
        <f t="shared" si="8"/>
        <v>2004.3289385716287</v>
      </c>
      <c r="CA13" s="205">
        <f t="shared" si="2"/>
        <v>2004.3289385716287</v>
      </c>
      <c r="CB13" s="205">
        <f t="shared" si="2"/>
        <v>2004.3289385716287</v>
      </c>
      <c r="CC13" s="205">
        <f t="shared" si="2"/>
        <v>2004.3289385716287</v>
      </c>
      <c r="CD13" s="205">
        <f t="shared" si="2"/>
        <v>2004.3289385716287</v>
      </c>
      <c r="CE13" s="205">
        <f t="shared" si="2"/>
        <v>2004.3289385716287</v>
      </c>
      <c r="CF13" s="205">
        <f t="shared" si="2"/>
        <v>2004.3289385716287</v>
      </c>
      <c r="CG13" s="205">
        <f t="shared" si="2"/>
        <v>2004.3289385716287</v>
      </c>
      <c r="CH13" s="205">
        <f t="shared" si="2"/>
        <v>2004.3289385716287</v>
      </c>
      <c r="CI13" s="205">
        <f t="shared" si="2"/>
        <v>2004.3289385716287</v>
      </c>
      <c r="CJ13" s="205">
        <f t="shared" si="2"/>
        <v>2004.3289385716287</v>
      </c>
      <c r="CK13" s="205">
        <f t="shared" si="2"/>
        <v>2004.3289385716287</v>
      </c>
      <c r="CL13" s="205">
        <f t="shared" si="2"/>
        <v>2004.3289385716287</v>
      </c>
      <c r="CM13" s="205">
        <f t="shared" si="2"/>
        <v>1803.8960447144655</v>
      </c>
      <c r="CN13" s="205">
        <f t="shared" si="2"/>
        <v>1803.8960447144655</v>
      </c>
      <c r="CO13" s="205">
        <f t="shared" si="2"/>
        <v>1803.8960447144655</v>
      </c>
      <c r="CP13" s="205">
        <f t="shared" si="2"/>
        <v>1803.8960447144655</v>
      </c>
      <c r="CQ13" s="205">
        <f t="shared" si="2"/>
        <v>1803.8960447144655</v>
      </c>
      <c r="CR13" s="205">
        <f t="shared" si="2"/>
        <v>1803.8960447144655</v>
      </c>
      <c r="CS13" s="205">
        <f t="shared" si="3"/>
        <v>1803.8960447144655</v>
      </c>
      <c r="CT13" s="205">
        <f t="shared" si="3"/>
        <v>1803.8960447144655</v>
      </c>
      <c r="CU13" s="205">
        <f t="shared" si="3"/>
        <v>1803.8960447144655</v>
      </c>
      <c r="CV13" s="205">
        <f t="shared" si="3"/>
        <v>1803.8960447144655</v>
      </c>
      <c r="CW13" s="205">
        <f t="shared" si="3"/>
        <v>1803.8960447144655</v>
      </c>
      <c r="CX13" s="205">
        <f t="shared" si="3"/>
        <v>1803.8960447144655</v>
      </c>
      <c r="CY13" s="205">
        <f t="shared" si="3"/>
        <v>1803.8960447144655</v>
      </c>
      <c r="CZ13" s="205">
        <f t="shared" si="3"/>
        <v>1803.8960447144655</v>
      </c>
      <c r="DA13" s="205">
        <f t="shared" si="3"/>
        <v>1803.8960447144655</v>
      </c>
      <c r="DB13" s="205"/>
    </row>
    <row r="14" spans="1:106">
      <c r="A14" s="202" t="str">
        <f>Income!A85</f>
        <v>Cash transfer - official</v>
      </c>
      <c r="B14" s="204">
        <f>Income!B85</f>
        <v>27525</v>
      </c>
      <c r="C14" s="204">
        <f>Income!C85</f>
        <v>27420</v>
      </c>
      <c r="D14" s="204">
        <f>Income!D85</f>
        <v>30466.666666666672</v>
      </c>
      <c r="E14" s="204">
        <f>Income!E85</f>
        <v>8412</v>
      </c>
      <c r="F14" s="205">
        <f t="shared" si="4"/>
        <v>27525</v>
      </c>
      <c r="G14" s="205">
        <f t="shared" si="4"/>
        <v>27525</v>
      </c>
      <c r="H14" s="205">
        <f t="shared" si="4"/>
        <v>27525</v>
      </c>
      <c r="I14" s="205">
        <f t="shared" si="4"/>
        <v>27525</v>
      </c>
      <c r="J14" s="205">
        <f t="shared" si="4"/>
        <v>27525</v>
      </c>
      <c r="K14" s="205">
        <f t="shared" si="4"/>
        <v>27525</v>
      </c>
      <c r="L14" s="205">
        <f t="shared" si="4"/>
        <v>27525</v>
      </c>
      <c r="M14" s="205">
        <f t="shared" si="4"/>
        <v>27525</v>
      </c>
      <c r="N14" s="205">
        <f t="shared" si="4"/>
        <v>27525</v>
      </c>
      <c r="O14" s="205">
        <f t="shared" si="4"/>
        <v>27525</v>
      </c>
      <c r="P14" s="205">
        <f t="shared" si="4"/>
        <v>27525</v>
      </c>
      <c r="Q14" s="205">
        <f t="shared" si="4"/>
        <v>27525</v>
      </c>
      <c r="R14" s="205">
        <f t="shared" si="4"/>
        <v>27525</v>
      </c>
      <c r="S14" s="205">
        <f t="shared" si="4"/>
        <v>27525</v>
      </c>
      <c r="T14" s="205">
        <f t="shared" si="4"/>
        <v>27525</v>
      </c>
      <c r="U14" s="205">
        <f t="shared" si="4"/>
        <v>27525</v>
      </c>
      <c r="V14" s="205">
        <f t="shared" si="6"/>
        <v>27525</v>
      </c>
      <c r="W14" s="205">
        <f t="shared" si="6"/>
        <v>27525</v>
      </c>
      <c r="X14" s="205">
        <f t="shared" si="6"/>
        <v>27525</v>
      </c>
      <c r="Y14" s="205">
        <f t="shared" si="6"/>
        <v>27525</v>
      </c>
      <c r="Z14" s="205">
        <f t="shared" si="6"/>
        <v>27420</v>
      </c>
      <c r="AA14" s="205">
        <f t="shared" si="6"/>
        <v>27420</v>
      </c>
      <c r="AB14" s="205">
        <f t="shared" si="6"/>
        <v>27420</v>
      </c>
      <c r="AC14" s="205">
        <f t="shared" si="6"/>
        <v>27420</v>
      </c>
      <c r="AD14" s="205">
        <f t="shared" si="6"/>
        <v>27420</v>
      </c>
      <c r="AE14" s="205">
        <f t="shared" si="6"/>
        <v>27420</v>
      </c>
      <c r="AF14" s="205">
        <f t="shared" si="6"/>
        <v>27420</v>
      </c>
      <c r="AG14" s="205">
        <f t="shared" si="6"/>
        <v>27420</v>
      </c>
      <c r="AH14" s="205">
        <f t="shared" si="6"/>
        <v>27420</v>
      </c>
      <c r="AI14" s="205">
        <f t="shared" si="6"/>
        <v>27420</v>
      </c>
      <c r="AJ14" s="205">
        <f t="shared" si="6"/>
        <v>27420</v>
      </c>
      <c r="AK14" s="205">
        <f t="shared" si="6"/>
        <v>27420</v>
      </c>
      <c r="AL14" s="205">
        <f t="shared" si="7"/>
        <v>27420</v>
      </c>
      <c r="AM14" s="205">
        <f t="shared" si="7"/>
        <v>27420</v>
      </c>
      <c r="AN14" s="205">
        <f t="shared" si="7"/>
        <v>27420</v>
      </c>
      <c r="AO14" s="205">
        <f t="shared" si="7"/>
        <v>27420</v>
      </c>
      <c r="AP14" s="205">
        <f t="shared" si="7"/>
        <v>27420</v>
      </c>
      <c r="AQ14" s="205">
        <f t="shared" si="7"/>
        <v>27420</v>
      </c>
      <c r="AR14" s="205">
        <f t="shared" si="7"/>
        <v>27420</v>
      </c>
      <c r="AS14" s="205">
        <f t="shared" si="7"/>
        <v>27420</v>
      </c>
      <c r="AT14" s="205">
        <f t="shared" si="7"/>
        <v>27420</v>
      </c>
      <c r="AU14" s="205">
        <f t="shared" si="7"/>
        <v>27420</v>
      </c>
      <c r="AV14" s="205">
        <f t="shared" si="7"/>
        <v>27420</v>
      </c>
      <c r="AW14" s="205">
        <f t="shared" si="7"/>
        <v>27420</v>
      </c>
      <c r="AX14" s="205">
        <f t="shared" si="7"/>
        <v>27420</v>
      </c>
      <c r="AY14" s="205">
        <f t="shared" si="7"/>
        <v>27420</v>
      </c>
      <c r="AZ14" s="205">
        <f t="shared" si="7"/>
        <v>27420</v>
      </c>
      <c r="BA14" s="205">
        <f t="shared" si="7"/>
        <v>30466.666666666672</v>
      </c>
      <c r="BB14" s="205">
        <f t="shared" si="8"/>
        <v>30466.666666666672</v>
      </c>
      <c r="BC14" s="205">
        <f t="shared" si="8"/>
        <v>30466.666666666672</v>
      </c>
      <c r="BD14" s="205">
        <f t="shared" si="8"/>
        <v>30466.666666666672</v>
      </c>
      <c r="BE14" s="205">
        <f t="shared" si="8"/>
        <v>30466.666666666672</v>
      </c>
      <c r="BF14" s="205">
        <f t="shared" si="8"/>
        <v>30466.666666666672</v>
      </c>
      <c r="BG14" s="205">
        <f t="shared" si="8"/>
        <v>30466.666666666672</v>
      </c>
      <c r="BH14" s="205">
        <f t="shared" si="8"/>
        <v>30466.666666666672</v>
      </c>
      <c r="BI14" s="205">
        <f t="shared" si="8"/>
        <v>30466.666666666672</v>
      </c>
      <c r="BJ14" s="205">
        <f t="shared" si="8"/>
        <v>30466.666666666672</v>
      </c>
      <c r="BK14" s="205">
        <f t="shared" si="8"/>
        <v>30466.666666666672</v>
      </c>
      <c r="BL14" s="205">
        <f t="shared" si="8"/>
        <v>30466.666666666672</v>
      </c>
      <c r="BM14" s="205">
        <f t="shared" si="8"/>
        <v>30466.666666666672</v>
      </c>
      <c r="BN14" s="205">
        <f t="shared" si="8"/>
        <v>30466.666666666672</v>
      </c>
      <c r="BO14" s="205">
        <f t="shared" si="8"/>
        <v>30466.666666666672</v>
      </c>
      <c r="BP14" s="205">
        <f t="shared" si="8"/>
        <v>30466.666666666672</v>
      </c>
      <c r="BQ14" s="205">
        <f t="shared" si="8"/>
        <v>30466.666666666672</v>
      </c>
      <c r="BR14" s="205">
        <f t="shared" si="8"/>
        <v>30466.666666666672</v>
      </c>
      <c r="BS14" s="205">
        <f t="shared" si="8"/>
        <v>30466.666666666672</v>
      </c>
      <c r="BT14" s="205">
        <f t="shared" si="8"/>
        <v>30466.666666666672</v>
      </c>
      <c r="BU14" s="205">
        <f t="shared" si="8"/>
        <v>30466.666666666672</v>
      </c>
      <c r="BV14" s="205">
        <f t="shared" si="8"/>
        <v>30466.666666666672</v>
      </c>
      <c r="BW14" s="205">
        <f t="shared" si="8"/>
        <v>30466.666666666672</v>
      </c>
      <c r="BX14" s="205">
        <f t="shared" si="8"/>
        <v>30466.666666666672</v>
      </c>
      <c r="BY14" s="205">
        <f t="shared" si="8"/>
        <v>30466.666666666672</v>
      </c>
      <c r="BZ14" s="205">
        <f t="shared" si="8"/>
        <v>30466.666666666672</v>
      </c>
      <c r="CA14" s="205">
        <f t="shared" si="2"/>
        <v>30466.666666666672</v>
      </c>
      <c r="CB14" s="205">
        <f t="shared" si="2"/>
        <v>30466.666666666672</v>
      </c>
      <c r="CC14" s="205">
        <f t="shared" si="2"/>
        <v>30466.666666666672</v>
      </c>
      <c r="CD14" s="205">
        <f t="shared" si="2"/>
        <v>30466.666666666672</v>
      </c>
      <c r="CE14" s="205">
        <f t="shared" si="2"/>
        <v>30466.666666666672</v>
      </c>
      <c r="CF14" s="205">
        <f t="shared" si="2"/>
        <v>30466.666666666672</v>
      </c>
      <c r="CG14" s="205">
        <f t="shared" si="2"/>
        <v>30466.666666666672</v>
      </c>
      <c r="CH14" s="205">
        <f t="shared" si="2"/>
        <v>30466.666666666672</v>
      </c>
      <c r="CI14" s="205">
        <f t="shared" si="2"/>
        <v>30466.666666666672</v>
      </c>
      <c r="CJ14" s="205">
        <f t="shared" si="2"/>
        <v>30466.666666666672</v>
      </c>
      <c r="CK14" s="205">
        <f t="shared" si="2"/>
        <v>30466.666666666672</v>
      </c>
      <c r="CL14" s="205">
        <f t="shared" si="2"/>
        <v>30466.666666666672</v>
      </c>
      <c r="CM14" s="205">
        <f t="shared" si="2"/>
        <v>8412</v>
      </c>
      <c r="CN14" s="205">
        <f t="shared" si="2"/>
        <v>8412</v>
      </c>
      <c r="CO14" s="205">
        <f t="shared" si="2"/>
        <v>8412</v>
      </c>
      <c r="CP14" s="205">
        <f t="shared" si="2"/>
        <v>8412</v>
      </c>
      <c r="CQ14" s="205">
        <f t="shared" si="2"/>
        <v>8412</v>
      </c>
      <c r="CR14" s="205">
        <f t="shared" si="2"/>
        <v>8412</v>
      </c>
      <c r="CS14" s="205">
        <f t="shared" si="3"/>
        <v>8412</v>
      </c>
      <c r="CT14" s="205">
        <f t="shared" si="3"/>
        <v>8412</v>
      </c>
      <c r="CU14" s="205">
        <f t="shared" si="3"/>
        <v>8412</v>
      </c>
      <c r="CV14" s="205">
        <f t="shared" si="3"/>
        <v>8412</v>
      </c>
      <c r="CW14" s="205">
        <f t="shared" si="3"/>
        <v>8412</v>
      </c>
      <c r="CX14" s="205">
        <f t="shared" si="3"/>
        <v>8412</v>
      </c>
      <c r="CY14" s="205">
        <f t="shared" si="3"/>
        <v>8412</v>
      </c>
      <c r="CZ14" s="205">
        <f t="shared" si="3"/>
        <v>8412</v>
      </c>
      <c r="DA14" s="205">
        <f t="shared" si="3"/>
        <v>8412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1300</v>
      </c>
      <c r="D15" s="204">
        <f>Income!D86</f>
        <v>2222.2222222222226</v>
      </c>
      <c r="E15" s="204">
        <f>Income!E86</f>
        <v>4800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1300</v>
      </c>
      <c r="AA15" s="205">
        <f t="shared" si="6"/>
        <v>1300</v>
      </c>
      <c r="AB15" s="205">
        <f t="shared" si="6"/>
        <v>1300</v>
      </c>
      <c r="AC15" s="205">
        <f t="shared" si="6"/>
        <v>1300</v>
      </c>
      <c r="AD15" s="205">
        <f t="shared" si="6"/>
        <v>1300</v>
      </c>
      <c r="AE15" s="205">
        <f t="shared" si="6"/>
        <v>1300</v>
      </c>
      <c r="AF15" s="205">
        <f t="shared" si="6"/>
        <v>1300</v>
      </c>
      <c r="AG15" s="205">
        <f t="shared" si="6"/>
        <v>1300</v>
      </c>
      <c r="AH15" s="205">
        <f t="shared" si="6"/>
        <v>1300</v>
      </c>
      <c r="AI15" s="205">
        <f t="shared" si="6"/>
        <v>1300</v>
      </c>
      <c r="AJ15" s="205">
        <f t="shared" si="6"/>
        <v>1300</v>
      </c>
      <c r="AK15" s="205">
        <f t="shared" si="6"/>
        <v>1300</v>
      </c>
      <c r="AL15" s="205">
        <f t="shared" si="7"/>
        <v>1300</v>
      </c>
      <c r="AM15" s="205">
        <f t="shared" si="7"/>
        <v>1300</v>
      </c>
      <c r="AN15" s="205">
        <f t="shared" si="7"/>
        <v>1300</v>
      </c>
      <c r="AO15" s="205">
        <f t="shared" si="7"/>
        <v>1300</v>
      </c>
      <c r="AP15" s="205">
        <f t="shared" si="7"/>
        <v>1300</v>
      </c>
      <c r="AQ15" s="205">
        <f t="shared" si="7"/>
        <v>1300</v>
      </c>
      <c r="AR15" s="205">
        <f t="shared" si="7"/>
        <v>1300</v>
      </c>
      <c r="AS15" s="205">
        <f t="shared" si="7"/>
        <v>1300</v>
      </c>
      <c r="AT15" s="205">
        <f t="shared" si="7"/>
        <v>1300</v>
      </c>
      <c r="AU15" s="205">
        <f t="shared" si="7"/>
        <v>1300</v>
      </c>
      <c r="AV15" s="205">
        <f t="shared" si="7"/>
        <v>1300</v>
      </c>
      <c r="AW15" s="205">
        <f t="shared" si="7"/>
        <v>1300</v>
      </c>
      <c r="AX15" s="205">
        <f t="shared" si="8"/>
        <v>1300</v>
      </c>
      <c r="AY15" s="205">
        <f t="shared" si="8"/>
        <v>1300</v>
      </c>
      <c r="AZ15" s="205">
        <f t="shared" si="8"/>
        <v>1300</v>
      </c>
      <c r="BA15" s="205">
        <f t="shared" si="8"/>
        <v>2222.2222222222226</v>
      </c>
      <c r="BB15" s="205">
        <f t="shared" si="8"/>
        <v>2222.2222222222226</v>
      </c>
      <c r="BC15" s="205">
        <f t="shared" si="8"/>
        <v>2222.2222222222226</v>
      </c>
      <c r="BD15" s="205">
        <f t="shared" si="8"/>
        <v>2222.2222222222226</v>
      </c>
      <c r="BE15" s="205">
        <f t="shared" si="8"/>
        <v>2222.2222222222226</v>
      </c>
      <c r="BF15" s="205">
        <f t="shared" si="8"/>
        <v>2222.2222222222226</v>
      </c>
      <c r="BG15" s="205">
        <f t="shared" si="8"/>
        <v>2222.2222222222226</v>
      </c>
      <c r="BH15" s="205">
        <f t="shared" si="8"/>
        <v>2222.2222222222226</v>
      </c>
      <c r="BI15" s="205">
        <f t="shared" si="8"/>
        <v>2222.2222222222226</v>
      </c>
      <c r="BJ15" s="205">
        <f t="shared" si="8"/>
        <v>2222.2222222222226</v>
      </c>
      <c r="BK15" s="205">
        <f t="shared" si="8"/>
        <v>2222.2222222222226</v>
      </c>
      <c r="BL15" s="205">
        <f t="shared" si="8"/>
        <v>2222.2222222222226</v>
      </c>
      <c r="BM15" s="205">
        <f t="shared" si="8"/>
        <v>2222.2222222222226</v>
      </c>
      <c r="BN15" s="205">
        <f t="shared" si="8"/>
        <v>2222.2222222222226</v>
      </c>
      <c r="BO15" s="205">
        <f t="shared" si="8"/>
        <v>2222.2222222222226</v>
      </c>
      <c r="BP15" s="205">
        <f t="shared" si="8"/>
        <v>2222.2222222222226</v>
      </c>
      <c r="BQ15" s="205">
        <f t="shared" si="8"/>
        <v>2222.2222222222226</v>
      </c>
      <c r="BR15" s="205">
        <f t="shared" si="8"/>
        <v>2222.2222222222226</v>
      </c>
      <c r="BS15" s="205">
        <f t="shared" si="8"/>
        <v>2222.2222222222226</v>
      </c>
      <c r="BT15" s="205">
        <f t="shared" si="8"/>
        <v>2222.2222222222226</v>
      </c>
      <c r="BU15" s="205">
        <f t="shared" si="8"/>
        <v>2222.2222222222226</v>
      </c>
      <c r="BV15" s="205">
        <f t="shared" si="8"/>
        <v>2222.2222222222226</v>
      </c>
      <c r="BW15" s="205">
        <f t="shared" si="8"/>
        <v>2222.2222222222226</v>
      </c>
      <c r="BX15" s="205">
        <f t="shared" si="8"/>
        <v>2222.2222222222226</v>
      </c>
      <c r="BY15" s="205">
        <f t="shared" si="8"/>
        <v>2222.2222222222226</v>
      </c>
      <c r="BZ15" s="205">
        <f t="shared" si="8"/>
        <v>2222.2222222222226</v>
      </c>
      <c r="CA15" s="205">
        <f t="shared" si="2"/>
        <v>2222.2222222222226</v>
      </c>
      <c r="CB15" s="205">
        <f t="shared" si="2"/>
        <v>2222.2222222222226</v>
      </c>
      <c r="CC15" s="205">
        <f t="shared" si="2"/>
        <v>2222.2222222222226</v>
      </c>
      <c r="CD15" s="205">
        <f t="shared" ref="CC15:CR18" si="9">IF(CD$2&lt;=($B$2+$C$2+$D$2),IF(CD$2&lt;=($B$2+$C$2),IF(CD$2&lt;=$B$2,$B15,$C15),$D15),$E15)</f>
        <v>2222.2222222222226</v>
      </c>
      <c r="CE15" s="205">
        <f t="shared" si="9"/>
        <v>2222.2222222222226</v>
      </c>
      <c r="CF15" s="205">
        <f t="shared" si="9"/>
        <v>2222.2222222222226</v>
      </c>
      <c r="CG15" s="205">
        <f t="shared" si="9"/>
        <v>2222.2222222222226</v>
      </c>
      <c r="CH15" s="205">
        <f t="shared" si="9"/>
        <v>2222.2222222222226</v>
      </c>
      <c r="CI15" s="205">
        <f t="shared" si="9"/>
        <v>2222.2222222222226</v>
      </c>
      <c r="CJ15" s="205">
        <f t="shared" si="9"/>
        <v>2222.2222222222226</v>
      </c>
      <c r="CK15" s="205">
        <f t="shared" si="9"/>
        <v>2222.2222222222226</v>
      </c>
      <c r="CL15" s="205">
        <f t="shared" si="9"/>
        <v>2222.2222222222226</v>
      </c>
      <c r="CM15" s="205">
        <f t="shared" si="9"/>
        <v>4800</v>
      </c>
      <c r="CN15" s="205">
        <f t="shared" si="9"/>
        <v>4800</v>
      </c>
      <c r="CO15" s="205">
        <f t="shared" si="9"/>
        <v>4800</v>
      </c>
      <c r="CP15" s="205">
        <f t="shared" si="9"/>
        <v>4800</v>
      </c>
      <c r="CQ15" s="205">
        <f t="shared" si="9"/>
        <v>4800</v>
      </c>
      <c r="CR15" s="205">
        <f t="shared" si="9"/>
        <v>4800</v>
      </c>
      <c r="CS15" s="205">
        <f t="shared" si="3"/>
        <v>4800</v>
      </c>
      <c r="CT15" s="205">
        <f t="shared" si="3"/>
        <v>4800</v>
      </c>
      <c r="CU15" s="205">
        <f t="shared" si="3"/>
        <v>4800</v>
      </c>
      <c r="CV15" s="205">
        <f t="shared" si="3"/>
        <v>4800</v>
      </c>
      <c r="CW15" s="205">
        <f t="shared" si="3"/>
        <v>4800</v>
      </c>
      <c r="CX15" s="205">
        <f t="shared" si="3"/>
        <v>4800</v>
      </c>
      <c r="CY15" s="205">
        <f t="shared" si="3"/>
        <v>4800</v>
      </c>
      <c r="CZ15" s="205">
        <f t="shared" si="3"/>
        <v>4800</v>
      </c>
      <c r="DA15" s="205">
        <f t="shared" si="3"/>
        <v>4800</v>
      </c>
      <c r="DB15" s="205"/>
    </row>
    <row r="16" spans="1:106">
      <c r="A16" s="202" t="s">
        <v>115</v>
      </c>
      <c r="B16" s="204">
        <f>Income!B88</f>
        <v>33069.812096579946</v>
      </c>
      <c r="C16" s="204">
        <f>Income!C88</f>
        <v>43992.519173227105</v>
      </c>
      <c r="D16" s="204">
        <f>Income!D88</f>
        <v>106667.50314782749</v>
      </c>
      <c r="E16" s="204">
        <f>Income!E88</f>
        <v>139724.12879379466</v>
      </c>
      <c r="F16" s="205">
        <f t="shared" si="4"/>
        <v>33069.812096579946</v>
      </c>
      <c r="G16" s="205">
        <f t="shared" si="4"/>
        <v>33069.812096579946</v>
      </c>
      <c r="H16" s="205">
        <f t="shared" si="4"/>
        <v>33069.812096579946</v>
      </c>
      <c r="I16" s="205">
        <f t="shared" si="4"/>
        <v>33069.812096579946</v>
      </c>
      <c r="J16" s="205">
        <f t="shared" si="4"/>
        <v>33069.812096579946</v>
      </c>
      <c r="K16" s="205">
        <f t="shared" si="4"/>
        <v>33069.812096579946</v>
      </c>
      <c r="L16" s="205">
        <f t="shared" si="4"/>
        <v>33069.812096579946</v>
      </c>
      <c r="M16" s="205">
        <f t="shared" si="4"/>
        <v>33069.812096579946</v>
      </c>
      <c r="N16" s="205">
        <f t="shared" si="4"/>
        <v>33069.812096579946</v>
      </c>
      <c r="O16" s="205">
        <f t="shared" si="4"/>
        <v>33069.812096579946</v>
      </c>
      <c r="P16" s="205">
        <f t="shared" si="4"/>
        <v>33069.812096579946</v>
      </c>
      <c r="Q16" s="205">
        <f t="shared" si="4"/>
        <v>33069.812096579946</v>
      </c>
      <c r="R16" s="205">
        <f t="shared" si="4"/>
        <v>33069.812096579946</v>
      </c>
      <c r="S16" s="205">
        <f t="shared" si="4"/>
        <v>33069.812096579946</v>
      </c>
      <c r="T16" s="205">
        <f t="shared" si="4"/>
        <v>33069.812096579946</v>
      </c>
      <c r="U16" s="205">
        <f t="shared" si="4"/>
        <v>33069.812096579946</v>
      </c>
      <c r="V16" s="205">
        <f t="shared" si="6"/>
        <v>33069.812096579946</v>
      </c>
      <c r="W16" s="205">
        <f t="shared" si="6"/>
        <v>33069.812096579946</v>
      </c>
      <c r="X16" s="205">
        <f t="shared" si="6"/>
        <v>33069.812096579946</v>
      </c>
      <c r="Y16" s="205">
        <f t="shared" si="6"/>
        <v>33069.812096579946</v>
      </c>
      <c r="Z16" s="205">
        <f t="shared" si="6"/>
        <v>43992.519173227105</v>
      </c>
      <c r="AA16" s="205">
        <f t="shared" si="6"/>
        <v>43992.519173227105</v>
      </c>
      <c r="AB16" s="205">
        <f t="shared" si="6"/>
        <v>43992.519173227105</v>
      </c>
      <c r="AC16" s="205">
        <f t="shared" si="6"/>
        <v>43992.519173227105</v>
      </c>
      <c r="AD16" s="205">
        <f t="shared" si="6"/>
        <v>43992.519173227105</v>
      </c>
      <c r="AE16" s="205">
        <f>IF(AE$2&lt;=($B$2+$C$2+$D$2),IF(AE$2&lt;=($B$2+$C$2),IF(AE$2&lt;=$B$2,$B16,$C16),$D16),$E16)</f>
        <v>43992.519173227105</v>
      </c>
      <c r="AF16" s="205">
        <f t="shared" si="6"/>
        <v>43992.519173227105</v>
      </c>
      <c r="AG16" s="205">
        <f t="shared" si="6"/>
        <v>43992.519173227105</v>
      </c>
      <c r="AH16" s="205">
        <f t="shared" si="6"/>
        <v>43992.519173227105</v>
      </c>
      <c r="AI16" s="205">
        <f t="shared" si="6"/>
        <v>43992.519173227105</v>
      </c>
      <c r="AJ16" s="205">
        <f t="shared" si="6"/>
        <v>43992.519173227105</v>
      </c>
      <c r="AK16" s="205">
        <f t="shared" si="6"/>
        <v>43992.519173227105</v>
      </c>
      <c r="AL16" s="205">
        <f t="shared" si="7"/>
        <v>43992.519173227105</v>
      </c>
      <c r="AM16" s="205">
        <f t="shared" si="7"/>
        <v>43992.519173227105</v>
      </c>
      <c r="AN16" s="205">
        <f t="shared" si="7"/>
        <v>43992.519173227105</v>
      </c>
      <c r="AO16" s="205">
        <f t="shared" si="7"/>
        <v>43992.519173227105</v>
      </c>
      <c r="AP16" s="205">
        <f t="shared" si="7"/>
        <v>43992.519173227105</v>
      </c>
      <c r="AQ16" s="205">
        <f t="shared" si="7"/>
        <v>43992.519173227105</v>
      </c>
      <c r="AR16" s="205">
        <f t="shared" si="7"/>
        <v>43992.519173227105</v>
      </c>
      <c r="AS16" s="205">
        <f t="shared" si="7"/>
        <v>43992.519173227105</v>
      </c>
      <c r="AT16" s="205">
        <f t="shared" si="7"/>
        <v>43992.519173227105</v>
      </c>
      <c r="AU16" s="205">
        <f t="shared" si="7"/>
        <v>43992.519173227105</v>
      </c>
      <c r="AV16" s="205">
        <f t="shared" si="7"/>
        <v>43992.519173227105</v>
      </c>
      <c r="AW16" s="205">
        <f t="shared" si="7"/>
        <v>43992.519173227105</v>
      </c>
      <c r="AX16" s="205">
        <f t="shared" si="8"/>
        <v>43992.519173227105</v>
      </c>
      <c r="AY16" s="205">
        <f t="shared" si="8"/>
        <v>43992.519173227105</v>
      </c>
      <c r="AZ16" s="205">
        <f t="shared" si="8"/>
        <v>43992.519173227105</v>
      </c>
      <c r="BA16" s="205">
        <f t="shared" si="8"/>
        <v>106667.50314782749</v>
      </c>
      <c r="BB16" s="205">
        <f t="shared" si="8"/>
        <v>106667.50314782749</v>
      </c>
      <c r="BC16" s="205">
        <f t="shared" si="8"/>
        <v>106667.50314782749</v>
      </c>
      <c r="BD16" s="205">
        <f t="shared" si="8"/>
        <v>106667.50314782749</v>
      </c>
      <c r="BE16" s="205">
        <f t="shared" si="8"/>
        <v>106667.50314782749</v>
      </c>
      <c r="BF16" s="205">
        <f t="shared" si="8"/>
        <v>106667.50314782749</v>
      </c>
      <c r="BG16" s="205">
        <f t="shared" si="8"/>
        <v>106667.50314782749</v>
      </c>
      <c r="BH16" s="205">
        <f t="shared" si="8"/>
        <v>106667.50314782749</v>
      </c>
      <c r="BI16" s="205">
        <f t="shared" si="8"/>
        <v>106667.50314782749</v>
      </c>
      <c r="BJ16" s="205">
        <f t="shared" si="8"/>
        <v>106667.50314782749</v>
      </c>
      <c r="BK16" s="205">
        <f t="shared" si="8"/>
        <v>106667.50314782749</v>
      </c>
      <c r="BL16" s="205">
        <f t="shared" si="8"/>
        <v>106667.50314782749</v>
      </c>
      <c r="BM16" s="205">
        <f t="shared" si="8"/>
        <v>106667.50314782749</v>
      </c>
      <c r="BN16" s="205">
        <f t="shared" si="8"/>
        <v>106667.50314782749</v>
      </c>
      <c r="BO16" s="205">
        <f t="shared" si="8"/>
        <v>106667.50314782749</v>
      </c>
      <c r="BP16" s="205">
        <f t="shared" si="8"/>
        <v>106667.50314782749</v>
      </c>
      <c r="BQ16" s="205">
        <f t="shared" si="8"/>
        <v>106667.50314782749</v>
      </c>
      <c r="BR16" s="205">
        <f t="shared" si="8"/>
        <v>106667.50314782749</v>
      </c>
      <c r="BS16" s="205">
        <f t="shared" si="8"/>
        <v>106667.50314782749</v>
      </c>
      <c r="BT16" s="205">
        <f t="shared" si="8"/>
        <v>106667.50314782749</v>
      </c>
      <c r="BU16" s="205">
        <f t="shared" si="8"/>
        <v>106667.50314782749</v>
      </c>
      <c r="BV16" s="205">
        <f t="shared" si="8"/>
        <v>106667.50314782749</v>
      </c>
      <c r="BW16" s="205">
        <f t="shared" si="8"/>
        <v>106667.50314782749</v>
      </c>
      <c r="BX16" s="205">
        <f t="shared" si="8"/>
        <v>106667.50314782749</v>
      </c>
      <c r="BY16" s="205">
        <f t="shared" si="8"/>
        <v>106667.50314782749</v>
      </c>
      <c r="BZ16" s="205">
        <f t="shared" si="8"/>
        <v>106667.50314782749</v>
      </c>
      <c r="CA16" s="205">
        <f t="shared" ref="CA16:CB18" si="10">IF(CA$2&lt;=($B$2+$C$2+$D$2),IF(CA$2&lt;=($B$2+$C$2),IF(CA$2&lt;=$B$2,$B16,$C16),$D16),$E16)</f>
        <v>106667.50314782749</v>
      </c>
      <c r="CB16" s="205">
        <f t="shared" si="10"/>
        <v>106667.50314782749</v>
      </c>
      <c r="CC16" s="205">
        <f t="shared" si="9"/>
        <v>106667.50314782749</v>
      </c>
      <c r="CD16" s="205">
        <f t="shared" si="9"/>
        <v>106667.50314782749</v>
      </c>
      <c r="CE16" s="205">
        <f t="shared" si="9"/>
        <v>106667.50314782749</v>
      </c>
      <c r="CF16" s="205">
        <f t="shared" si="9"/>
        <v>106667.50314782749</v>
      </c>
      <c r="CG16" s="205">
        <f t="shared" si="9"/>
        <v>106667.50314782749</v>
      </c>
      <c r="CH16" s="205">
        <f t="shared" si="9"/>
        <v>106667.50314782749</v>
      </c>
      <c r="CI16" s="205">
        <f t="shared" si="9"/>
        <v>106667.50314782749</v>
      </c>
      <c r="CJ16" s="205">
        <f t="shared" si="9"/>
        <v>106667.50314782749</v>
      </c>
      <c r="CK16" s="205">
        <f t="shared" si="9"/>
        <v>106667.50314782749</v>
      </c>
      <c r="CL16" s="205">
        <f t="shared" si="9"/>
        <v>106667.50314782749</v>
      </c>
      <c r="CM16" s="205">
        <f t="shared" si="9"/>
        <v>139724.12879379466</v>
      </c>
      <c r="CN16" s="205">
        <f t="shared" si="9"/>
        <v>139724.12879379466</v>
      </c>
      <c r="CO16" s="205">
        <f t="shared" si="9"/>
        <v>139724.12879379466</v>
      </c>
      <c r="CP16" s="205">
        <f t="shared" si="9"/>
        <v>139724.12879379466</v>
      </c>
      <c r="CQ16" s="205">
        <f t="shared" si="9"/>
        <v>139724.12879379466</v>
      </c>
      <c r="CR16" s="205">
        <f t="shared" si="9"/>
        <v>139724.12879379466</v>
      </c>
      <c r="CS16" s="205">
        <f t="shared" ref="CS16:DA18" si="11">IF(CS$2&lt;=($B$2+$C$2+$D$2),IF(CS$2&lt;=($B$2+$C$2),IF(CS$2&lt;=$B$2,$B16,$C16),$D16),$E16)</f>
        <v>139724.12879379466</v>
      </c>
      <c r="CT16" s="205">
        <f t="shared" si="11"/>
        <v>139724.12879379466</v>
      </c>
      <c r="CU16" s="205">
        <f t="shared" si="11"/>
        <v>139724.12879379466</v>
      </c>
      <c r="CV16" s="205">
        <f t="shared" si="11"/>
        <v>139724.12879379466</v>
      </c>
      <c r="CW16" s="205">
        <f t="shared" si="11"/>
        <v>139724.12879379466</v>
      </c>
      <c r="CX16" s="205">
        <f t="shared" si="11"/>
        <v>139724.12879379466</v>
      </c>
      <c r="CY16" s="205">
        <f t="shared" si="11"/>
        <v>139724.12879379466</v>
      </c>
      <c r="CZ16" s="205">
        <f t="shared" si="11"/>
        <v>139724.12879379466</v>
      </c>
      <c r="DA16" s="205">
        <f t="shared" si="11"/>
        <v>139724.12879379466</v>
      </c>
      <c r="DB16" s="205"/>
    </row>
    <row r="17" spans="1:105">
      <c r="A17" s="202" t="s">
        <v>101</v>
      </c>
      <c r="B17" s="204">
        <f>Income!B89</f>
        <v>28433.017482503983</v>
      </c>
      <c r="C17" s="204">
        <f>Income!C89</f>
        <v>28433.017482503968</v>
      </c>
      <c r="D17" s="204">
        <f>Income!D89</f>
        <v>28433.017482503979</v>
      </c>
      <c r="E17" s="204">
        <f>Income!E89</f>
        <v>28433.017482503979</v>
      </c>
      <c r="F17" s="205">
        <f t="shared" si="4"/>
        <v>28433.017482503983</v>
      </c>
      <c r="G17" s="205">
        <f t="shared" si="4"/>
        <v>28433.017482503983</v>
      </c>
      <c r="H17" s="205">
        <f t="shared" si="4"/>
        <v>28433.017482503983</v>
      </c>
      <c r="I17" s="205">
        <f t="shared" si="4"/>
        <v>28433.017482503983</v>
      </c>
      <c r="J17" s="205">
        <f t="shared" si="4"/>
        <v>28433.017482503983</v>
      </c>
      <c r="K17" s="205">
        <f t="shared" si="4"/>
        <v>28433.017482503983</v>
      </c>
      <c r="L17" s="205">
        <f t="shared" si="4"/>
        <v>28433.017482503983</v>
      </c>
      <c r="M17" s="205">
        <f t="shared" si="4"/>
        <v>28433.017482503983</v>
      </c>
      <c r="N17" s="205">
        <f t="shared" si="4"/>
        <v>28433.017482503983</v>
      </c>
      <c r="O17" s="205">
        <f t="shared" si="4"/>
        <v>28433.017482503983</v>
      </c>
      <c r="P17" s="205">
        <f t="shared" si="4"/>
        <v>28433.017482503983</v>
      </c>
      <c r="Q17" s="205">
        <f t="shared" si="4"/>
        <v>28433.017482503983</v>
      </c>
      <c r="R17" s="205">
        <f t="shared" si="4"/>
        <v>28433.017482503983</v>
      </c>
      <c r="S17" s="205">
        <f t="shared" si="4"/>
        <v>28433.017482503983</v>
      </c>
      <c r="T17" s="205">
        <f t="shared" si="4"/>
        <v>28433.017482503983</v>
      </c>
      <c r="U17" s="205">
        <f t="shared" si="4"/>
        <v>28433.017482503983</v>
      </c>
      <c r="V17" s="205">
        <f t="shared" si="6"/>
        <v>28433.017482503983</v>
      </c>
      <c r="W17" s="205">
        <f t="shared" si="6"/>
        <v>28433.017482503983</v>
      </c>
      <c r="X17" s="205">
        <f t="shared" si="6"/>
        <v>28433.017482503983</v>
      </c>
      <c r="Y17" s="205">
        <f t="shared" si="6"/>
        <v>28433.017482503983</v>
      </c>
      <c r="Z17" s="205">
        <f t="shared" si="6"/>
        <v>28433.017482503968</v>
      </c>
      <c r="AA17" s="205">
        <f t="shared" si="6"/>
        <v>28433.017482503968</v>
      </c>
      <c r="AB17" s="205">
        <f t="shared" si="6"/>
        <v>28433.017482503968</v>
      </c>
      <c r="AC17" s="205">
        <f t="shared" si="6"/>
        <v>28433.017482503968</v>
      </c>
      <c r="AD17" s="205">
        <f t="shared" si="6"/>
        <v>28433.017482503968</v>
      </c>
      <c r="AE17" s="205">
        <f t="shared" si="6"/>
        <v>28433.017482503968</v>
      </c>
      <c r="AF17" s="205">
        <f t="shared" si="6"/>
        <v>28433.017482503968</v>
      </c>
      <c r="AG17" s="205">
        <f t="shared" si="6"/>
        <v>28433.017482503968</v>
      </c>
      <c r="AH17" s="205">
        <f t="shared" si="6"/>
        <v>28433.017482503968</v>
      </c>
      <c r="AI17" s="205">
        <f t="shared" si="6"/>
        <v>28433.017482503968</v>
      </c>
      <c r="AJ17" s="205">
        <f t="shared" si="6"/>
        <v>28433.017482503968</v>
      </c>
      <c r="AK17" s="205">
        <f t="shared" si="6"/>
        <v>28433.017482503968</v>
      </c>
      <c r="AL17" s="205">
        <f t="shared" si="7"/>
        <v>28433.017482503968</v>
      </c>
      <c r="AM17" s="205">
        <f t="shared" si="7"/>
        <v>28433.017482503968</v>
      </c>
      <c r="AN17" s="205">
        <f t="shared" si="7"/>
        <v>28433.017482503968</v>
      </c>
      <c r="AO17" s="205">
        <f t="shared" si="7"/>
        <v>28433.017482503968</v>
      </c>
      <c r="AP17" s="205">
        <f t="shared" si="7"/>
        <v>28433.017482503968</v>
      </c>
      <c r="AQ17" s="205">
        <f t="shared" si="7"/>
        <v>28433.017482503968</v>
      </c>
      <c r="AR17" s="205">
        <f t="shared" si="7"/>
        <v>28433.017482503968</v>
      </c>
      <c r="AS17" s="205">
        <f t="shared" si="7"/>
        <v>28433.017482503968</v>
      </c>
      <c r="AT17" s="205">
        <f t="shared" si="7"/>
        <v>28433.017482503968</v>
      </c>
      <c r="AU17" s="205">
        <f t="shared" si="7"/>
        <v>28433.017482503968</v>
      </c>
      <c r="AV17" s="205">
        <f t="shared" si="7"/>
        <v>28433.017482503968</v>
      </c>
      <c r="AW17" s="205">
        <f t="shared" si="7"/>
        <v>28433.017482503968</v>
      </c>
      <c r="AX17" s="205">
        <f t="shared" si="8"/>
        <v>28433.017482503968</v>
      </c>
      <c r="AY17" s="205">
        <f t="shared" si="8"/>
        <v>28433.017482503968</v>
      </c>
      <c r="AZ17" s="205">
        <f t="shared" si="8"/>
        <v>28433.017482503968</v>
      </c>
      <c r="BA17" s="205">
        <f t="shared" si="8"/>
        <v>28433.017482503979</v>
      </c>
      <c r="BB17" s="205">
        <f t="shared" si="8"/>
        <v>28433.017482503979</v>
      </c>
      <c r="BC17" s="205">
        <f t="shared" si="8"/>
        <v>28433.017482503979</v>
      </c>
      <c r="BD17" s="205">
        <f t="shared" si="8"/>
        <v>28433.017482503979</v>
      </c>
      <c r="BE17" s="205">
        <f t="shared" si="8"/>
        <v>28433.017482503979</v>
      </c>
      <c r="BF17" s="205">
        <f t="shared" si="8"/>
        <v>28433.017482503979</v>
      </c>
      <c r="BG17" s="205">
        <f t="shared" si="8"/>
        <v>28433.017482503979</v>
      </c>
      <c r="BH17" s="205">
        <f t="shared" si="8"/>
        <v>28433.017482503979</v>
      </c>
      <c r="BI17" s="205">
        <f t="shared" si="8"/>
        <v>28433.017482503979</v>
      </c>
      <c r="BJ17" s="205">
        <f t="shared" si="8"/>
        <v>28433.017482503979</v>
      </c>
      <c r="BK17" s="205">
        <f t="shared" si="8"/>
        <v>28433.017482503979</v>
      </c>
      <c r="BL17" s="205">
        <f t="shared" si="8"/>
        <v>28433.017482503979</v>
      </c>
      <c r="BM17" s="205">
        <f t="shared" si="8"/>
        <v>28433.017482503979</v>
      </c>
      <c r="BN17" s="205">
        <f t="shared" si="8"/>
        <v>28433.017482503979</v>
      </c>
      <c r="BO17" s="205">
        <f t="shared" si="8"/>
        <v>28433.017482503979</v>
      </c>
      <c r="BP17" s="205">
        <f t="shared" si="8"/>
        <v>28433.017482503979</v>
      </c>
      <c r="BQ17" s="205">
        <f t="shared" si="8"/>
        <v>28433.017482503979</v>
      </c>
      <c r="BR17" s="205">
        <f t="shared" si="8"/>
        <v>28433.017482503979</v>
      </c>
      <c r="BS17" s="205">
        <f t="shared" si="8"/>
        <v>28433.017482503979</v>
      </c>
      <c r="BT17" s="205">
        <f t="shared" si="8"/>
        <v>28433.017482503979</v>
      </c>
      <c r="BU17" s="205">
        <f t="shared" si="8"/>
        <v>28433.017482503979</v>
      </c>
      <c r="BV17" s="205">
        <f t="shared" si="8"/>
        <v>28433.017482503979</v>
      </c>
      <c r="BW17" s="205">
        <f t="shared" si="8"/>
        <v>28433.017482503979</v>
      </c>
      <c r="BX17" s="205">
        <f t="shared" si="8"/>
        <v>28433.017482503979</v>
      </c>
      <c r="BY17" s="205">
        <f t="shared" si="8"/>
        <v>28433.017482503979</v>
      </c>
      <c r="BZ17" s="205">
        <f t="shared" si="8"/>
        <v>28433.017482503979</v>
      </c>
      <c r="CA17" s="205">
        <f t="shared" si="10"/>
        <v>28433.017482503979</v>
      </c>
      <c r="CB17" s="205">
        <f t="shared" si="10"/>
        <v>28433.017482503979</v>
      </c>
      <c r="CC17" s="205">
        <f t="shared" si="9"/>
        <v>28433.017482503979</v>
      </c>
      <c r="CD17" s="205">
        <f t="shared" si="9"/>
        <v>28433.017482503979</v>
      </c>
      <c r="CE17" s="205">
        <f t="shared" si="9"/>
        <v>28433.017482503979</v>
      </c>
      <c r="CF17" s="205">
        <f t="shared" si="9"/>
        <v>28433.017482503979</v>
      </c>
      <c r="CG17" s="205">
        <f t="shared" si="9"/>
        <v>28433.017482503979</v>
      </c>
      <c r="CH17" s="205">
        <f t="shared" si="9"/>
        <v>28433.017482503979</v>
      </c>
      <c r="CI17" s="205">
        <f t="shared" si="9"/>
        <v>28433.017482503979</v>
      </c>
      <c r="CJ17" s="205">
        <f t="shared" si="9"/>
        <v>28433.017482503979</v>
      </c>
      <c r="CK17" s="205">
        <f t="shared" si="9"/>
        <v>28433.017482503979</v>
      </c>
      <c r="CL17" s="205">
        <f t="shared" si="9"/>
        <v>28433.017482503979</v>
      </c>
      <c r="CM17" s="205">
        <f t="shared" si="9"/>
        <v>28433.017482503979</v>
      </c>
      <c r="CN17" s="205">
        <f t="shared" si="9"/>
        <v>28433.017482503979</v>
      </c>
      <c r="CO17" s="205">
        <f t="shared" si="9"/>
        <v>28433.017482503979</v>
      </c>
      <c r="CP17" s="205">
        <f t="shared" si="9"/>
        <v>28433.017482503979</v>
      </c>
      <c r="CQ17" s="205">
        <f t="shared" si="9"/>
        <v>28433.017482503979</v>
      </c>
      <c r="CR17" s="205">
        <f t="shared" si="9"/>
        <v>28433.017482503979</v>
      </c>
      <c r="CS17" s="205">
        <f t="shared" si="11"/>
        <v>28433.017482503979</v>
      </c>
      <c r="CT17" s="205">
        <f t="shared" si="11"/>
        <v>28433.017482503979</v>
      </c>
      <c r="CU17" s="205">
        <f t="shared" si="11"/>
        <v>28433.017482503979</v>
      </c>
      <c r="CV17" s="205">
        <f t="shared" si="11"/>
        <v>28433.017482503979</v>
      </c>
      <c r="CW17" s="205">
        <f t="shared" si="11"/>
        <v>28433.017482503979</v>
      </c>
      <c r="CX17" s="205">
        <f t="shared" si="11"/>
        <v>28433.017482503979</v>
      </c>
      <c r="CY17" s="205">
        <f t="shared" si="11"/>
        <v>28433.017482503979</v>
      </c>
      <c r="CZ17" s="205">
        <f t="shared" si="11"/>
        <v>28433.017482503979</v>
      </c>
      <c r="DA17" s="205">
        <f t="shared" si="11"/>
        <v>28433.017482503979</v>
      </c>
    </row>
    <row r="18" spans="1:105">
      <c r="A18" s="202" t="s">
        <v>85</v>
      </c>
      <c r="B18" s="204">
        <f>Income!B90</f>
        <v>45906.350815837315</v>
      </c>
      <c r="C18" s="204">
        <f>Income!C90</f>
        <v>45906.350815837308</v>
      </c>
      <c r="D18" s="204">
        <f>Income!D90</f>
        <v>45906.350815837308</v>
      </c>
      <c r="E18" s="204">
        <f>Income!E90</f>
        <v>45906.350815837308</v>
      </c>
      <c r="F18" s="205">
        <f t="shared" ref="F18:U18" si="12">IF(F$2&lt;=($B$2+$C$2+$D$2),IF(F$2&lt;=($B$2+$C$2),IF(F$2&lt;=$B$2,$B18,$C18),$D18),$E18)</f>
        <v>45906.350815837315</v>
      </c>
      <c r="G18" s="205">
        <f t="shared" si="12"/>
        <v>45906.350815837315</v>
      </c>
      <c r="H18" s="205">
        <f t="shared" si="12"/>
        <v>45906.350815837315</v>
      </c>
      <c r="I18" s="205">
        <f t="shared" si="12"/>
        <v>45906.350815837315</v>
      </c>
      <c r="J18" s="205">
        <f t="shared" si="12"/>
        <v>45906.350815837315</v>
      </c>
      <c r="K18" s="205">
        <f t="shared" si="12"/>
        <v>45906.350815837315</v>
      </c>
      <c r="L18" s="205">
        <f t="shared" si="12"/>
        <v>45906.350815837315</v>
      </c>
      <c r="M18" s="205">
        <f t="shared" si="12"/>
        <v>45906.350815837315</v>
      </c>
      <c r="N18" s="205">
        <f t="shared" si="12"/>
        <v>45906.350815837315</v>
      </c>
      <c r="O18" s="205">
        <f t="shared" si="12"/>
        <v>45906.350815837315</v>
      </c>
      <c r="P18" s="205">
        <f t="shared" si="12"/>
        <v>45906.350815837315</v>
      </c>
      <c r="Q18" s="205">
        <f t="shared" si="12"/>
        <v>45906.350815837315</v>
      </c>
      <c r="R18" s="205">
        <f t="shared" si="12"/>
        <v>45906.350815837315</v>
      </c>
      <c r="S18" s="205">
        <f t="shared" si="12"/>
        <v>45906.350815837315</v>
      </c>
      <c r="T18" s="205">
        <f t="shared" si="12"/>
        <v>45906.350815837315</v>
      </c>
      <c r="U18" s="205">
        <f t="shared" si="12"/>
        <v>45906.350815837315</v>
      </c>
      <c r="V18" s="205">
        <f t="shared" si="6"/>
        <v>45906.350815837315</v>
      </c>
      <c r="W18" s="205">
        <f t="shared" si="6"/>
        <v>45906.350815837315</v>
      </c>
      <c r="X18" s="205">
        <f t="shared" si="6"/>
        <v>45906.350815837315</v>
      </c>
      <c r="Y18" s="205">
        <f t="shared" si="6"/>
        <v>45906.350815837315</v>
      </c>
      <c r="Z18" s="205">
        <f t="shared" si="6"/>
        <v>45906.350815837308</v>
      </c>
      <c r="AA18" s="205">
        <f t="shared" si="6"/>
        <v>45906.350815837308</v>
      </c>
      <c r="AB18" s="205">
        <f t="shared" si="6"/>
        <v>45906.350815837308</v>
      </c>
      <c r="AC18" s="205">
        <f t="shared" si="6"/>
        <v>45906.350815837308</v>
      </c>
      <c r="AD18" s="205">
        <f t="shared" si="6"/>
        <v>45906.350815837308</v>
      </c>
      <c r="AE18" s="205">
        <f t="shared" si="6"/>
        <v>45906.350815837308</v>
      </c>
      <c r="AF18" s="205">
        <f t="shared" si="6"/>
        <v>45906.350815837308</v>
      </c>
      <c r="AG18" s="205">
        <f t="shared" si="6"/>
        <v>45906.350815837308</v>
      </c>
      <c r="AH18" s="205">
        <f t="shared" si="6"/>
        <v>45906.350815837308</v>
      </c>
      <c r="AI18" s="205">
        <f t="shared" si="6"/>
        <v>45906.350815837308</v>
      </c>
      <c r="AJ18" s="205">
        <f t="shared" si="6"/>
        <v>45906.350815837308</v>
      </c>
      <c r="AK18" s="205">
        <f t="shared" si="6"/>
        <v>45906.350815837308</v>
      </c>
      <c r="AL18" s="205">
        <f t="shared" si="7"/>
        <v>45906.350815837308</v>
      </c>
      <c r="AM18" s="205">
        <f t="shared" si="7"/>
        <v>45906.350815837308</v>
      </c>
      <c r="AN18" s="205">
        <f t="shared" si="7"/>
        <v>45906.350815837308</v>
      </c>
      <c r="AO18" s="205">
        <f t="shared" si="7"/>
        <v>45906.350815837308</v>
      </c>
      <c r="AP18" s="205">
        <f t="shared" si="7"/>
        <v>45906.350815837308</v>
      </c>
      <c r="AQ18" s="205">
        <f t="shared" si="7"/>
        <v>45906.350815837308</v>
      </c>
      <c r="AR18" s="205">
        <f t="shared" si="7"/>
        <v>45906.350815837308</v>
      </c>
      <c r="AS18" s="205">
        <f t="shared" si="7"/>
        <v>45906.350815837308</v>
      </c>
      <c r="AT18" s="205">
        <f t="shared" si="7"/>
        <v>45906.350815837308</v>
      </c>
      <c r="AU18" s="205">
        <f t="shared" si="7"/>
        <v>45906.350815837308</v>
      </c>
      <c r="AV18" s="205">
        <f t="shared" si="7"/>
        <v>45906.350815837308</v>
      </c>
      <c r="AW18" s="205">
        <f t="shared" si="7"/>
        <v>45906.350815837308</v>
      </c>
      <c r="AX18" s="205">
        <f t="shared" si="8"/>
        <v>45906.350815837308</v>
      </c>
      <c r="AY18" s="205">
        <f t="shared" si="8"/>
        <v>45906.350815837308</v>
      </c>
      <c r="AZ18" s="205">
        <f t="shared" si="8"/>
        <v>45906.350815837308</v>
      </c>
      <c r="BA18" s="205">
        <f t="shared" si="8"/>
        <v>45906.350815837308</v>
      </c>
      <c r="BB18" s="205">
        <f t="shared" si="8"/>
        <v>45906.350815837308</v>
      </c>
      <c r="BC18" s="205">
        <f t="shared" si="8"/>
        <v>45906.350815837308</v>
      </c>
      <c r="BD18" s="205">
        <f t="shared" si="8"/>
        <v>45906.350815837308</v>
      </c>
      <c r="BE18" s="205">
        <f t="shared" si="8"/>
        <v>45906.350815837308</v>
      </c>
      <c r="BF18" s="205">
        <f t="shared" si="8"/>
        <v>45906.350815837308</v>
      </c>
      <c r="BG18" s="205">
        <f t="shared" si="8"/>
        <v>45906.350815837308</v>
      </c>
      <c r="BH18" s="205">
        <f t="shared" si="8"/>
        <v>45906.350815837308</v>
      </c>
      <c r="BI18" s="205">
        <f t="shared" si="8"/>
        <v>45906.350815837308</v>
      </c>
      <c r="BJ18" s="205">
        <f t="shared" si="8"/>
        <v>45906.350815837308</v>
      </c>
      <c r="BK18" s="205">
        <f t="shared" si="8"/>
        <v>45906.350815837308</v>
      </c>
      <c r="BL18" s="205">
        <f t="shared" ref="BL18:BZ18" si="13">IF(BL$2&lt;=($B$2+$C$2+$D$2),IF(BL$2&lt;=($B$2+$C$2),IF(BL$2&lt;=$B$2,$B18,$C18),$D18),$E18)</f>
        <v>45906.350815837308</v>
      </c>
      <c r="BM18" s="205">
        <f t="shared" si="13"/>
        <v>45906.350815837308</v>
      </c>
      <c r="BN18" s="205">
        <f t="shared" si="13"/>
        <v>45906.350815837308</v>
      </c>
      <c r="BO18" s="205">
        <f t="shared" si="13"/>
        <v>45906.350815837308</v>
      </c>
      <c r="BP18" s="205">
        <f t="shared" si="13"/>
        <v>45906.350815837308</v>
      </c>
      <c r="BQ18" s="205">
        <f t="shared" si="13"/>
        <v>45906.350815837308</v>
      </c>
      <c r="BR18" s="205">
        <f t="shared" si="13"/>
        <v>45906.350815837308</v>
      </c>
      <c r="BS18" s="205">
        <f t="shared" si="13"/>
        <v>45906.350815837308</v>
      </c>
      <c r="BT18" s="205">
        <f t="shared" si="13"/>
        <v>45906.350815837308</v>
      </c>
      <c r="BU18" s="205">
        <f t="shared" si="13"/>
        <v>45906.350815837308</v>
      </c>
      <c r="BV18" s="205">
        <f t="shared" si="13"/>
        <v>45906.350815837308</v>
      </c>
      <c r="BW18" s="205">
        <f t="shared" si="13"/>
        <v>45906.350815837308</v>
      </c>
      <c r="BX18" s="205">
        <f t="shared" si="13"/>
        <v>45906.350815837308</v>
      </c>
      <c r="BY18" s="205">
        <f t="shared" si="13"/>
        <v>45906.350815837308</v>
      </c>
      <c r="BZ18" s="205">
        <f t="shared" si="13"/>
        <v>45906.350815837308</v>
      </c>
      <c r="CA18" s="205">
        <f t="shared" si="10"/>
        <v>45906.350815837308</v>
      </c>
      <c r="CB18" s="205">
        <f t="shared" si="10"/>
        <v>45906.350815837308</v>
      </c>
      <c r="CC18" s="205">
        <f t="shared" si="9"/>
        <v>45906.350815837308</v>
      </c>
      <c r="CD18" s="205">
        <f t="shared" si="9"/>
        <v>45906.350815837308</v>
      </c>
      <c r="CE18" s="205">
        <f t="shared" si="9"/>
        <v>45906.350815837308</v>
      </c>
      <c r="CF18" s="205">
        <f t="shared" si="9"/>
        <v>45906.350815837308</v>
      </c>
      <c r="CG18" s="205">
        <f t="shared" si="9"/>
        <v>45906.350815837308</v>
      </c>
      <c r="CH18" s="205">
        <f t="shared" si="9"/>
        <v>45906.350815837308</v>
      </c>
      <c r="CI18" s="205">
        <f t="shared" si="9"/>
        <v>45906.350815837308</v>
      </c>
      <c r="CJ18" s="205">
        <f t="shared" si="9"/>
        <v>45906.350815837308</v>
      </c>
      <c r="CK18" s="205">
        <f t="shared" si="9"/>
        <v>45906.350815837308</v>
      </c>
      <c r="CL18" s="205">
        <f t="shared" si="9"/>
        <v>45906.350815837308</v>
      </c>
      <c r="CM18" s="205">
        <f t="shared" si="9"/>
        <v>45906.350815837308</v>
      </c>
      <c r="CN18" s="205">
        <f t="shared" si="9"/>
        <v>45906.350815837308</v>
      </c>
      <c r="CO18" s="205">
        <f t="shared" si="9"/>
        <v>45906.350815837308</v>
      </c>
      <c r="CP18" s="205">
        <f t="shared" si="9"/>
        <v>45906.350815837308</v>
      </c>
      <c r="CQ18" s="205">
        <f t="shared" si="9"/>
        <v>45906.350815837308</v>
      </c>
      <c r="CR18" s="205">
        <f t="shared" si="9"/>
        <v>45906.350815837308</v>
      </c>
      <c r="CS18" s="205">
        <f t="shared" si="11"/>
        <v>45906.350815837308</v>
      </c>
      <c r="CT18" s="205">
        <f t="shared" si="11"/>
        <v>45906.350815837308</v>
      </c>
      <c r="CU18" s="205">
        <f t="shared" si="11"/>
        <v>45906.350815837308</v>
      </c>
      <c r="CV18" s="205">
        <f t="shared" si="11"/>
        <v>45906.350815837308</v>
      </c>
      <c r="CW18" s="205">
        <f t="shared" si="11"/>
        <v>45906.350815837308</v>
      </c>
      <c r="CX18" s="205">
        <f t="shared" si="11"/>
        <v>45906.350815837308</v>
      </c>
      <c r="CY18" s="205">
        <f t="shared" si="11"/>
        <v>45906.350815837308</v>
      </c>
      <c r="CZ18" s="205">
        <f t="shared" si="11"/>
        <v>45906.350815837308</v>
      </c>
      <c r="DA18" s="205">
        <f t="shared" si="11"/>
        <v>45906.350815837308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>
        <f t="shared" si="14"/>
        <v>33069.812096579946</v>
      </c>
      <c r="Q19" s="202">
        <f t="shared" si="14"/>
        <v>33534.608142394718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33999.40418820949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34464.200234024262</v>
      </c>
      <c r="T19" s="202">
        <f t="shared" si="14"/>
        <v>34928.996279839033</v>
      </c>
      <c r="U19" s="202">
        <f t="shared" si="14"/>
        <v>35393.792325653812</v>
      </c>
      <c r="V19" s="202">
        <f t="shared" si="14"/>
        <v>35858.588371468584</v>
      </c>
      <c r="W19" s="202">
        <f t="shared" si="14"/>
        <v>36323.384417283356</v>
      </c>
      <c r="X19" s="202">
        <f t="shared" si="14"/>
        <v>36788.180463098128</v>
      </c>
      <c r="Y19" s="202">
        <f t="shared" si="14"/>
        <v>37252.9765089129</v>
      </c>
      <c r="Z19" s="202">
        <f t="shared" si="14"/>
        <v>37717.772554727671</v>
      </c>
      <c r="AA19" s="202">
        <f t="shared" si="14"/>
        <v>38182.568600542443</v>
      </c>
      <c r="AB19" s="202">
        <f t="shared" si="14"/>
        <v>38647.364646357222</v>
      </c>
      <c r="AC19" s="202">
        <f t="shared" si="14"/>
        <v>39112.160692171994</v>
      </c>
      <c r="AD19" s="202">
        <f t="shared" si="14"/>
        <v>39576.956737986766</v>
      </c>
      <c r="AE19" s="202">
        <f t="shared" si="14"/>
        <v>40041.752783801538</v>
      </c>
      <c r="AF19" s="202">
        <f t="shared" si="14"/>
        <v>40506.548829616309</v>
      </c>
      <c r="AG19" s="202">
        <f t="shared" si="14"/>
        <v>40971.344875431081</v>
      </c>
      <c r="AH19" s="202">
        <f t="shared" si="14"/>
        <v>41436.140921245853</v>
      </c>
      <c r="AI19" s="202">
        <f t="shared" si="14"/>
        <v>41900.936967060625</v>
      </c>
      <c r="AJ19" s="202">
        <f t="shared" si="14"/>
        <v>42365.733012875397</v>
      </c>
      <c r="AK19" s="202">
        <f t="shared" si="14"/>
        <v>42830.529058690168</v>
      </c>
      <c r="AL19" s="202">
        <f t="shared" si="14"/>
        <v>43295.325104504947</v>
      </c>
      <c r="AM19" s="202">
        <f t="shared" si="14"/>
        <v>43760.121150319719</v>
      </c>
      <c r="AN19" s="202">
        <f t="shared" si="14"/>
        <v>44956.749695913262</v>
      </c>
      <c r="AO19" s="202">
        <f t="shared" si="14"/>
        <v>46885.210741285584</v>
      </c>
      <c r="AP19" s="202">
        <f t="shared" si="14"/>
        <v>48813.671786657906</v>
      </c>
      <c r="AQ19" s="202">
        <f t="shared" si="14"/>
        <v>50742.132832030227</v>
      </c>
      <c r="AR19" s="202">
        <f t="shared" si="14"/>
        <v>52670.593877402542</v>
      </c>
      <c r="AS19" s="202">
        <f t="shared" si="14"/>
        <v>54599.054922774863</v>
      </c>
      <c r="AT19" s="202">
        <f t="shared" si="14"/>
        <v>56527.515968147185</v>
      </c>
      <c r="AU19" s="202">
        <f t="shared" si="14"/>
        <v>58455.977013519499</v>
      </c>
      <c r="AV19" s="202">
        <f t="shared" si="14"/>
        <v>60384.438058891821</v>
      </c>
      <c r="AW19" s="202">
        <f t="shared" si="14"/>
        <v>62312.899104264143</v>
      </c>
      <c r="AX19" s="202">
        <f t="shared" si="14"/>
        <v>64241.360149636457</v>
      </c>
      <c r="AY19" s="202">
        <f t="shared" si="14"/>
        <v>66169.821195008786</v>
      </c>
      <c r="AZ19" s="202">
        <f t="shared" si="14"/>
        <v>68098.282240381101</v>
      </c>
      <c r="BA19" s="202">
        <f t="shared" si="14"/>
        <v>70026.743285753415</v>
      </c>
      <c r="BB19" s="202">
        <f t="shared" si="14"/>
        <v>71955.204331125744</v>
      </c>
      <c r="BC19" s="202">
        <f t="shared" si="14"/>
        <v>73883.665376498058</v>
      </c>
      <c r="BD19" s="202">
        <f t="shared" si="14"/>
        <v>75812.126421870373</v>
      </c>
      <c r="BE19" s="202">
        <f t="shared" si="14"/>
        <v>77740.587467242702</v>
      </c>
      <c r="BF19" s="202">
        <f t="shared" si="14"/>
        <v>79669.048512615016</v>
      </c>
      <c r="BG19" s="202">
        <f t="shared" si="14"/>
        <v>81597.50955798733</v>
      </c>
      <c r="BH19" s="202">
        <f t="shared" si="14"/>
        <v>83525.970603359659</v>
      </c>
      <c r="BI19" s="202">
        <f t="shared" si="14"/>
        <v>85454.431648731974</v>
      </c>
      <c r="BJ19" s="202">
        <f t="shared" si="14"/>
        <v>87382.892694104288</v>
      </c>
      <c r="BK19" s="202">
        <f t="shared" si="14"/>
        <v>89311.353739476617</v>
      </c>
      <c r="BL19" s="202">
        <f t="shared" si="14"/>
        <v>91239.814784848946</v>
      </c>
      <c r="BM19" s="202">
        <f t="shared" si="14"/>
        <v>93168.275830221246</v>
      </c>
      <c r="BN19" s="202">
        <f t="shared" si="14"/>
        <v>95096.736875593575</v>
      </c>
      <c r="BO19" s="202">
        <f t="shared" si="14"/>
        <v>97025.197920965904</v>
      </c>
      <c r="BP19" s="202">
        <f t="shared" si="14"/>
        <v>98953.658966338204</v>
      </c>
      <c r="BQ19" s="202">
        <f t="shared" si="14"/>
        <v>100882.12001171053</v>
      </c>
      <c r="BR19" s="202">
        <f t="shared" si="14"/>
        <v>102810.58105708286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104739.04210245518</v>
      </c>
      <c r="BT19" s="202">
        <f t="shared" si="15"/>
        <v>106667.50314782749</v>
      </c>
      <c r="BU19" s="202">
        <f t="shared" si="15"/>
        <v>107914.92298352436</v>
      </c>
      <c r="BV19" s="202">
        <f t="shared" si="15"/>
        <v>109162.34281922125</v>
      </c>
      <c r="BW19" s="202">
        <f t="shared" si="15"/>
        <v>110409.76265491812</v>
      </c>
      <c r="BX19" s="202">
        <f t="shared" si="15"/>
        <v>111657.18249061498</v>
      </c>
      <c r="BY19" s="202">
        <f t="shared" si="15"/>
        <v>112904.60232631187</v>
      </c>
      <c r="BZ19" s="202">
        <f t="shared" si="15"/>
        <v>114152.02216200874</v>
      </c>
      <c r="CA19" s="202">
        <f t="shared" si="15"/>
        <v>115399.44199770561</v>
      </c>
      <c r="CB19" s="202">
        <f t="shared" si="15"/>
        <v>116646.86183340248</v>
      </c>
      <c r="CC19" s="202">
        <f t="shared" si="15"/>
        <v>117894.28166909936</v>
      </c>
      <c r="CD19" s="202">
        <f t="shared" si="15"/>
        <v>119141.70150479623</v>
      </c>
      <c r="CE19" s="202">
        <f t="shared" si="15"/>
        <v>120389.1213404931</v>
      </c>
      <c r="CF19" s="202">
        <f t="shared" si="15"/>
        <v>121636.54117618999</v>
      </c>
      <c r="CG19" s="202">
        <f t="shared" si="15"/>
        <v>122883.96101188686</v>
      </c>
      <c r="CH19" s="202">
        <f t="shared" si="15"/>
        <v>124131.38084758373</v>
      </c>
      <c r="CI19" s="202">
        <f t="shared" si="15"/>
        <v>125378.8006832806</v>
      </c>
      <c r="CJ19" s="202">
        <f t="shared" si="15"/>
        <v>126626.22051897748</v>
      </c>
      <c r="CK19" s="202">
        <f t="shared" si="15"/>
        <v>127873.64035467435</v>
      </c>
      <c r="CL19" s="202">
        <f t="shared" si="15"/>
        <v>129121.06019037122</v>
      </c>
      <c r="CM19" s="202">
        <f t="shared" si="15"/>
        <v>130368.48002606811</v>
      </c>
      <c r="CN19" s="202">
        <f t="shared" si="15"/>
        <v>131615.89986176498</v>
      </c>
      <c r="CO19" s="202">
        <f t="shared" si="15"/>
        <v>132863.31969746185</v>
      </c>
      <c r="CP19" s="202">
        <f t="shared" si="15"/>
        <v>134110.73953315872</v>
      </c>
      <c r="CQ19" s="202">
        <f t="shared" si="15"/>
        <v>135358.15936885559</v>
      </c>
      <c r="CR19" s="202">
        <f t="shared" si="15"/>
        <v>136605.57920455246</v>
      </c>
      <c r="CS19" s="202">
        <f t="shared" si="15"/>
        <v>137852.99904024936</v>
      </c>
      <c r="CT19" s="202">
        <f t="shared" si="15"/>
        <v>139100.41887594623</v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20</v>
      </c>
      <c r="C22" s="206">
        <f>C2*100</f>
        <v>27</v>
      </c>
      <c r="D22" s="206">
        <f>D2*100</f>
        <v>38</v>
      </c>
      <c r="E22" s="206">
        <f>E2*100</f>
        <v>15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20</v>
      </c>
      <c r="C23" s="207">
        <f>SUM($B22:C22)</f>
        <v>47</v>
      </c>
      <c r="D23" s="207">
        <f>SUM($B22:D22)</f>
        <v>85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10</v>
      </c>
      <c r="C24" s="209">
        <f>B23+(C23-B23)/2</f>
        <v>33.5</v>
      </c>
      <c r="D24" s="209">
        <f>C23+(D23-C23)/2</f>
        <v>66</v>
      </c>
      <c r="E24" s="209">
        <f>D23+(E23-D23)/2</f>
        <v>92.5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2098.2810166249064</v>
      </c>
      <c r="C25" s="204">
        <f>Income!C72</f>
        <v>2000.0666501014064</v>
      </c>
      <c r="D25" s="204">
        <f>Income!D72</f>
        <v>3112.519649436977</v>
      </c>
      <c r="E25" s="204">
        <f>Income!E72</f>
        <v>5162.7255387052628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2098.2810166249064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2098.2810166249064</v>
      </c>
      <c r="H25" s="211">
        <f t="shared" si="16"/>
        <v>2098.2810166249064</v>
      </c>
      <c r="I25" s="211">
        <f t="shared" si="16"/>
        <v>2098.2810166249064</v>
      </c>
      <c r="J25" s="211">
        <f t="shared" si="16"/>
        <v>2098.2810166249064</v>
      </c>
      <c r="K25" s="211">
        <f t="shared" si="16"/>
        <v>2098.2810166249064</v>
      </c>
      <c r="L25" s="211">
        <f t="shared" si="16"/>
        <v>2098.2810166249064</v>
      </c>
      <c r="M25" s="211">
        <f t="shared" si="16"/>
        <v>2098.2810166249064</v>
      </c>
      <c r="N25" s="211">
        <f t="shared" si="16"/>
        <v>2098.2810166249064</v>
      </c>
      <c r="O25" s="211">
        <f t="shared" si="16"/>
        <v>2098.2810166249064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2098.2810166249064</v>
      </c>
      <c r="Q25" s="211">
        <f t="shared" si="17"/>
        <v>2094.1016818792255</v>
      </c>
      <c r="R25" s="211">
        <f t="shared" si="17"/>
        <v>2089.9223471335449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2085.7430123878639</v>
      </c>
      <c r="T25" s="211">
        <f t="shared" si="17"/>
        <v>2081.5636776421829</v>
      </c>
      <c r="U25" s="211">
        <f t="shared" si="17"/>
        <v>2077.3843428965019</v>
      </c>
      <c r="V25" s="211">
        <f t="shared" si="17"/>
        <v>2073.2050081508214</v>
      </c>
      <c r="W25" s="211">
        <f t="shared" si="17"/>
        <v>2069.0256734051404</v>
      </c>
      <c r="X25" s="211">
        <f t="shared" si="17"/>
        <v>2064.8463386594594</v>
      </c>
      <c r="Y25" s="211">
        <f t="shared" si="17"/>
        <v>2060.6670039137789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2056.4876691680979</v>
      </c>
      <c r="AA25" s="211">
        <f t="shared" si="18"/>
        <v>2052.3083344224169</v>
      </c>
      <c r="AB25" s="211">
        <f t="shared" si="18"/>
        <v>2048.1289996767364</v>
      </c>
      <c r="AC25" s="211">
        <f t="shared" si="18"/>
        <v>2043.9496649310554</v>
      </c>
      <c r="AD25" s="211">
        <f t="shared" si="18"/>
        <v>2039.7703301853744</v>
      </c>
      <c r="AE25" s="211">
        <f t="shared" si="18"/>
        <v>2035.5909954396936</v>
      </c>
      <c r="AF25" s="211">
        <f t="shared" si="18"/>
        <v>2031.4116606940129</v>
      </c>
      <c r="AG25" s="211">
        <f t="shared" si="18"/>
        <v>2027.2323259483319</v>
      </c>
      <c r="AH25" s="211">
        <f t="shared" si="18"/>
        <v>2023.0529912026511</v>
      </c>
      <c r="AI25" s="211">
        <f t="shared" si="18"/>
        <v>2018.8736564569701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2014.6943217112894</v>
      </c>
      <c r="AK25" s="211">
        <f t="shared" si="19"/>
        <v>2010.5149869656086</v>
      </c>
      <c r="AL25" s="211">
        <f t="shared" si="19"/>
        <v>2006.3356522199276</v>
      </c>
      <c r="AM25" s="211">
        <f t="shared" si="19"/>
        <v>2002.1563174742469</v>
      </c>
      <c r="AN25" s="211">
        <f t="shared" si="19"/>
        <v>2017.181311629646</v>
      </c>
      <c r="AO25" s="211">
        <f t="shared" si="19"/>
        <v>2051.4106346861249</v>
      </c>
      <c r="AP25" s="211">
        <f t="shared" si="19"/>
        <v>2085.6399577426041</v>
      </c>
      <c r="AQ25" s="211">
        <f t="shared" si="19"/>
        <v>2119.8692807990833</v>
      </c>
      <c r="AR25" s="211">
        <f t="shared" si="19"/>
        <v>2154.0986038555625</v>
      </c>
      <c r="AS25" s="211">
        <f t="shared" si="19"/>
        <v>2188.3279269120412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2222.5572499685204</v>
      </c>
      <c r="AU25" s="211">
        <f t="shared" si="20"/>
        <v>2256.7865730249996</v>
      </c>
      <c r="AV25" s="211">
        <f t="shared" si="20"/>
        <v>2291.0158960814788</v>
      </c>
      <c r="AW25" s="211">
        <f t="shared" si="20"/>
        <v>2325.245219137958</v>
      </c>
      <c r="AX25" s="211">
        <f t="shared" si="20"/>
        <v>2359.4745421944367</v>
      </c>
      <c r="AY25" s="211">
        <f t="shared" si="20"/>
        <v>2393.7038652509159</v>
      </c>
      <c r="AZ25" s="211">
        <f t="shared" si="20"/>
        <v>2427.9331883073951</v>
      </c>
      <c r="BA25" s="211">
        <f t="shared" si="20"/>
        <v>2462.1625113638743</v>
      </c>
      <c r="BB25" s="211">
        <f t="shared" si="20"/>
        <v>2496.3918344203535</v>
      </c>
      <c r="BC25" s="211">
        <f t="shared" si="20"/>
        <v>2530.6211574768322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2564.8504805333114</v>
      </c>
      <c r="BE25" s="211">
        <f t="shared" si="21"/>
        <v>2599.0798035897906</v>
      </c>
      <c r="BF25" s="211">
        <f t="shared" si="21"/>
        <v>2633.3091266462698</v>
      </c>
      <c r="BG25" s="211">
        <f t="shared" si="21"/>
        <v>2667.5384497027489</v>
      </c>
      <c r="BH25" s="211">
        <f t="shared" si="21"/>
        <v>2701.7677727592281</v>
      </c>
      <c r="BI25" s="211">
        <f t="shared" si="21"/>
        <v>2735.9970958157069</v>
      </c>
      <c r="BJ25" s="211">
        <f t="shared" si="21"/>
        <v>2770.2264188721861</v>
      </c>
      <c r="BK25" s="211">
        <f t="shared" si="21"/>
        <v>2804.4557419286652</v>
      </c>
      <c r="BL25" s="211">
        <f t="shared" si="21"/>
        <v>2838.6850649851444</v>
      </c>
      <c r="BM25" s="211">
        <f t="shared" si="21"/>
        <v>2872.9143880416232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2907.1437110981024</v>
      </c>
      <c r="BO25" s="211">
        <f t="shared" si="22"/>
        <v>2941.3730341545815</v>
      </c>
      <c r="BP25" s="211">
        <f t="shared" si="22"/>
        <v>2975.6023572110607</v>
      </c>
      <c r="BQ25" s="211">
        <f t="shared" si="22"/>
        <v>3009.8316802675399</v>
      </c>
      <c r="BR25" s="211">
        <f t="shared" si="22"/>
        <v>3044.0610033240187</v>
      </c>
      <c r="BS25" s="211">
        <f t="shared" si="22"/>
        <v>3078.2903263804983</v>
      </c>
      <c r="BT25" s="211">
        <f t="shared" si="22"/>
        <v>3112.519649436977</v>
      </c>
      <c r="BU25" s="211">
        <f t="shared" si="22"/>
        <v>3189.885909409365</v>
      </c>
      <c r="BV25" s="211">
        <f t="shared" si="22"/>
        <v>3267.2521693817534</v>
      </c>
      <c r="BW25" s="211">
        <f t="shared" si="22"/>
        <v>3344.6184293541414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3421.9846893265294</v>
      </c>
      <c r="BY25" s="211">
        <f t="shared" si="23"/>
        <v>3499.3509492989178</v>
      </c>
      <c r="BZ25" s="211">
        <f t="shared" si="23"/>
        <v>3576.7172092713058</v>
      </c>
      <c r="CA25" s="211">
        <f t="shared" si="23"/>
        <v>3654.0834692436938</v>
      </c>
      <c r="CB25" s="211">
        <f t="shared" si="23"/>
        <v>3731.4497292160822</v>
      </c>
      <c r="CC25" s="211">
        <f t="shared" si="23"/>
        <v>3808.8159891884702</v>
      </c>
      <c r="CD25" s="211">
        <f t="shared" si="23"/>
        <v>3886.1822491608582</v>
      </c>
      <c r="CE25" s="211">
        <f t="shared" si="23"/>
        <v>3963.5485091332466</v>
      </c>
      <c r="CF25" s="211">
        <f t="shared" si="23"/>
        <v>4040.9147691056351</v>
      </c>
      <c r="CG25" s="211">
        <f t="shared" si="23"/>
        <v>4118.2810290780226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4195.647289050411</v>
      </c>
      <c r="CI25" s="211">
        <f t="shared" si="24"/>
        <v>4273.0135490227995</v>
      </c>
      <c r="CJ25" s="211">
        <f t="shared" si="24"/>
        <v>4350.379808995187</v>
      </c>
      <c r="CK25" s="211">
        <f t="shared" si="24"/>
        <v>4427.7460689675754</v>
      </c>
      <c r="CL25" s="211">
        <f t="shared" si="24"/>
        <v>4505.1123289399638</v>
      </c>
      <c r="CM25" s="211">
        <f t="shared" si="24"/>
        <v>4582.4785889123523</v>
      </c>
      <c r="CN25" s="211">
        <f t="shared" si="24"/>
        <v>4659.8448488847398</v>
      </c>
      <c r="CO25" s="211">
        <f t="shared" si="24"/>
        <v>4737.2111088571282</v>
      </c>
      <c r="CP25" s="211">
        <f t="shared" si="24"/>
        <v>4814.5773688295158</v>
      </c>
      <c r="CQ25" s="211">
        <f t="shared" si="24"/>
        <v>4891.9436288019042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4969.3098887742926</v>
      </c>
      <c r="CS25" s="211">
        <f t="shared" si="25"/>
        <v>5046.6761487466811</v>
      </c>
      <c r="CT25" s="211">
        <f t="shared" si="25"/>
        <v>5124.0424087190686</v>
      </c>
      <c r="CU25" s="211">
        <f t="shared" si="25"/>
        <v>5162.7255387052628</v>
      </c>
      <c r="CV25" s="211">
        <f t="shared" si="25"/>
        <v>5162.7255387052628</v>
      </c>
      <c r="CW25" s="211">
        <f t="shared" si="25"/>
        <v>5162.7255387052628</v>
      </c>
      <c r="CX25" s="211">
        <f t="shared" si="25"/>
        <v>5162.7255387052628</v>
      </c>
      <c r="CY25" s="211">
        <f t="shared" si="25"/>
        <v>5162.7255387052628</v>
      </c>
      <c r="CZ25" s="211">
        <f t="shared" si="25"/>
        <v>5162.7255387052628</v>
      </c>
      <c r="DA25" s="211">
        <f t="shared" si="25"/>
        <v>5162.7255387052628</v>
      </c>
    </row>
    <row r="26" spans="1:105">
      <c r="A26" s="202" t="str">
        <f>Income!A73</f>
        <v>Own crops sold</v>
      </c>
      <c r="B26" s="204">
        <f>Income!B73</f>
        <v>249.99999999999997</v>
      </c>
      <c r="C26" s="204">
        <f>Income!C73</f>
        <v>150</v>
      </c>
      <c r="D26" s="204">
        <f>Income!D73</f>
        <v>0</v>
      </c>
      <c r="E26" s="204">
        <f>Income!E73</f>
        <v>18100</v>
      </c>
      <c r="F26" s="211">
        <f t="shared" si="16"/>
        <v>249.99999999999997</v>
      </c>
      <c r="G26" s="211">
        <f t="shared" si="16"/>
        <v>249.99999999999997</v>
      </c>
      <c r="H26" s="211">
        <f t="shared" si="16"/>
        <v>249.99999999999997</v>
      </c>
      <c r="I26" s="211">
        <f t="shared" si="16"/>
        <v>249.99999999999997</v>
      </c>
      <c r="J26" s="211">
        <f t="shared" si="16"/>
        <v>249.99999999999997</v>
      </c>
      <c r="K26" s="211">
        <f t="shared" si="16"/>
        <v>249.99999999999997</v>
      </c>
      <c r="L26" s="211">
        <f t="shared" si="16"/>
        <v>249.99999999999997</v>
      </c>
      <c r="M26" s="211">
        <f t="shared" si="16"/>
        <v>249.99999999999997</v>
      </c>
      <c r="N26" s="211">
        <f t="shared" si="16"/>
        <v>249.99999999999997</v>
      </c>
      <c r="O26" s="211">
        <f t="shared" si="16"/>
        <v>249.99999999999997</v>
      </c>
      <c r="P26" s="211">
        <f t="shared" si="17"/>
        <v>249.99999999999997</v>
      </c>
      <c r="Q26" s="211">
        <f t="shared" si="17"/>
        <v>245.7446808510638</v>
      </c>
      <c r="R26" s="211">
        <f t="shared" si="17"/>
        <v>241.48936170212764</v>
      </c>
      <c r="S26" s="211">
        <f t="shared" si="17"/>
        <v>237.23404255319147</v>
      </c>
      <c r="T26" s="211">
        <f t="shared" si="17"/>
        <v>232.97872340425531</v>
      </c>
      <c r="U26" s="211">
        <f t="shared" si="17"/>
        <v>228.72340425531911</v>
      </c>
      <c r="V26" s="211">
        <f t="shared" si="17"/>
        <v>224.46808510638297</v>
      </c>
      <c r="W26" s="211">
        <f t="shared" si="17"/>
        <v>220.21276595744678</v>
      </c>
      <c r="X26" s="211">
        <f t="shared" si="17"/>
        <v>215.95744680851061</v>
      </c>
      <c r="Y26" s="211">
        <f t="shared" si="17"/>
        <v>211.70212765957444</v>
      </c>
      <c r="Z26" s="211">
        <f t="shared" si="18"/>
        <v>207.44680851063828</v>
      </c>
      <c r="AA26" s="211">
        <f t="shared" si="18"/>
        <v>203.19148936170211</v>
      </c>
      <c r="AB26" s="211">
        <f t="shared" si="18"/>
        <v>198.93617021276594</v>
      </c>
      <c r="AC26" s="211">
        <f t="shared" si="18"/>
        <v>194.68085106382978</v>
      </c>
      <c r="AD26" s="211">
        <f t="shared" si="18"/>
        <v>190.42553191489361</v>
      </c>
      <c r="AE26" s="211">
        <f t="shared" si="18"/>
        <v>186.17021276595744</v>
      </c>
      <c r="AF26" s="211">
        <f t="shared" si="18"/>
        <v>181.91489361702128</v>
      </c>
      <c r="AG26" s="211">
        <f t="shared" si="18"/>
        <v>177.65957446808511</v>
      </c>
      <c r="AH26" s="211">
        <f t="shared" si="18"/>
        <v>173.40425531914894</v>
      </c>
      <c r="AI26" s="211">
        <f t="shared" si="18"/>
        <v>169.14893617021278</v>
      </c>
      <c r="AJ26" s="211">
        <f t="shared" si="19"/>
        <v>164.89361702127658</v>
      </c>
      <c r="AK26" s="211">
        <f t="shared" si="19"/>
        <v>160.63829787234042</v>
      </c>
      <c r="AL26" s="211">
        <f t="shared" si="19"/>
        <v>156.38297872340425</v>
      </c>
      <c r="AM26" s="211">
        <f t="shared" si="19"/>
        <v>152.12765957446805</v>
      </c>
      <c r="AN26" s="211">
        <f t="shared" si="19"/>
        <v>147.69230769230768</v>
      </c>
      <c r="AO26" s="211">
        <f t="shared" si="19"/>
        <v>143.07692307692307</v>
      </c>
      <c r="AP26" s="211">
        <f t="shared" si="19"/>
        <v>138.46153846153845</v>
      </c>
      <c r="AQ26" s="211">
        <f t="shared" si="19"/>
        <v>133.84615384615384</v>
      </c>
      <c r="AR26" s="211">
        <f t="shared" si="19"/>
        <v>129.23076923076923</v>
      </c>
      <c r="AS26" s="211">
        <f t="shared" si="19"/>
        <v>124.61538461538461</v>
      </c>
      <c r="AT26" s="211">
        <f t="shared" si="20"/>
        <v>120</v>
      </c>
      <c r="AU26" s="211">
        <f t="shared" si="20"/>
        <v>115.38461538461539</v>
      </c>
      <c r="AV26" s="211">
        <f t="shared" si="20"/>
        <v>110.76923076923077</v>
      </c>
      <c r="AW26" s="211">
        <f t="shared" si="20"/>
        <v>106.15384615384616</v>
      </c>
      <c r="AX26" s="211">
        <f t="shared" si="20"/>
        <v>101.53846153846155</v>
      </c>
      <c r="AY26" s="211">
        <f t="shared" si="20"/>
        <v>96.92307692307692</v>
      </c>
      <c r="AZ26" s="211">
        <f t="shared" si="20"/>
        <v>92.307692307692307</v>
      </c>
      <c r="BA26" s="211">
        <f t="shared" si="20"/>
        <v>87.692307692307693</v>
      </c>
      <c r="BB26" s="211">
        <f t="shared" si="20"/>
        <v>83.07692307692308</v>
      </c>
      <c r="BC26" s="211">
        <f t="shared" si="20"/>
        <v>78.461538461538467</v>
      </c>
      <c r="BD26" s="211">
        <f t="shared" si="21"/>
        <v>73.84615384615384</v>
      </c>
      <c r="BE26" s="211">
        <f t="shared" si="21"/>
        <v>69.230769230769226</v>
      </c>
      <c r="BF26" s="211">
        <f t="shared" si="21"/>
        <v>64.615384615384613</v>
      </c>
      <c r="BG26" s="211">
        <f t="shared" si="21"/>
        <v>60</v>
      </c>
      <c r="BH26" s="211">
        <f t="shared" si="21"/>
        <v>55.384615384615387</v>
      </c>
      <c r="BI26" s="211">
        <f t="shared" si="21"/>
        <v>50.769230769230774</v>
      </c>
      <c r="BJ26" s="211">
        <f t="shared" si="21"/>
        <v>46.15384615384616</v>
      </c>
      <c r="BK26" s="211">
        <f t="shared" si="21"/>
        <v>41.538461538461533</v>
      </c>
      <c r="BL26" s="211">
        <f t="shared" si="21"/>
        <v>36.92307692307692</v>
      </c>
      <c r="BM26" s="211">
        <f t="shared" si="21"/>
        <v>32.307692307692307</v>
      </c>
      <c r="BN26" s="211">
        <f t="shared" si="22"/>
        <v>27.692307692307693</v>
      </c>
      <c r="BO26" s="211">
        <f t="shared" si="22"/>
        <v>23.07692307692308</v>
      </c>
      <c r="BP26" s="211">
        <f t="shared" si="22"/>
        <v>18.461538461538453</v>
      </c>
      <c r="BQ26" s="211">
        <f t="shared" si="22"/>
        <v>13.84615384615384</v>
      </c>
      <c r="BR26" s="211">
        <f t="shared" si="22"/>
        <v>9.2307692307692264</v>
      </c>
      <c r="BS26" s="211">
        <f t="shared" si="22"/>
        <v>4.6153846153846132</v>
      </c>
      <c r="BT26" s="211">
        <f t="shared" si="22"/>
        <v>0</v>
      </c>
      <c r="BU26" s="211">
        <f t="shared" si="22"/>
        <v>683.01886792452831</v>
      </c>
      <c r="BV26" s="211">
        <f t="shared" si="22"/>
        <v>1366.0377358490566</v>
      </c>
      <c r="BW26" s="211">
        <f t="shared" si="22"/>
        <v>2049.0566037735848</v>
      </c>
      <c r="BX26" s="211">
        <f t="shared" si="23"/>
        <v>2732.0754716981132</v>
      </c>
      <c r="BY26" s="211">
        <f t="shared" si="23"/>
        <v>3415.0943396226417</v>
      </c>
      <c r="BZ26" s="211">
        <f t="shared" si="23"/>
        <v>4098.1132075471696</v>
      </c>
      <c r="CA26" s="211">
        <f t="shared" si="23"/>
        <v>4781.132075471698</v>
      </c>
      <c r="CB26" s="211">
        <f t="shared" si="23"/>
        <v>5464.1509433962265</v>
      </c>
      <c r="CC26" s="211">
        <f t="shared" si="23"/>
        <v>6147.1698113207549</v>
      </c>
      <c r="CD26" s="211">
        <f t="shared" si="23"/>
        <v>6830.1886792452833</v>
      </c>
      <c r="CE26" s="211">
        <f t="shared" si="23"/>
        <v>7513.2075471698117</v>
      </c>
      <c r="CF26" s="211">
        <f t="shared" si="23"/>
        <v>8196.2264150943392</v>
      </c>
      <c r="CG26" s="211">
        <f t="shared" si="23"/>
        <v>8879.2452830188686</v>
      </c>
      <c r="CH26" s="211">
        <f t="shared" si="24"/>
        <v>9562.2641509433961</v>
      </c>
      <c r="CI26" s="211">
        <f t="shared" si="24"/>
        <v>10245.283018867925</v>
      </c>
      <c r="CJ26" s="211">
        <f t="shared" si="24"/>
        <v>10928.301886792453</v>
      </c>
      <c r="CK26" s="211">
        <f t="shared" si="24"/>
        <v>11611.32075471698</v>
      </c>
      <c r="CL26" s="211">
        <f t="shared" si="24"/>
        <v>12294.33962264151</v>
      </c>
      <c r="CM26" s="211">
        <f t="shared" si="24"/>
        <v>12977.358490566037</v>
      </c>
      <c r="CN26" s="211">
        <f t="shared" si="24"/>
        <v>13660.377358490567</v>
      </c>
      <c r="CO26" s="211">
        <f t="shared" si="24"/>
        <v>14343.396226415094</v>
      </c>
      <c r="CP26" s="211">
        <f t="shared" si="24"/>
        <v>15026.415094339623</v>
      </c>
      <c r="CQ26" s="211">
        <f t="shared" si="24"/>
        <v>15709.433962264151</v>
      </c>
      <c r="CR26" s="211">
        <f t="shared" si="25"/>
        <v>16392.452830188678</v>
      </c>
      <c r="CS26" s="211">
        <f t="shared" si="25"/>
        <v>17075.471698113208</v>
      </c>
      <c r="CT26" s="211">
        <f t="shared" si="25"/>
        <v>17758.490566037737</v>
      </c>
      <c r="CU26" s="211">
        <f t="shared" si="25"/>
        <v>18100</v>
      </c>
      <c r="CV26" s="211">
        <f t="shared" si="25"/>
        <v>18100</v>
      </c>
      <c r="CW26" s="211">
        <f t="shared" si="25"/>
        <v>18100</v>
      </c>
      <c r="CX26" s="211">
        <f t="shared" si="25"/>
        <v>18100</v>
      </c>
      <c r="CY26" s="211">
        <f t="shared" si="25"/>
        <v>18100</v>
      </c>
      <c r="CZ26" s="211">
        <f t="shared" si="25"/>
        <v>18100</v>
      </c>
      <c r="DA26" s="211">
        <f t="shared" si="25"/>
        <v>18100</v>
      </c>
    </row>
    <row r="27" spans="1:105">
      <c r="A27" s="202" t="str">
        <f>Income!A74</f>
        <v>Animal products consumed</v>
      </c>
      <c r="B27" s="204">
        <f>Income!B74</f>
        <v>619.12558476007484</v>
      </c>
      <c r="C27" s="204">
        <f>Income!C74</f>
        <v>753.90723350736107</v>
      </c>
      <c r="D27" s="204">
        <f>Income!D74</f>
        <v>2223.7362049999815</v>
      </c>
      <c r="E27" s="204">
        <f>Income!E74</f>
        <v>4085.507210374938</v>
      </c>
      <c r="F27" s="211">
        <f t="shared" si="16"/>
        <v>619.12558476007484</v>
      </c>
      <c r="G27" s="211">
        <f t="shared" si="16"/>
        <v>619.12558476007484</v>
      </c>
      <c r="H27" s="211">
        <f t="shared" si="16"/>
        <v>619.12558476007484</v>
      </c>
      <c r="I27" s="211">
        <f t="shared" si="16"/>
        <v>619.12558476007484</v>
      </c>
      <c r="J27" s="211">
        <f t="shared" si="16"/>
        <v>619.12558476007484</v>
      </c>
      <c r="K27" s="211">
        <f t="shared" si="16"/>
        <v>619.12558476007484</v>
      </c>
      <c r="L27" s="211">
        <f t="shared" si="16"/>
        <v>619.12558476007484</v>
      </c>
      <c r="M27" s="211">
        <f t="shared" si="16"/>
        <v>619.12558476007484</v>
      </c>
      <c r="N27" s="211">
        <f t="shared" si="16"/>
        <v>619.12558476007484</v>
      </c>
      <c r="O27" s="211">
        <f t="shared" si="16"/>
        <v>619.12558476007484</v>
      </c>
      <c r="P27" s="211">
        <f t="shared" si="17"/>
        <v>619.12558476007484</v>
      </c>
      <c r="Q27" s="211">
        <f t="shared" si="17"/>
        <v>624.86097406847</v>
      </c>
      <c r="R27" s="211">
        <f t="shared" si="17"/>
        <v>630.59636337686516</v>
      </c>
      <c r="S27" s="211">
        <f t="shared" si="17"/>
        <v>636.33175268526031</v>
      </c>
      <c r="T27" s="211">
        <f t="shared" si="17"/>
        <v>642.06714199365547</v>
      </c>
      <c r="U27" s="211">
        <f t="shared" si="17"/>
        <v>647.80253130205062</v>
      </c>
      <c r="V27" s="211">
        <f t="shared" si="17"/>
        <v>653.53792061044578</v>
      </c>
      <c r="W27" s="211">
        <f t="shared" si="17"/>
        <v>659.27330991884094</v>
      </c>
      <c r="X27" s="211">
        <f t="shared" si="17"/>
        <v>665.00869922723609</v>
      </c>
      <c r="Y27" s="211">
        <f t="shared" si="17"/>
        <v>670.74408853563125</v>
      </c>
      <c r="Z27" s="211">
        <f t="shared" si="18"/>
        <v>676.47947784402641</v>
      </c>
      <c r="AA27" s="211">
        <f t="shared" si="18"/>
        <v>682.21486715242156</v>
      </c>
      <c r="AB27" s="211">
        <f t="shared" si="18"/>
        <v>687.95025646081672</v>
      </c>
      <c r="AC27" s="211">
        <f t="shared" si="18"/>
        <v>693.68564576921187</v>
      </c>
      <c r="AD27" s="211">
        <f t="shared" si="18"/>
        <v>699.42103507760703</v>
      </c>
      <c r="AE27" s="211">
        <f t="shared" si="18"/>
        <v>705.15642438600219</v>
      </c>
      <c r="AF27" s="211">
        <f t="shared" si="18"/>
        <v>710.89181369439734</v>
      </c>
      <c r="AG27" s="211">
        <f t="shared" si="18"/>
        <v>716.62720300279261</v>
      </c>
      <c r="AH27" s="211">
        <f t="shared" si="18"/>
        <v>722.36259231118765</v>
      </c>
      <c r="AI27" s="211">
        <f t="shared" si="18"/>
        <v>728.09798161958281</v>
      </c>
      <c r="AJ27" s="211">
        <f t="shared" si="19"/>
        <v>733.83337092797797</v>
      </c>
      <c r="AK27" s="211">
        <f t="shared" si="19"/>
        <v>739.56876023637324</v>
      </c>
      <c r="AL27" s="211">
        <f t="shared" si="19"/>
        <v>745.30414954476828</v>
      </c>
      <c r="AM27" s="211">
        <f t="shared" si="19"/>
        <v>751.03953885316355</v>
      </c>
      <c r="AN27" s="211">
        <f t="shared" si="19"/>
        <v>776.51998691493986</v>
      </c>
      <c r="AO27" s="211">
        <f t="shared" si="19"/>
        <v>821.74549373009745</v>
      </c>
      <c r="AP27" s="211">
        <f t="shared" si="19"/>
        <v>866.97100054525492</v>
      </c>
      <c r="AQ27" s="211">
        <f t="shared" si="19"/>
        <v>912.19650736041251</v>
      </c>
      <c r="AR27" s="211">
        <f t="shared" si="19"/>
        <v>957.4220141755701</v>
      </c>
      <c r="AS27" s="211">
        <f t="shared" si="19"/>
        <v>1002.6475209907276</v>
      </c>
      <c r="AT27" s="211">
        <f t="shared" si="20"/>
        <v>1047.8730278058852</v>
      </c>
      <c r="AU27" s="211">
        <f t="shared" si="20"/>
        <v>1093.0985346210427</v>
      </c>
      <c r="AV27" s="211">
        <f t="shared" si="20"/>
        <v>1138.3240414362003</v>
      </c>
      <c r="AW27" s="211">
        <f t="shared" si="20"/>
        <v>1183.5495482513579</v>
      </c>
      <c r="AX27" s="211">
        <f t="shared" si="20"/>
        <v>1228.7750550665155</v>
      </c>
      <c r="AY27" s="211">
        <f t="shared" si="20"/>
        <v>1274.0005618816729</v>
      </c>
      <c r="AZ27" s="211">
        <f t="shared" si="20"/>
        <v>1319.2260686968305</v>
      </c>
      <c r="BA27" s="211">
        <f t="shared" si="20"/>
        <v>1364.451575511988</v>
      </c>
      <c r="BB27" s="211">
        <f t="shared" si="20"/>
        <v>1409.6770823271454</v>
      </c>
      <c r="BC27" s="211">
        <f t="shared" si="20"/>
        <v>1454.902589142303</v>
      </c>
      <c r="BD27" s="211">
        <f t="shared" si="21"/>
        <v>1500.1280959574606</v>
      </c>
      <c r="BE27" s="211">
        <f t="shared" si="21"/>
        <v>1545.3536027726182</v>
      </c>
      <c r="BF27" s="211">
        <f t="shared" si="21"/>
        <v>1590.5791095877757</v>
      </c>
      <c r="BG27" s="211">
        <f t="shared" si="21"/>
        <v>1635.8046164029333</v>
      </c>
      <c r="BH27" s="211">
        <f t="shared" si="21"/>
        <v>1681.0301232180909</v>
      </c>
      <c r="BI27" s="211">
        <f t="shared" si="21"/>
        <v>1726.2556300332485</v>
      </c>
      <c r="BJ27" s="211">
        <f t="shared" si="21"/>
        <v>1771.4811368484061</v>
      </c>
      <c r="BK27" s="211">
        <f t="shared" si="21"/>
        <v>1816.7066436635635</v>
      </c>
      <c r="BL27" s="211">
        <f t="shared" si="21"/>
        <v>1861.932150478721</v>
      </c>
      <c r="BM27" s="211">
        <f t="shared" si="21"/>
        <v>1907.1576572938786</v>
      </c>
      <c r="BN27" s="211">
        <f t="shared" si="22"/>
        <v>1952.3831641090362</v>
      </c>
      <c r="BO27" s="211">
        <f t="shared" si="22"/>
        <v>1997.6086709241938</v>
      </c>
      <c r="BP27" s="211">
        <f t="shared" si="22"/>
        <v>2042.8341777393512</v>
      </c>
      <c r="BQ27" s="211">
        <f t="shared" si="22"/>
        <v>2088.0596845545087</v>
      </c>
      <c r="BR27" s="211">
        <f t="shared" si="22"/>
        <v>2133.2851913696663</v>
      </c>
      <c r="BS27" s="211">
        <f t="shared" si="22"/>
        <v>2178.5106981848239</v>
      </c>
      <c r="BT27" s="211">
        <f t="shared" si="22"/>
        <v>2223.7362049999815</v>
      </c>
      <c r="BU27" s="211">
        <f t="shared" si="22"/>
        <v>2293.9917146367725</v>
      </c>
      <c r="BV27" s="211">
        <f t="shared" si="22"/>
        <v>2364.247224273563</v>
      </c>
      <c r="BW27" s="211">
        <f t="shared" si="22"/>
        <v>2434.502733910354</v>
      </c>
      <c r="BX27" s="211">
        <f t="shared" si="23"/>
        <v>2504.758243547145</v>
      </c>
      <c r="BY27" s="211">
        <f t="shared" si="23"/>
        <v>2575.0137531839355</v>
      </c>
      <c r="BZ27" s="211">
        <f t="shared" si="23"/>
        <v>2645.2692628207265</v>
      </c>
      <c r="CA27" s="211">
        <f t="shared" si="23"/>
        <v>2715.5247724575174</v>
      </c>
      <c r="CB27" s="211">
        <f t="shared" si="23"/>
        <v>2785.7802820943079</v>
      </c>
      <c r="CC27" s="211">
        <f t="shared" si="23"/>
        <v>2856.0357917310989</v>
      </c>
      <c r="CD27" s="211">
        <f t="shared" si="23"/>
        <v>2926.2913013678894</v>
      </c>
      <c r="CE27" s="211">
        <f t="shared" si="23"/>
        <v>2996.5468110046804</v>
      </c>
      <c r="CF27" s="211">
        <f t="shared" si="23"/>
        <v>3066.8023206414714</v>
      </c>
      <c r="CG27" s="211">
        <f t="shared" si="23"/>
        <v>3137.0578302782619</v>
      </c>
      <c r="CH27" s="211">
        <f t="shared" si="24"/>
        <v>3207.3133399150529</v>
      </c>
      <c r="CI27" s="211">
        <f t="shared" si="24"/>
        <v>3277.5688495518434</v>
      </c>
      <c r="CJ27" s="211">
        <f t="shared" si="24"/>
        <v>3347.8243591886348</v>
      </c>
      <c r="CK27" s="211">
        <f t="shared" si="24"/>
        <v>3418.0798688254254</v>
      </c>
      <c r="CL27" s="211">
        <f t="shared" si="24"/>
        <v>3488.3353784622163</v>
      </c>
      <c r="CM27" s="211">
        <f t="shared" si="24"/>
        <v>3558.5908880990069</v>
      </c>
      <c r="CN27" s="211">
        <f t="shared" si="24"/>
        <v>3628.8463977357978</v>
      </c>
      <c r="CO27" s="211">
        <f t="shared" si="24"/>
        <v>3699.1019073725884</v>
      </c>
      <c r="CP27" s="211">
        <f t="shared" si="24"/>
        <v>3769.3574170093793</v>
      </c>
      <c r="CQ27" s="211">
        <f t="shared" si="24"/>
        <v>3839.6129266461703</v>
      </c>
      <c r="CR27" s="211">
        <f t="shared" si="25"/>
        <v>3909.8684362829608</v>
      </c>
      <c r="CS27" s="211">
        <f t="shared" si="25"/>
        <v>3980.1239459197518</v>
      </c>
      <c r="CT27" s="211">
        <f t="shared" si="25"/>
        <v>4050.3794555565428</v>
      </c>
      <c r="CU27" s="211">
        <f t="shared" si="25"/>
        <v>4085.507210374938</v>
      </c>
      <c r="CV27" s="211">
        <f t="shared" si="25"/>
        <v>4085.507210374938</v>
      </c>
      <c r="CW27" s="211">
        <f t="shared" si="25"/>
        <v>4085.507210374938</v>
      </c>
      <c r="CX27" s="211">
        <f t="shared" si="25"/>
        <v>4085.507210374938</v>
      </c>
      <c r="CY27" s="211">
        <f t="shared" si="25"/>
        <v>4085.507210374938</v>
      </c>
      <c r="CZ27" s="211">
        <f t="shared" si="25"/>
        <v>4085.507210374938</v>
      </c>
      <c r="DA27" s="211">
        <f t="shared" si="25"/>
        <v>4085.507210374938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937.5</v>
      </c>
      <c r="C29" s="204">
        <f>Income!C76</f>
        <v>4000</v>
      </c>
      <c r="D29" s="204">
        <f>Income!D76</f>
        <v>10833.333333333334</v>
      </c>
      <c r="E29" s="204">
        <f>Income!E76</f>
        <v>34000</v>
      </c>
      <c r="F29" s="211">
        <f t="shared" si="16"/>
        <v>937.5</v>
      </c>
      <c r="G29" s="211">
        <f t="shared" si="16"/>
        <v>937.5</v>
      </c>
      <c r="H29" s="211">
        <f t="shared" si="16"/>
        <v>937.5</v>
      </c>
      <c r="I29" s="211">
        <f t="shared" si="16"/>
        <v>937.5</v>
      </c>
      <c r="J29" s="211">
        <f t="shared" si="16"/>
        <v>937.5</v>
      </c>
      <c r="K29" s="211">
        <f t="shared" si="16"/>
        <v>937.5</v>
      </c>
      <c r="L29" s="211">
        <f t="shared" si="16"/>
        <v>937.5</v>
      </c>
      <c r="M29" s="211">
        <f t="shared" si="16"/>
        <v>937.5</v>
      </c>
      <c r="N29" s="211">
        <f t="shared" si="16"/>
        <v>937.5</v>
      </c>
      <c r="O29" s="211">
        <f t="shared" si="16"/>
        <v>937.5</v>
      </c>
      <c r="P29" s="211">
        <f t="shared" si="17"/>
        <v>937.5</v>
      </c>
      <c r="Q29" s="211">
        <f t="shared" si="17"/>
        <v>1067.8191489361702</v>
      </c>
      <c r="R29" s="211">
        <f t="shared" si="17"/>
        <v>1198.1382978723404</v>
      </c>
      <c r="S29" s="211">
        <f t="shared" si="17"/>
        <v>1328.4574468085107</v>
      </c>
      <c r="T29" s="211">
        <f t="shared" si="17"/>
        <v>1458.7765957446809</v>
      </c>
      <c r="U29" s="211">
        <f t="shared" si="17"/>
        <v>1589.0957446808511</v>
      </c>
      <c r="V29" s="211">
        <f t="shared" si="17"/>
        <v>1719.4148936170213</v>
      </c>
      <c r="W29" s="211">
        <f t="shared" si="17"/>
        <v>1849.7340425531916</v>
      </c>
      <c r="X29" s="211">
        <f t="shared" si="17"/>
        <v>1980.0531914893618</v>
      </c>
      <c r="Y29" s="211">
        <f t="shared" si="17"/>
        <v>2110.372340425532</v>
      </c>
      <c r="Z29" s="211">
        <f t="shared" si="18"/>
        <v>2240.6914893617022</v>
      </c>
      <c r="AA29" s="211">
        <f t="shared" si="18"/>
        <v>2371.0106382978724</v>
      </c>
      <c r="AB29" s="211">
        <f t="shared" si="18"/>
        <v>2501.3297872340427</v>
      </c>
      <c r="AC29" s="211">
        <f t="shared" si="18"/>
        <v>2631.6489361702124</v>
      </c>
      <c r="AD29" s="211">
        <f t="shared" si="18"/>
        <v>2761.9680851063831</v>
      </c>
      <c r="AE29" s="211">
        <f t="shared" si="18"/>
        <v>2892.2872340425529</v>
      </c>
      <c r="AF29" s="211">
        <f t="shared" si="18"/>
        <v>3022.6063829787236</v>
      </c>
      <c r="AG29" s="211">
        <f t="shared" si="18"/>
        <v>3152.9255319148938</v>
      </c>
      <c r="AH29" s="211">
        <f t="shared" si="18"/>
        <v>3283.244680851064</v>
      </c>
      <c r="AI29" s="211">
        <f t="shared" si="18"/>
        <v>3413.5638297872342</v>
      </c>
      <c r="AJ29" s="211">
        <f t="shared" si="19"/>
        <v>3543.8829787234044</v>
      </c>
      <c r="AK29" s="211">
        <f t="shared" si="19"/>
        <v>3674.2021276595747</v>
      </c>
      <c r="AL29" s="211">
        <f t="shared" si="19"/>
        <v>3804.5212765957449</v>
      </c>
      <c r="AM29" s="211">
        <f t="shared" si="19"/>
        <v>3934.8404255319151</v>
      </c>
      <c r="AN29" s="211">
        <f t="shared" si="19"/>
        <v>4105.1282051282051</v>
      </c>
      <c r="AO29" s="211">
        <f t="shared" si="19"/>
        <v>4315.3846153846152</v>
      </c>
      <c r="AP29" s="211">
        <f t="shared" si="19"/>
        <v>4525.6410256410254</v>
      </c>
      <c r="AQ29" s="211">
        <f t="shared" si="19"/>
        <v>4735.8974358974356</v>
      </c>
      <c r="AR29" s="211">
        <f t="shared" si="19"/>
        <v>4946.1538461538466</v>
      </c>
      <c r="AS29" s="211">
        <f t="shared" si="19"/>
        <v>5156.4102564102568</v>
      </c>
      <c r="AT29" s="211">
        <f t="shared" si="20"/>
        <v>5366.666666666667</v>
      </c>
      <c r="AU29" s="211">
        <f t="shared" si="20"/>
        <v>5576.9230769230771</v>
      </c>
      <c r="AV29" s="211">
        <f t="shared" si="20"/>
        <v>5787.1794871794873</v>
      </c>
      <c r="AW29" s="211">
        <f t="shared" si="20"/>
        <v>5997.4358974358975</v>
      </c>
      <c r="AX29" s="211">
        <f t="shared" si="20"/>
        <v>6207.6923076923076</v>
      </c>
      <c r="AY29" s="211">
        <f t="shared" si="20"/>
        <v>6417.9487179487187</v>
      </c>
      <c r="AZ29" s="211">
        <f t="shared" si="20"/>
        <v>6628.2051282051289</v>
      </c>
      <c r="BA29" s="211">
        <f t="shared" si="20"/>
        <v>6838.461538461539</v>
      </c>
      <c r="BB29" s="211">
        <f t="shared" si="20"/>
        <v>7048.7179487179492</v>
      </c>
      <c r="BC29" s="211">
        <f t="shared" si="20"/>
        <v>7258.9743589743593</v>
      </c>
      <c r="BD29" s="211">
        <f t="shared" si="21"/>
        <v>7469.2307692307695</v>
      </c>
      <c r="BE29" s="211">
        <f t="shared" si="21"/>
        <v>7679.4871794871797</v>
      </c>
      <c r="BF29" s="211">
        <f t="shared" si="21"/>
        <v>7889.7435897435898</v>
      </c>
      <c r="BG29" s="211">
        <f t="shared" si="21"/>
        <v>8100</v>
      </c>
      <c r="BH29" s="211">
        <f t="shared" si="21"/>
        <v>8310.2564102564102</v>
      </c>
      <c r="BI29" s="211">
        <f t="shared" si="21"/>
        <v>8520.5128205128203</v>
      </c>
      <c r="BJ29" s="211">
        <f t="shared" si="21"/>
        <v>8730.7692307692305</v>
      </c>
      <c r="BK29" s="211">
        <f t="shared" si="21"/>
        <v>8941.0256410256407</v>
      </c>
      <c r="BL29" s="211">
        <f t="shared" si="21"/>
        <v>9151.2820512820508</v>
      </c>
      <c r="BM29" s="211">
        <f t="shared" si="21"/>
        <v>9361.5384615384628</v>
      </c>
      <c r="BN29" s="211">
        <f t="shared" si="22"/>
        <v>9571.7948717948711</v>
      </c>
      <c r="BO29" s="211">
        <f t="shared" si="22"/>
        <v>9782.0512820512813</v>
      </c>
      <c r="BP29" s="211">
        <f t="shared" si="22"/>
        <v>9992.3076923076933</v>
      </c>
      <c r="BQ29" s="211">
        <f t="shared" si="22"/>
        <v>10202.564102564102</v>
      </c>
      <c r="BR29" s="211">
        <f t="shared" si="22"/>
        <v>10412.820512820514</v>
      </c>
      <c r="BS29" s="211">
        <f t="shared" si="22"/>
        <v>10623.076923076924</v>
      </c>
      <c r="BT29" s="211">
        <f t="shared" si="22"/>
        <v>10833.333333333334</v>
      </c>
      <c r="BU29" s="211">
        <f t="shared" si="22"/>
        <v>11707.547169811322</v>
      </c>
      <c r="BV29" s="211">
        <f t="shared" si="22"/>
        <v>12581.761006289309</v>
      </c>
      <c r="BW29" s="211">
        <f t="shared" si="22"/>
        <v>13455.974842767297</v>
      </c>
      <c r="BX29" s="211">
        <f t="shared" si="23"/>
        <v>14330.188679245282</v>
      </c>
      <c r="BY29" s="211">
        <f t="shared" si="23"/>
        <v>15204.40251572327</v>
      </c>
      <c r="BZ29" s="211">
        <f t="shared" si="23"/>
        <v>16078.616352201258</v>
      </c>
      <c r="CA29" s="211">
        <f t="shared" si="23"/>
        <v>16952.830188679247</v>
      </c>
      <c r="CB29" s="211">
        <f t="shared" si="23"/>
        <v>17827.044025157233</v>
      </c>
      <c r="CC29" s="211">
        <f t="shared" si="23"/>
        <v>18701.257861635218</v>
      </c>
      <c r="CD29" s="211">
        <f t="shared" si="23"/>
        <v>19575.471698113208</v>
      </c>
      <c r="CE29" s="211">
        <f t="shared" si="23"/>
        <v>20449.685534591197</v>
      </c>
      <c r="CF29" s="211">
        <f t="shared" si="23"/>
        <v>21323.899371069183</v>
      </c>
      <c r="CG29" s="211">
        <f t="shared" si="23"/>
        <v>22198.113207547169</v>
      </c>
      <c r="CH29" s="211">
        <f t="shared" si="24"/>
        <v>23072.327044025158</v>
      </c>
      <c r="CI29" s="211">
        <f t="shared" si="24"/>
        <v>23946.540880503144</v>
      </c>
      <c r="CJ29" s="211">
        <f t="shared" si="24"/>
        <v>24820.75471698113</v>
      </c>
      <c r="CK29" s="211">
        <f t="shared" si="24"/>
        <v>25694.968553459119</v>
      </c>
      <c r="CL29" s="211">
        <f t="shared" si="24"/>
        <v>26569.182389937105</v>
      </c>
      <c r="CM29" s="211">
        <f t="shared" si="24"/>
        <v>27443.39622641509</v>
      </c>
      <c r="CN29" s="211">
        <f t="shared" si="24"/>
        <v>28317.61006289308</v>
      </c>
      <c r="CO29" s="211">
        <f t="shared" si="24"/>
        <v>29191.823899371069</v>
      </c>
      <c r="CP29" s="211">
        <f t="shared" si="24"/>
        <v>30066.037735849059</v>
      </c>
      <c r="CQ29" s="211">
        <f t="shared" si="24"/>
        <v>30940.251572327041</v>
      </c>
      <c r="CR29" s="211">
        <f t="shared" si="25"/>
        <v>31814.46540880503</v>
      </c>
      <c r="CS29" s="211">
        <f t="shared" si="25"/>
        <v>32688.67924528302</v>
      </c>
      <c r="CT29" s="211">
        <f t="shared" si="25"/>
        <v>33562.893081761002</v>
      </c>
      <c r="CU29" s="211">
        <f t="shared" si="25"/>
        <v>34000</v>
      </c>
      <c r="CV29" s="211">
        <f t="shared" si="25"/>
        <v>34000</v>
      </c>
      <c r="CW29" s="211">
        <f t="shared" si="25"/>
        <v>34000</v>
      </c>
      <c r="CX29" s="211">
        <f t="shared" si="25"/>
        <v>34000</v>
      </c>
      <c r="CY29" s="211">
        <f t="shared" si="25"/>
        <v>34000</v>
      </c>
      <c r="CZ29" s="211">
        <f t="shared" si="25"/>
        <v>34000</v>
      </c>
      <c r="DA29" s="211">
        <f t="shared" si="25"/>
        <v>34000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444.64924490387313</v>
      </c>
      <c r="D30" s="204">
        <f>Income!D77</f>
        <v>204.69613259668506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18.921244463994601</v>
      </c>
      <c r="R30" s="211">
        <f t="shared" si="17"/>
        <v>37.842488927989201</v>
      </c>
      <c r="S30" s="211">
        <f t="shared" si="17"/>
        <v>56.763733391983806</v>
      </c>
      <c r="T30" s="211">
        <f t="shared" si="17"/>
        <v>75.684977855978403</v>
      </c>
      <c r="U30" s="211">
        <f t="shared" si="17"/>
        <v>94.606222319973</v>
      </c>
      <c r="V30" s="211">
        <f t="shared" si="17"/>
        <v>113.52746678396761</v>
      </c>
      <c r="W30" s="211">
        <f t="shared" si="17"/>
        <v>132.44871124796219</v>
      </c>
      <c r="X30" s="211">
        <f t="shared" si="17"/>
        <v>151.36995571195681</v>
      </c>
      <c r="Y30" s="211">
        <f t="shared" si="17"/>
        <v>170.29120017595142</v>
      </c>
      <c r="Z30" s="211">
        <f t="shared" si="18"/>
        <v>189.212444639946</v>
      </c>
      <c r="AA30" s="211">
        <f t="shared" si="18"/>
        <v>208.13368910394061</v>
      </c>
      <c r="AB30" s="211">
        <f t="shared" si="18"/>
        <v>227.05493356793522</v>
      </c>
      <c r="AC30" s="211">
        <f t="shared" si="18"/>
        <v>245.97617803192983</v>
      </c>
      <c r="AD30" s="211">
        <f t="shared" si="18"/>
        <v>264.89742249592439</v>
      </c>
      <c r="AE30" s="211">
        <f t="shared" si="18"/>
        <v>283.81866695991903</v>
      </c>
      <c r="AF30" s="211">
        <f t="shared" si="18"/>
        <v>302.73991142391361</v>
      </c>
      <c r="AG30" s="211">
        <f t="shared" si="18"/>
        <v>321.66115588790825</v>
      </c>
      <c r="AH30" s="211">
        <f t="shared" si="18"/>
        <v>340.58240035190283</v>
      </c>
      <c r="AI30" s="211">
        <f t="shared" si="18"/>
        <v>359.50364481589742</v>
      </c>
      <c r="AJ30" s="211">
        <f t="shared" si="19"/>
        <v>378.424889279892</v>
      </c>
      <c r="AK30" s="211">
        <f t="shared" si="19"/>
        <v>397.34613374388664</v>
      </c>
      <c r="AL30" s="211">
        <f t="shared" si="19"/>
        <v>416.26737820788122</v>
      </c>
      <c r="AM30" s="211">
        <f t="shared" si="19"/>
        <v>435.18862267187581</v>
      </c>
      <c r="AN30" s="211">
        <f t="shared" si="19"/>
        <v>440.95765856068562</v>
      </c>
      <c r="AO30" s="211">
        <f t="shared" si="19"/>
        <v>433.5744858743106</v>
      </c>
      <c r="AP30" s="211">
        <f t="shared" si="19"/>
        <v>426.19131318793558</v>
      </c>
      <c r="AQ30" s="211">
        <f t="shared" si="19"/>
        <v>418.80814050156056</v>
      </c>
      <c r="AR30" s="211">
        <f t="shared" si="19"/>
        <v>411.42496781518554</v>
      </c>
      <c r="AS30" s="211">
        <f t="shared" si="19"/>
        <v>404.04179512881052</v>
      </c>
      <c r="AT30" s="211">
        <f t="shared" si="20"/>
        <v>396.6586224424355</v>
      </c>
      <c r="AU30" s="211">
        <f t="shared" si="20"/>
        <v>389.27544975606048</v>
      </c>
      <c r="AV30" s="211">
        <f t="shared" si="20"/>
        <v>381.89227706968546</v>
      </c>
      <c r="AW30" s="211">
        <f t="shared" si="20"/>
        <v>374.50910438331044</v>
      </c>
      <c r="AX30" s="211">
        <f t="shared" si="20"/>
        <v>367.12593169693548</v>
      </c>
      <c r="AY30" s="211">
        <f t="shared" si="20"/>
        <v>359.74275901056041</v>
      </c>
      <c r="AZ30" s="211">
        <f t="shared" si="20"/>
        <v>352.35958632418544</v>
      </c>
      <c r="BA30" s="211">
        <f t="shared" si="20"/>
        <v>344.97641363781037</v>
      </c>
      <c r="BB30" s="211">
        <f t="shared" si="20"/>
        <v>337.5932409514354</v>
      </c>
      <c r="BC30" s="211">
        <f t="shared" si="20"/>
        <v>330.21006826506039</v>
      </c>
      <c r="BD30" s="211">
        <f t="shared" si="21"/>
        <v>322.82689557868537</v>
      </c>
      <c r="BE30" s="211">
        <f t="shared" si="21"/>
        <v>315.44372289231035</v>
      </c>
      <c r="BF30" s="211">
        <f t="shared" si="21"/>
        <v>308.06055020593533</v>
      </c>
      <c r="BG30" s="211">
        <f t="shared" si="21"/>
        <v>300.67737751956031</v>
      </c>
      <c r="BH30" s="211">
        <f t="shared" si="21"/>
        <v>293.29420483318529</v>
      </c>
      <c r="BI30" s="211">
        <f t="shared" si="21"/>
        <v>285.91103214681027</v>
      </c>
      <c r="BJ30" s="211">
        <f t="shared" si="21"/>
        <v>278.52785946043525</v>
      </c>
      <c r="BK30" s="211">
        <f t="shared" si="21"/>
        <v>271.14468677406023</v>
      </c>
      <c r="BL30" s="211">
        <f t="shared" si="21"/>
        <v>263.76151408768521</v>
      </c>
      <c r="BM30" s="211">
        <f t="shared" si="21"/>
        <v>256.37834140131019</v>
      </c>
      <c r="BN30" s="211">
        <f t="shared" si="22"/>
        <v>248.99516871493515</v>
      </c>
      <c r="BO30" s="211">
        <f t="shared" si="22"/>
        <v>241.61199602856016</v>
      </c>
      <c r="BP30" s="211">
        <f t="shared" si="22"/>
        <v>234.22882334218514</v>
      </c>
      <c r="BQ30" s="211">
        <f t="shared" si="22"/>
        <v>226.84565065581012</v>
      </c>
      <c r="BR30" s="211">
        <f t="shared" si="22"/>
        <v>219.4624779694351</v>
      </c>
      <c r="BS30" s="211">
        <f t="shared" si="22"/>
        <v>212.07930528306008</v>
      </c>
      <c r="BT30" s="211">
        <f t="shared" si="22"/>
        <v>204.69613259668506</v>
      </c>
      <c r="BU30" s="211">
        <f t="shared" si="22"/>
        <v>196.97175023454599</v>
      </c>
      <c r="BV30" s="211">
        <f t="shared" si="22"/>
        <v>189.24736787240695</v>
      </c>
      <c r="BW30" s="211">
        <f t="shared" si="22"/>
        <v>181.52298551026789</v>
      </c>
      <c r="BX30" s="211">
        <f t="shared" si="23"/>
        <v>173.79860314812882</v>
      </c>
      <c r="BY30" s="211">
        <f t="shared" si="23"/>
        <v>166.07422078598978</v>
      </c>
      <c r="BZ30" s="211">
        <f t="shared" si="23"/>
        <v>158.34983842385071</v>
      </c>
      <c r="CA30" s="211">
        <f t="shared" si="23"/>
        <v>150.62545606171165</v>
      </c>
      <c r="CB30" s="211">
        <f t="shared" si="23"/>
        <v>142.90107369957258</v>
      </c>
      <c r="CC30" s="211">
        <f t="shared" si="23"/>
        <v>135.17669133743354</v>
      </c>
      <c r="CD30" s="211">
        <f t="shared" si="23"/>
        <v>127.45230897529447</v>
      </c>
      <c r="CE30" s="211">
        <f t="shared" si="23"/>
        <v>119.7279266131554</v>
      </c>
      <c r="CF30" s="211">
        <f t="shared" si="23"/>
        <v>112.00354425101635</v>
      </c>
      <c r="CG30" s="211">
        <f t="shared" si="23"/>
        <v>104.2791618888773</v>
      </c>
      <c r="CH30" s="211">
        <f t="shared" si="24"/>
        <v>96.55477952673823</v>
      </c>
      <c r="CI30" s="211">
        <f t="shared" si="24"/>
        <v>88.830397164599177</v>
      </c>
      <c r="CJ30" s="211">
        <f t="shared" si="24"/>
        <v>81.106014802460123</v>
      </c>
      <c r="CK30" s="211">
        <f t="shared" si="24"/>
        <v>73.381632440321056</v>
      </c>
      <c r="CL30" s="211">
        <f t="shared" si="24"/>
        <v>65.657250078182017</v>
      </c>
      <c r="CM30" s="211">
        <f t="shared" si="24"/>
        <v>57.932867716042949</v>
      </c>
      <c r="CN30" s="211">
        <f t="shared" si="24"/>
        <v>50.208485353903882</v>
      </c>
      <c r="CO30" s="211">
        <f t="shared" si="24"/>
        <v>42.484102991764814</v>
      </c>
      <c r="CP30" s="211">
        <f t="shared" si="24"/>
        <v>34.759720629625747</v>
      </c>
      <c r="CQ30" s="211">
        <f t="shared" si="24"/>
        <v>27.035338267486708</v>
      </c>
      <c r="CR30" s="211">
        <f t="shared" si="25"/>
        <v>19.31095590534764</v>
      </c>
      <c r="CS30" s="211">
        <f t="shared" si="25"/>
        <v>11.586573543208601</v>
      </c>
      <c r="CT30" s="211">
        <f t="shared" si="25"/>
        <v>3.8621911810695337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660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28.085106382978722</v>
      </c>
      <c r="R31" s="211">
        <f t="shared" si="17"/>
        <v>56.170212765957444</v>
      </c>
      <c r="S31" s="211">
        <f t="shared" si="17"/>
        <v>84.255319148936167</v>
      </c>
      <c r="T31" s="211">
        <f t="shared" si="17"/>
        <v>112.34042553191489</v>
      </c>
      <c r="U31" s="211">
        <f t="shared" si="17"/>
        <v>140.42553191489361</v>
      </c>
      <c r="V31" s="211">
        <f t="shared" si="17"/>
        <v>168.51063829787233</v>
      </c>
      <c r="W31" s="211">
        <f t="shared" si="17"/>
        <v>196.59574468085106</v>
      </c>
      <c r="X31" s="211">
        <f t="shared" si="17"/>
        <v>224.68085106382978</v>
      </c>
      <c r="Y31" s="211">
        <f t="shared" si="17"/>
        <v>252.7659574468085</v>
      </c>
      <c r="Z31" s="211">
        <f t="shared" si="18"/>
        <v>280.85106382978722</v>
      </c>
      <c r="AA31" s="211">
        <f t="shared" si="18"/>
        <v>308.93617021276594</v>
      </c>
      <c r="AB31" s="211">
        <f t="shared" si="18"/>
        <v>337.02127659574467</v>
      </c>
      <c r="AC31" s="211">
        <f t="shared" si="18"/>
        <v>365.10638297872339</v>
      </c>
      <c r="AD31" s="211">
        <f t="shared" si="18"/>
        <v>393.19148936170211</v>
      </c>
      <c r="AE31" s="211">
        <f t="shared" si="18"/>
        <v>421.27659574468083</v>
      </c>
      <c r="AF31" s="211">
        <f t="shared" si="18"/>
        <v>449.36170212765956</v>
      </c>
      <c r="AG31" s="211">
        <f t="shared" si="18"/>
        <v>477.44680851063828</v>
      </c>
      <c r="AH31" s="211">
        <f t="shared" si="18"/>
        <v>505.531914893617</v>
      </c>
      <c r="AI31" s="211">
        <f t="shared" si="18"/>
        <v>533.61702127659578</v>
      </c>
      <c r="AJ31" s="211">
        <f t="shared" si="19"/>
        <v>561.70212765957444</v>
      </c>
      <c r="AK31" s="211">
        <f t="shared" si="19"/>
        <v>589.78723404255322</v>
      </c>
      <c r="AL31" s="211">
        <f t="shared" si="19"/>
        <v>617.87234042553189</v>
      </c>
      <c r="AM31" s="211">
        <f t="shared" si="19"/>
        <v>645.95744680851067</v>
      </c>
      <c r="AN31" s="211">
        <f t="shared" si="19"/>
        <v>649.84615384615381</v>
      </c>
      <c r="AO31" s="211">
        <f t="shared" si="19"/>
        <v>629.53846153846155</v>
      </c>
      <c r="AP31" s="211">
        <f t="shared" si="19"/>
        <v>609.23076923076928</v>
      </c>
      <c r="AQ31" s="211">
        <f t="shared" si="19"/>
        <v>588.92307692307691</v>
      </c>
      <c r="AR31" s="211">
        <f t="shared" si="19"/>
        <v>568.61538461538464</v>
      </c>
      <c r="AS31" s="211">
        <f t="shared" si="19"/>
        <v>548.30769230769226</v>
      </c>
      <c r="AT31" s="211">
        <f t="shared" si="20"/>
        <v>528</v>
      </c>
      <c r="AU31" s="211">
        <f t="shared" si="20"/>
        <v>507.69230769230768</v>
      </c>
      <c r="AV31" s="211">
        <f t="shared" si="20"/>
        <v>487.38461538461536</v>
      </c>
      <c r="AW31" s="211">
        <f t="shared" si="20"/>
        <v>467.07692307692309</v>
      </c>
      <c r="AX31" s="211">
        <f t="shared" si="20"/>
        <v>446.76923076923077</v>
      </c>
      <c r="AY31" s="211">
        <f t="shared" si="20"/>
        <v>426.46153846153845</v>
      </c>
      <c r="AZ31" s="211">
        <f t="shared" si="20"/>
        <v>406.15384615384619</v>
      </c>
      <c r="BA31" s="211">
        <f t="shared" si="20"/>
        <v>385.84615384615387</v>
      </c>
      <c r="BB31" s="211">
        <f t="shared" si="20"/>
        <v>365.53846153846155</v>
      </c>
      <c r="BC31" s="211">
        <f t="shared" si="20"/>
        <v>345.23076923076923</v>
      </c>
      <c r="BD31" s="211">
        <f t="shared" si="21"/>
        <v>324.92307692307691</v>
      </c>
      <c r="BE31" s="211">
        <f t="shared" si="21"/>
        <v>304.61538461538464</v>
      </c>
      <c r="BF31" s="211">
        <f t="shared" si="21"/>
        <v>284.30769230769232</v>
      </c>
      <c r="BG31" s="211">
        <f t="shared" si="21"/>
        <v>264</v>
      </c>
      <c r="BH31" s="211">
        <f t="shared" si="21"/>
        <v>243.69230769230768</v>
      </c>
      <c r="BI31" s="211">
        <f t="shared" si="21"/>
        <v>223.38461538461536</v>
      </c>
      <c r="BJ31" s="211">
        <f t="shared" si="21"/>
        <v>203.07692307692309</v>
      </c>
      <c r="BK31" s="211">
        <f t="shared" si="21"/>
        <v>182.76923076923077</v>
      </c>
      <c r="BL31" s="211">
        <f t="shared" si="21"/>
        <v>162.46153846153845</v>
      </c>
      <c r="BM31" s="211">
        <f t="shared" si="21"/>
        <v>142.15384615384619</v>
      </c>
      <c r="BN31" s="211">
        <f t="shared" si="22"/>
        <v>121.84615384615381</v>
      </c>
      <c r="BO31" s="211">
        <f t="shared" si="22"/>
        <v>101.53846153846155</v>
      </c>
      <c r="BP31" s="211">
        <f t="shared" si="22"/>
        <v>81.230769230769283</v>
      </c>
      <c r="BQ31" s="211">
        <f t="shared" si="22"/>
        <v>60.923076923076906</v>
      </c>
      <c r="BR31" s="211">
        <f t="shared" si="22"/>
        <v>40.615384615384642</v>
      </c>
      <c r="BS31" s="211">
        <f t="shared" si="22"/>
        <v>20.307692307692264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63360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2390.9433962264152</v>
      </c>
      <c r="BV32" s="211">
        <f t="shared" si="22"/>
        <v>4781.8867924528304</v>
      </c>
      <c r="BW32" s="211">
        <f t="shared" si="22"/>
        <v>7172.8301886792451</v>
      </c>
      <c r="BX32" s="211">
        <f t="shared" si="23"/>
        <v>9563.7735849056608</v>
      </c>
      <c r="BY32" s="211">
        <f t="shared" si="23"/>
        <v>11954.716981132075</v>
      </c>
      <c r="BZ32" s="211">
        <f t="shared" si="23"/>
        <v>14345.66037735849</v>
      </c>
      <c r="CA32" s="211">
        <f t="shared" si="23"/>
        <v>16736.603773584906</v>
      </c>
      <c r="CB32" s="211">
        <f t="shared" si="23"/>
        <v>19127.547169811322</v>
      </c>
      <c r="CC32" s="211">
        <f t="shared" si="23"/>
        <v>21518.490566037737</v>
      </c>
      <c r="CD32" s="211">
        <f t="shared" si="23"/>
        <v>23909.433962264149</v>
      </c>
      <c r="CE32" s="211">
        <f t="shared" si="23"/>
        <v>26300.377358490565</v>
      </c>
      <c r="CF32" s="211">
        <f t="shared" si="23"/>
        <v>28691.32075471698</v>
      </c>
      <c r="CG32" s="211">
        <f t="shared" si="23"/>
        <v>31082.264150943396</v>
      </c>
      <c r="CH32" s="211">
        <f t="shared" si="24"/>
        <v>33473.207547169812</v>
      </c>
      <c r="CI32" s="211">
        <f t="shared" si="24"/>
        <v>35864.150943396227</v>
      </c>
      <c r="CJ32" s="211">
        <f t="shared" si="24"/>
        <v>38255.094339622643</v>
      </c>
      <c r="CK32" s="211">
        <f t="shared" si="24"/>
        <v>40646.037735849059</v>
      </c>
      <c r="CL32" s="211">
        <f t="shared" si="24"/>
        <v>43036.981132075474</v>
      </c>
      <c r="CM32" s="211">
        <f t="shared" si="24"/>
        <v>45427.92452830189</v>
      </c>
      <c r="CN32" s="211">
        <f t="shared" si="24"/>
        <v>47818.867924528298</v>
      </c>
      <c r="CO32" s="211">
        <f t="shared" si="24"/>
        <v>50209.811320754714</v>
      </c>
      <c r="CP32" s="211">
        <f t="shared" si="24"/>
        <v>52600.75471698113</v>
      </c>
      <c r="CQ32" s="211">
        <f t="shared" si="24"/>
        <v>54991.698113207545</v>
      </c>
      <c r="CR32" s="211">
        <f t="shared" si="25"/>
        <v>57382.641509433961</v>
      </c>
      <c r="CS32" s="211">
        <f t="shared" si="25"/>
        <v>59773.584905660377</v>
      </c>
      <c r="CT32" s="211">
        <f t="shared" si="25"/>
        <v>62164.528301886792</v>
      </c>
      <c r="CU32" s="211">
        <f t="shared" si="25"/>
        <v>63360</v>
      </c>
      <c r="CV32" s="211">
        <f t="shared" si="25"/>
        <v>63360</v>
      </c>
      <c r="CW32" s="211">
        <f t="shared" si="25"/>
        <v>63360</v>
      </c>
      <c r="CX32" s="211">
        <f t="shared" si="25"/>
        <v>63360</v>
      </c>
      <c r="CY32" s="211">
        <f t="shared" si="25"/>
        <v>63360</v>
      </c>
      <c r="CZ32" s="211">
        <f t="shared" si="25"/>
        <v>63360</v>
      </c>
      <c r="DA32" s="211">
        <f t="shared" si="25"/>
        <v>63360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40000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615.38461538461536</v>
      </c>
      <c r="AO34" s="211">
        <f t="shared" si="19"/>
        <v>1846.1538461538462</v>
      </c>
      <c r="AP34" s="211">
        <f t="shared" si="19"/>
        <v>3076.9230769230771</v>
      </c>
      <c r="AQ34" s="211">
        <f t="shared" si="19"/>
        <v>4307.6923076923076</v>
      </c>
      <c r="AR34" s="211">
        <f t="shared" si="19"/>
        <v>5538.4615384615381</v>
      </c>
      <c r="AS34" s="211">
        <f t="shared" si="19"/>
        <v>6769.2307692307695</v>
      </c>
      <c r="AT34" s="211">
        <f t="shared" si="20"/>
        <v>8000</v>
      </c>
      <c r="AU34" s="211">
        <f t="shared" si="20"/>
        <v>9230.7692307692305</v>
      </c>
      <c r="AV34" s="211">
        <f t="shared" si="20"/>
        <v>10461.538461538461</v>
      </c>
      <c r="AW34" s="211">
        <f t="shared" si="20"/>
        <v>11692.307692307691</v>
      </c>
      <c r="AX34" s="211">
        <f t="shared" si="20"/>
        <v>12923.076923076924</v>
      </c>
      <c r="AY34" s="211">
        <f t="shared" si="20"/>
        <v>14153.846153846154</v>
      </c>
      <c r="AZ34" s="211">
        <f t="shared" si="20"/>
        <v>15384.615384615385</v>
      </c>
      <c r="BA34" s="211">
        <f t="shared" si="20"/>
        <v>16615.384615384617</v>
      </c>
      <c r="BB34" s="211">
        <f t="shared" si="20"/>
        <v>17846.153846153848</v>
      </c>
      <c r="BC34" s="211">
        <f t="shared" si="20"/>
        <v>19076.923076923078</v>
      </c>
      <c r="BD34" s="211">
        <f t="shared" si="21"/>
        <v>20307.692307692309</v>
      </c>
      <c r="BE34" s="211">
        <f t="shared" si="21"/>
        <v>21538.461538461539</v>
      </c>
      <c r="BF34" s="211">
        <f t="shared" si="21"/>
        <v>22769.23076923077</v>
      </c>
      <c r="BG34" s="211">
        <f t="shared" si="21"/>
        <v>24000</v>
      </c>
      <c r="BH34" s="211">
        <f t="shared" si="21"/>
        <v>25230.76923076923</v>
      </c>
      <c r="BI34" s="211">
        <f t="shared" si="21"/>
        <v>26461.538461538461</v>
      </c>
      <c r="BJ34" s="211">
        <f t="shared" si="21"/>
        <v>27692.307692307691</v>
      </c>
      <c r="BK34" s="211">
        <f t="shared" si="21"/>
        <v>28923.076923076922</v>
      </c>
      <c r="BL34" s="211">
        <f t="shared" si="21"/>
        <v>30153.846153846152</v>
      </c>
      <c r="BM34" s="211">
        <f t="shared" si="21"/>
        <v>31384.615384615383</v>
      </c>
      <c r="BN34" s="211">
        <f t="shared" si="22"/>
        <v>32615.384615384617</v>
      </c>
      <c r="BO34" s="211">
        <f t="shared" si="22"/>
        <v>33846.153846153844</v>
      </c>
      <c r="BP34" s="211">
        <f t="shared" si="22"/>
        <v>35076.923076923078</v>
      </c>
      <c r="BQ34" s="211">
        <f t="shared" si="22"/>
        <v>36307.692307692305</v>
      </c>
      <c r="BR34" s="211">
        <f t="shared" si="22"/>
        <v>37538.461538461539</v>
      </c>
      <c r="BS34" s="211">
        <f t="shared" si="22"/>
        <v>38769.230769230766</v>
      </c>
      <c r="BT34" s="211">
        <f t="shared" si="22"/>
        <v>40000</v>
      </c>
      <c r="BU34" s="211">
        <f t="shared" si="22"/>
        <v>38490.566037735851</v>
      </c>
      <c r="BV34" s="211">
        <f t="shared" si="22"/>
        <v>36981.132075471702</v>
      </c>
      <c r="BW34" s="211">
        <f t="shared" si="22"/>
        <v>35471.698113207545</v>
      </c>
      <c r="BX34" s="211">
        <f t="shared" si="23"/>
        <v>33962.264150943396</v>
      </c>
      <c r="BY34" s="211">
        <f t="shared" si="23"/>
        <v>32452.830188679247</v>
      </c>
      <c r="BZ34" s="211">
        <f t="shared" si="23"/>
        <v>30943.396226415094</v>
      </c>
      <c r="CA34" s="211">
        <f t="shared" si="23"/>
        <v>29433.962264150941</v>
      </c>
      <c r="CB34" s="211">
        <f t="shared" si="23"/>
        <v>27924.528301886792</v>
      </c>
      <c r="CC34" s="211">
        <f t="shared" si="23"/>
        <v>26415.094339622643</v>
      </c>
      <c r="CD34" s="211">
        <f t="shared" si="23"/>
        <v>24905.66037735849</v>
      </c>
      <c r="CE34" s="211">
        <f t="shared" si="23"/>
        <v>23396.226415094341</v>
      </c>
      <c r="CF34" s="211">
        <f t="shared" si="23"/>
        <v>21886.792452830188</v>
      </c>
      <c r="CG34" s="211">
        <f t="shared" si="23"/>
        <v>20377.358490566039</v>
      </c>
      <c r="CH34" s="211">
        <f t="shared" si="24"/>
        <v>18867.924528301886</v>
      </c>
      <c r="CI34" s="211">
        <f t="shared" si="24"/>
        <v>17358.490566037737</v>
      </c>
      <c r="CJ34" s="211">
        <f t="shared" si="24"/>
        <v>15849.056603773584</v>
      </c>
      <c r="CK34" s="211">
        <f t="shared" si="24"/>
        <v>14339.622641509435</v>
      </c>
      <c r="CL34" s="211">
        <f t="shared" si="24"/>
        <v>12830.188679245282</v>
      </c>
      <c r="CM34" s="211">
        <f t="shared" si="24"/>
        <v>11320.754716981133</v>
      </c>
      <c r="CN34" s="211">
        <f t="shared" si="24"/>
        <v>9811.3207547169804</v>
      </c>
      <c r="CO34" s="211">
        <f t="shared" si="24"/>
        <v>8301.8867924528313</v>
      </c>
      <c r="CP34" s="211">
        <f t="shared" si="24"/>
        <v>6792.4528301886821</v>
      </c>
      <c r="CQ34" s="211">
        <f t="shared" si="24"/>
        <v>5283.0188679245257</v>
      </c>
      <c r="CR34" s="211">
        <f t="shared" si="25"/>
        <v>3773.5849056603765</v>
      </c>
      <c r="CS34" s="211">
        <f t="shared" si="25"/>
        <v>2264.1509433962274</v>
      </c>
      <c r="CT34" s="211">
        <f t="shared" si="25"/>
        <v>754.71698113207822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1639.9054951949686</v>
      </c>
      <c r="C35" s="204">
        <f>Income!C83</f>
        <v>1803.8960447144655</v>
      </c>
      <c r="D35" s="204">
        <f>Income!D83</f>
        <v>2004.3289385716287</v>
      </c>
      <c r="E35" s="204">
        <f>Income!E83</f>
        <v>1803.8960447144655</v>
      </c>
      <c r="F35" s="211">
        <f t="shared" si="16"/>
        <v>1639.9054951949686</v>
      </c>
      <c r="G35" s="211">
        <f t="shared" si="16"/>
        <v>1639.9054951949686</v>
      </c>
      <c r="H35" s="211">
        <f t="shared" si="16"/>
        <v>1639.9054951949686</v>
      </c>
      <c r="I35" s="211">
        <f t="shared" si="16"/>
        <v>1639.9054951949686</v>
      </c>
      <c r="J35" s="211">
        <f t="shared" si="16"/>
        <v>1639.9054951949686</v>
      </c>
      <c r="K35" s="211">
        <f t="shared" si="16"/>
        <v>1639.9054951949686</v>
      </c>
      <c r="L35" s="211">
        <f t="shared" si="16"/>
        <v>1639.9054951949686</v>
      </c>
      <c r="M35" s="211">
        <f t="shared" si="16"/>
        <v>1639.9054951949686</v>
      </c>
      <c r="N35" s="211">
        <f t="shared" si="16"/>
        <v>1639.9054951949686</v>
      </c>
      <c r="O35" s="211">
        <f t="shared" si="16"/>
        <v>1639.9054951949686</v>
      </c>
      <c r="P35" s="211">
        <f t="shared" si="17"/>
        <v>1639.9054951949686</v>
      </c>
      <c r="Q35" s="211">
        <f t="shared" si="17"/>
        <v>1646.8838164511174</v>
      </c>
      <c r="R35" s="211">
        <f t="shared" si="17"/>
        <v>1653.8621377072661</v>
      </c>
      <c r="S35" s="211">
        <f t="shared" si="17"/>
        <v>1660.8404589634149</v>
      </c>
      <c r="T35" s="211">
        <f t="shared" si="17"/>
        <v>1667.8187802195639</v>
      </c>
      <c r="U35" s="211">
        <f t="shared" si="17"/>
        <v>1674.7971014757127</v>
      </c>
      <c r="V35" s="211">
        <f t="shared" si="17"/>
        <v>1681.7754227318615</v>
      </c>
      <c r="W35" s="211">
        <f t="shared" si="17"/>
        <v>1688.7537439880102</v>
      </c>
      <c r="X35" s="211">
        <f t="shared" si="17"/>
        <v>1695.732065244159</v>
      </c>
      <c r="Y35" s="211">
        <f t="shared" si="17"/>
        <v>1702.7103865003078</v>
      </c>
      <c r="Z35" s="211">
        <f t="shared" si="18"/>
        <v>1709.6887077564566</v>
      </c>
      <c r="AA35" s="211">
        <f t="shared" si="18"/>
        <v>1716.6670290126053</v>
      </c>
      <c r="AB35" s="211">
        <f t="shared" si="18"/>
        <v>1723.6453502687543</v>
      </c>
      <c r="AC35" s="211">
        <f t="shared" si="18"/>
        <v>1730.6236715249031</v>
      </c>
      <c r="AD35" s="211">
        <f t="shared" si="18"/>
        <v>1737.6019927810519</v>
      </c>
      <c r="AE35" s="211">
        <f t="shared" si="18"/>
        <v>1744.5803140372007</v>
      </c>
      <c r="AF35" s="211">
        <f t="shared" si="18"/>
        <v>1751.5586352933494</v>
      </c>
      <c r="AG35" s="211">
        <f t="shared" si="18"/>
        <v>1758.5369565494982</v>
      </c>
      <c r="AH35" s="211">
        <f t="shared" si="18"/>
        <v>1765.515277805647</v>
      </c>
      <c r="AI35" s="211">
        <f t="shared" si="18"/>
        <v>1772.4935990617957</v>
      </c>
      <c r="AJ35" s="211">
        <f t="shared" si="19"/>
        <v>1779.4719203179448</v>
      </c>
      <c r="AK35" s="211">
        <f t="shared" si="19"/>
        <v>1786.4502415740935</v>
      </c>
      <c r="AL35" s="211">
        <f t="shared" si="19"/>
        <v>1793.4285628302423</v>
      </c>
      <c r="AM35" s="211">
        <f t="shared" si="19"/>
        <v>1800.4068840863911</v>
      </c>
      <c r="AN35" s="211">
        <f t="shared" si="19"/>
        <v>1806.9796276968834</v>
      </c>
      <c r="AO35" s="211">
        <f t="shared" si="19"/>
        <v>1813.1467936617191</v>
      </c>
      <c r="AP35" s="211">
        <f t="shared" si="19"/>
        <v>1819.3139596265548</v>
      </c>
      <c r="AQ35" s="211">
        <f t="shared" si="19"/>
        <v>1825.4811255913908</v>
      </c>
      <c r="AR35" s="211">
        <f t="shared" si="19"/>
        <v>1831.6482915562265</v>
      </c>
      <c r="AS35" s="211">
        <f t="shared" si="19"/>
        <v>1837.8154575210624</v>
      </c>
      <c r="AT35" s="211">
        <f t="shared" si="20"/>
        <v>1843.9826234858981</v>
      </c>
      <c r="AU35" s="211">
        <f t="shared" si="20"/>
        <v>1850.1497894507338</v>
      </c>
      <c r="AV35" s="211">
        <f t="shared" si="20"/>
        <v>1856.3169554155697</v>
      </c>
      <c r="AW35" s="211">
        <f t="shared" si="20"/>
        <v>1862.4841213804054</v>
      </c>
      <c r="AX35" s="211">
        <f t="shared" si="20"/>
        <v>1868.6512873452414</v>
      </c>
      <c r="AY35" s="211">
        <f t="shared" si="20"/>
        <v>1874.8184533100771</v>
      </c>
      <c r="AZ35" s="211">
        <f t="shared" si="20"/>
        <v>1880.9856192749128</v>
      </c>
      <c r="BA35" s="211">
        <f t="shared" si="20"/>
        <v>1887.1527852397487</v>
      </c>
      <c r="BB35" s="211">
        <f t="shared" si="20"/>
        <v>1893.3199512045844</v>
      </c>
      <c r="BC35" s="211">
        <f t="shared" si="20"/>
        <v>1899.4871171694201</v>
      </c>
      <c r="BD35" s="211">
        <f t="shared" si="21"/>
        <v>1905.654283134256</v>
      </c>
      <c r="BE35" s="211">
        <f t="shared" si="21"/>
        <v>1911.8214490990918</v>
      </c>
      <c r="BF35" s="211">
        <f t="shared" si="21"/>
        <v>1917.9886150639277</v>
      </c>
      <c r="BG35" s="211">
        <f t="shared" si="21"/>
        <v>1924.1557810287634</v>
      </c>
      <c r="BH35" s="211">
        <f t="shared" si="21"/>
        <v>1930.3229469935991</v>
      </c>
      <c r="BI35" s="211">
        <f t="shared" si="21"/>
        <v>1936.490112958435</v>
      </c>
      <c r="BJ35" s="211">
        <f t="shared" si="21"/>
        <v>1942.6572789232707</v>
      </c>
      <c r="BK35" s="211">
        <f t="shared" si="21"/>
        <v>1948.8244448881064</v>
      </c>
      <c r="BL35" s="211">
        <f t="shared" si="21"/>
        <v>1954.9916108529424</v>
      </c>
      <c r="BM35" s="211">
        <f t="shared" si="21"/>
        <v>1961.1587768177781</v>
      </c>
      <c r="BN35" s="211">
        <f t="shared" si="22"/>
        <v>1967.325942782614</v>
      </c>
      <c r="BO35" s="211">
        <f t="shared" si="22"/>
        <v>1973.4931087474497</v>
      </c>
      <c r="BP35" s="211">
        <f t="shared" si="22"/>
        <v>1979.6602747122856</v>
      </c>
      <c r="BQ35" s="211">
        <f t="shared" si="22"/>
        <v>1985.8274406771213</v>
      </c>
      <c r="BR35" s="211">
        <f t="shared" si="22"/>
        <v>1991.994606641957</v>
      </c>
      <c r="BS35" s="211">
        <f t="shared" si="22"/>
        <v>1998.161772606793</v>
      </c>
      <c r="BT35" s="211">
        <f t="shared" si="22"/>
        <v>2004.3289385716287</v>
      </c>
      <c r="BU35" s="211">
        <f t="shared" si="22"/>
        <v>1996.7654331430565</v>
      </c>
      <c r="BV35" s="211">
        <f t="shared" si="22"/>
        <v>1989.2019277144843</v>
      </c>
      <c r="BW35" s="211">
        <f t="shared" si="22"/>
        <v>1981.6384222859122</v>
      </c>
      <c r="BX35" s="211">
        <f t="shared" si="23"/>
        <v>1974.07491685734</v>
      </c>
      <c r="BY35" s="211">
        <f t="shared" si="23"/>
        <v>1966.5114114287676</v>
      </c>
      <c r="BZ35" s="211">
        <f t="shared" si="23"/>
        <v>1958.9479060001954</v>
      </c>
      <c r="CA35" s="211">
        <f t="shared" si="23"/>
        <v>1951.3844005716232</v>
      </c>
      <c r="CB35" s="211">
        <f t="shared" si="23"/>
        <v>1943.8208951430511</v>
      </c>
      <c r="CC35" s="211">
        <f t="shared" si="23"/>
        <v>1936.2573897144789</v>
      </c>
      <c r="CD35" s="211">
        <f t="shared" si="23"/>
        <v>1928.6938842859067</v>
      </c>
      <c r="CE35" s="211">
        <f t="shared" si="23"/>
        <v>1921.1303788573346</v>
      </c>
      <c r="CF35" s="211">
        <f t="shared" si="23"/>
        <v>1913.5668734287624</v>
      </c>
      <c r="CG35" s="211">
        <f t="shared" si="23"/>
        <v>1906.0033680001902</v>
      </c>
      <c r="CH35" s="211">
        <f t="shared" si="24"/>
        <v>1898.4398625716178</v>
      </c>
      <c r="CI35" s="211">
        <f t="shared" si="24"/>
        <v>1890.8763571430457</v>
      </c>
      <c r="CJ35" s="211">
        <f t="shared" si="24"/>
        <v>1883.3128517144735</v>
      </c>
      <c r="CK35" s="211">
        <f t="shared" si="24"/>
        <v>1875.7493462859013</v>
      </c>
      <c r="CL35" s="211">
        <f t="shared" si="24"/>
        <v>1868.1858408573291</v>
      </c>
      <c r="CM35" s="211">
        <f t="shared" si="24"/>
        <v>1860.622335428757</v>
      </c>
      <c r="CN35" s="211">
        <f t="shared" si="24"/>
        <v>1853.0588300001848</v>
      </c>
      <c r="CO35" s="211">
        <f t="shared" si="24"/>
        <v>1845.4953245716126</v>
      </c>
      <c r="CP35" s="211">
        <f t="shared" si="24"/>
        <v>1837.9318191430405</v>
      </c>
      <c r="CQ35" s="211">
        <f t="shared" si="24"/>
        <v>1830.3683137144681</v>
      </c>
      <c r="CR35" s="211">
        <f t="shared" si="25"/>
        <v>1822.8048082858959</v>
      </c>
      <c r="CS35" s="211">
        <f t="shared" si="25"/>
        <v>1815.2413028573237</v>
      </c>
      <c r="CT35" s="211">
        <f t="shared" si="25"/>
        <v>1807.6777974287515</v>
      </c>
      <c r="CU35" s="211">
        <f t="shared" si="25"/>
        <v>1803.8960447144655</v>
      </c>
      <c r="CV35" s="211">
        <f t="shared" si="25"/>
        <v>1803.8960447144655</v>
      </c>
      <c r="CW35" s="211">
        <f t="shared" si="25"/>
        <v>1803.8960447144655</v>
      </c>
      <c r="CX35" s="211">
        <f t="shared" si="25"/>
        <v>1803.8960447144655</v>
      </c>
      <c r="CY35" s="211">
        <f t="shared" si="25"/>
        <v>1803.8960447144655</v>
      </c>
      <c r="CZ35" s="211">
        <f t="shared" si="25"/>
        <v>1803.8960447144655</v>
      </c>
      <c r="DA35" s="211">
        <f t="shared" si="25"/>
        <v>1803.8960447144655</v>
      </c>
    </row>
    <row r="36" spans="1:105">
      <c r="A36" s="202" t="str">
        <f>Income!A85</f>
        <v>Cash transfer - official</v>
      </c>
      <c r="B36" s="204">
        <f>Income!B85</f>
        <v>27525</v>
      </c>
      <c r="C36" s="204">
        <f>Income!C85</f>
        <v>27420</v>
      </c>
      <c r="D36" s="204">
        <f>Income!D85</f>
        <v>30466.666666666672</v>
      </c>
      <c r="E36" s="204">
        <f>Income!E85</f>
        <v>8412</v>
      </c>
      <c r="F36" s="211">
        <f t="shared" si="16"/>
        <v>27525</v>
      </c>
      <c r="G36" s="211">
        <f t="shared" si="16"/>
        <v>27525</v>
      </c>
      <c r="H36" s="211">
        <f t="shared" si="16"/>
        <v>27525</v>
      </c>
      <c r="I36" s="211">
        <f t="shared" si="16"/>
        <v>27525</v>
      </c>
      <c r="J36" s="211">
        <f t="shared" si="16"/>
        <v>27525</v>
      </c>
      <c r="K36" s="211">
        <f t="shared" si="16"/>
        <v>27525</v>
      </c>
      <c r="L36" s="211">
        <f t="shared" si="16"/>
        <v>27525</v>
      </c>
      <c r="M36" s="211">
        <f t="shared" si="16"/>
        <v>27525</v>
      </c>
      <c r="N36" s="211">
        <f t="shared" si="16"/>
        <v>27525</v>
      </c>
      <c r="O36" s="211">
        <f t="shared" si="16"/>
        <v>27525</v>
      </c>
      <c r="P36" s="211">
        <f t="shared" si="16"/>
        <v>27525</v>
      </c>
      <c r="Q36" s="211">
        <f t="shared" si="16"/>
        <v>27520.531914893618</v>
      </c>
      <c r="R36" s="211">
        <f t="shared" si="16"/>
        <v>27516.063829787236</v>
      </c>
      <c r="S36" s="211">
        <f t="shared" si="16"/>
        <v>27511.59574468085</v>
      </c>
      <c r="T36" s="211">
        <f t="shared" si="16"/>
        <v>27507.127659574468</v>
      </c>
      <c r="U36" s="211">
        <f t="shared" si="16"/>
        <v>27502.659574468085</v>
      </c>
      <c r="V36" s="211">
        <f t="shared" si="17"/>
        <v>27498.191489361703</v>
      </c>
      <c r="W36" s="211">
        <f t="shared" si="17"/>
        <v>27493.723404255321</v>
      </c>
      <c r="X36" s="211">
        <f t="shared" si="17"/>
        <v>27489.255319148935</v>
      </c>
      <c r="Y36" s="211">
        <f t="shared" si="17"/>
        <v>27484.787234042553</v>
      </c>
      <c r="Z36" s="211">
        <f t="shared" si="17"/>
        <v>27480.319148936171</v>
      </c>
      <c r="AA36" s="211">
        <f t="shared" si="17"/>
        <v>27475.851063829788</v>
      </c>
      <c r="AB36" s="211">
        <f t="shared" si="17"/>
        <v>27471.382978723403</v>
      </c>
      <c r="AC36" s="211">
        <f t="shared" si="17"/>
        <v>27466.91489361702</v>
      </c>
      <c r="AD36" s="211">
        <f t="shared" si="17"/>
        <v>27462.446808510638</v>
      </c>
      <c r="AE36" s="211">
        <f t="shared" si="17"/>
        <v>27457.978723404256</v>
      </c>
      <c r="AF36" s="211">
        <f t="shared" si="18"/>
        <v>27453.510638297874</v>
      </c>
      <c r="AG36" s="211">
        <f t="shared" si="18"/>
        <v>27449.042553191488</v>
      </c>
      <c r="AH36" s="211">
        <f t="shared" si="18"/>
        <v>27444.574468085106</v>
      </c>
      <c r="AI36" s="211">
        <f t="shared" si="18"/>
        <v>27440.106382978724</v>
      </c>
      <c r="AJ36" s="211">
        <f t="shared" si="18"/>
        <v>27435.638297872341</v>
      </c>
      <c r="AK36" s="211">
        <f t="shared" si="18"/>
        <v>27431.170212765959</v>
      </c>
      <c r="AL36" s="211">
        <f t="shared" si="18"/>
        <v>27426.702127659573</v>
      </c>
      <c r="AM36" s="211">
        <f t="shared" si="18"/>
        <v>27422.234042553191</v>
      </c>
      <c r="AN36" s="211">
        <f t="shared" si="18"/>
        <v>27466.871794871797</v>
      </c>
      <c r="AO36" s="211">
        <f t="shared" si="18"/>
        <v>27560.615384615387</v>
      </c>
      <c r="AP36" s="211">
        <f t="shared" si="19"/>
        <v>27654.358974358976</v>
      </c>
      <c r="AQ36" s="211">
        <f t="shared" si="19"/>
        <v>27748.102564102566</v>
      </c>
      <c r="AR36" s="211">
        <f t="shared" si="19"/>
        <v>27841.846153846156</v>
      </c>
      <c r="AS36" s="211">
        <f t="shared" si="19"/>
        <v>27935.589743589746</v>
      </c>
      <c r="AT36" s="211">
        <f t="shared" si="19"/>
        <v>28029.333333333336</v>
      </c>
      <c r="AU36" s="211">
        <f t="shared" si="19"/>
        <v>28123.076923076926</v>
      </c>
      <c r="AV36" s="211">
        <f t="shared" si="19"/>
        <v>28216.820512820515</v>
      </c>
      <c r="AW36" s="211">
        <f t="shared" si="19"/>
        <v>28310.564102564105</v>
      </c>
      <c r="AX36" s="211">
        <f t="shared" si="19"/>
        <v>28404.307692307695</v>
      </c>
      <c r="AY36" s="211">
        <f t="shared" si="19"/>
        <v>28498.051282051285</v>
      </c>
      <c r="AZ36" s="211">
        <f t="shared" si="20"/>
        <v>28591.794871794875</v>
      </c>
      <c r="BA36" s="211">
        <f t="shared" si="20"/>
        <v>28685.538461538465</v>
      </c>
      <c r="BB36" s="211">
        <f t="shared" si="20"/>
        <v>28779.282051282054</v>
      </c>
      <c r="BC36" s="211">
        <f t="shared" si="20"/>
        <v>28873.025641025644</v>
      </c>
      <c r="BD36" s="211">
        <f t="shared" si="20"/>
        <v>28966.769230769234</v>
      </c>
      <c r="BE36" s="211">
        <f t="shared" si="20"/>
        <v>29060.512820512824</v>
      </c>
      <c r="BF36" s="211">
        <f t="shared" si="20"/>
        <v>29154.256410256414</v>
      </c>
      <c r="BG36" s="211">
        <f t="shared" si="20"/>
        <v>29248.000000000004</v>
      </c>
      <c r="BH36" s="211">
        <f t="shared" si="20"/>
        <v>29341.743589743593</v>
      </c>
      <c r="BI36" s="211">
        <f t="shared" si="20"/>
        <v>29435.487179487183</v>
      </c>
      <c r="BJ36" s="211">
        <f t="shared" si="21"/>
        <v>29529.230769230773</v>
      </c>
      <c r="BK36" s="211">
        <f t="shared" si="21"/>
        <v>29622.974358974363</v>
      </c>
      <c r="BL36" s="211">
        <f t="shared" si="21"/>
        <v>29716.717948717953</v>
      </c>
      <c r="BM36" s="211">
        <f t="shared" si="21"/>
        <v>29810.461538461543</v>
      </c>
      <c r="BN36" s="211">
        <f t="shared" si="21"/>
        <v>29904.205128205132</v>
      </c>
      <c r="BO36" s="211">
        <f t="shared" si="21"/>
        <v>29997.948717948722</v>
      </c>
      <c r="BP36" s="211">
        <f t="shared" si="21"/>
        <v>30091.692307692312</v>
      </c>
      <c r="BQ36" s="211">
        <f t="shared" si="21"/>
        <v>30185.435897435902</v>
      </c>
      <c r="BR36" s="211">
        <f t="shared" si="21"/>
        <v>30279.179487179492</v>
      </c>
      <c r="BS36" s="211">
        <f t="shared" si="21"/>
        <v>30372.923076923082</v>
      </c>
      <c r="BT36" s="211">
        <f t="shared" si="22"/>
        <v>30466.666666666672</v>
      </c>
      <c r="BU36" s="211">
        <f t="shared" si="22"/>
        <v>29634.415094339627</v>
      </c>
      <c r="BV36" s="211">
        <f t="shared" si="22"/>
        <v>28802.163522012583</v>
      </c>
      <c r="BW36" s="211">
        <f t="shared" si="22"/>
        <v>27969.911949685538</v>
      </c>
      <c r="BX36" s="211">
        <f t="shared" si="22"/>
        <v>27137.660377358494</v>
      </c>
      <c r="BY36" s="211">
        <f t="shared" si="22"/>
        <v>26305.408805031449</v>
      </c>
      <c r="BZ36" s="211">
        <f t="shared" si="22"/>
        <v>25473.157232704405</v>
      </c>
      <c r="CA36" s="211">
        <f t="shared" si="22"/>
        <v>24640.905660377364</v>
      </c>
      <c r="CB36" s="211">
        <f t="shared" si="22"/>
        <v>23808.654088050316</v>
      </c>
      <c r="CC36" s="211">
        <f t="shared" si="22"/>
        <v>22976.402515723272</v>
      </c>
      <c r="CD36" s="211">
        <f t="shared" si="23"/>
        <v>22144.150943396227</v>
      </c>
      <c r="CE36" s="211">
        <f t="shared" si="23"/>
        <v>21311.899371069187</v>
      </c>
      <c r="CF36" s="211">
        <f t="shared" si="23"/>
        <v>20479.647798742139</v>
      </c>
      <c r="CG36" s="211">
        <f t="shared" si="23"/>
        <v>19647.396226415098</v>
      </c>
      <c r="CH36" s="211">
        <f t="shared" si="23"/>
        <v>18815.144654088053</v>
      </c>
      <c r="CI36" s="211">
        <f t="shared" si="23"/>
        <v>17982.893081761009</v>
      </c>
      <c r="CJ36" s="211">
        <f t="shared" si="23"/>
        <v>17150.641509433965</v>
      </c>
      <c r="CK36" s="211">
        <f t="shared" si="23"/>
        <v>16318.38993710692</v>
      </c>
      <c r="CL36" s="211">
        <f t="shared" si="23"/>
        <v>15486.138364779874</v>
      </c>
      <c r="CM36" s="211">
        <f t="shared" si="23"/>
        <v>14653.886792452831</v>
      </c>
      <c r="CN36" s="211">
        <f t="shared" si="24"/>
        <v>13821.635220125787</v>
      </c>
      <c r="CO36" s="211">
        <f t="shared" si="24"/>
        <v>12989.383647798742</v>
      </c>
      <c r="CP36" s="211">
        <f t="shared" si="24"/>
        <v>12157.132075471702</v>
      </c>
      <c r="CQ36" s="211">
        <f t="shared" si="24"/>
        <v>11324.880503144654</v>
      </c>
      <c r="CR36" s="211">
        <f t="shared" si="24"/>
        <v>10492.628930817609</v>
      </c>
      <c r="CS36" s="211">
        <f t="shared" si="24"/>
        <v>9660.3773584905684</v>
      </c>
      <c r="CT36" s="211">
        <f t="shared" si="24"/>
        <v>8828.1257861635204</v>
      </c>
      <c r="CU36" s="211">
        <f t="shared" si="24"/>
        <v>8412</v>
      </c>
      <c r="CV36" s="211">
        <f t="shared" si="24"/>
        <v>8412</v>
      </c>
      <c r="CW36" s="211">
        <f t="shared" si="24"/>
        <v>8412</v>
      </c>
      <c r="CX36" s="211">
        <f t="shared" si="25"/>
        <v>8412</v>
      </c>
      <c r="CY36" s="211">
        <f t="shared" si="25"/>
        <v>8412</v>
      </c>
      <c r="CZ36" s="211">
        <f t="shared" si="25"/>
        <v>8412</v>
      </c>
      <c r="DA36" s="211">
        <f t="shared" si="25"/>
        <v>8412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1300</v>
      </c>
      <c r="D37" s="204">
        <f>Income!D86</f>
        <v>2222.2222222222226</v>
      </c>
      <c r="E37" s="204">
        <f>Income!E86</f>
        <v>4800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55.319148936170215</v>
      </c>
      <c r="R37" s="211">
        <f t="shared" si="17"/>
        <v>110.63829787234043</v>
      </c>
      <c r="S37" s="211">
        <f t="shared" si="17"/>
        <v>165.95744680851064</v>
      </c>
      <c r="T37" s="211">
        <f t="shared" si="17"/>
        <v>221.27659574468086</v>
      </c>
      <c r="U37" s="211">
        <f t="shared" si="17"/>
        <v>276.59574468085106</v>
      </c>
      <c r="V37" s="211">
        <f t="shared" si="17"/>
        <v>331.91489361702128</v>
      </c>
      <c r="W37" s="211">
        <f t="shared" si="17"/>
        <v>387.2340425531915</v>
      </c>
      <c r="X37" s="211">
        <f t="shared" si="17"/>
        <v>442.55319148936172</v>
      </c>
      <c r="Y37" s="211">
        <f t="shared" si="17"/>
        <v>497.87234042553189</v>
      </c>
      <c r="Z37" s="211">
        <f t="shared" si="18"/>
        <v>553.19148936170211</v>
      </c>
      <c r="AA37" s="211">
        <f t="shared" si="18"/>
        <v>608.51063829787233</v>
      </c>
      <c r="AB37" s="211">
        <f t="shared" si="18"/>
        <v>663.82978723404256</v>
      </c>
      <c r="AC37" s="211">
        <f t="shared" si="18"/>
        <v>719.14893617021278</v>
      </c>
      <c r="AD37" s="211">
        <f t="shared" si="18"/>
        <v>774.468085106383</v>
      </c>
      <c r="AE37" s="211">
        <f t="shared" si="18"/>
        <v>829.78723404255322</v>
      </c>
      <c r="AF37" s="211">
        <f t="shared" si="18"/>
        <v>885.10638297872345</v>
      </c>
      <c r="AG37" s="211">
        <f t="shared" si="18"/>
        <v>940.42553191489367</v>
      </c>
      <c r="AH37" s="211">
        <f t="shared" si="18"/>
        <v>995.74468085106378</v>
      </c>
      <c r="AI37" s="211">
        <f t="shared" si="18"/>
        <v>1051.063829787234</v>
      </c>
      <c r="AJ37" s="211">
        <f t="shared" si="19"/>
        <v>1106.3829787234042</v>
      </c>
      <c r="AK37" s="211">
        <f t="shared" si="19"/>
        <v>1161.7021276595744</v>
      </c>
      <c r="AL37" s="211">
        <f t="shared" si="19"/>
        <v>1217.0212765957447</v>
      </c>
      <c r="AM37" s="211">
        <f t="shared" si="19"/>
        <v>1272.3404255319149</v>
      </c>
      <c r="AN37" s="211">
        <f t="shared" si="19"/>
        <v>1314.1880341880342</v>
      </c>
      <c r="AO37" s="211">
        <f t="shared" si="19"/>
        <v>1342.5641025641025</v>
      </c>
      <c r="AP37" s="211">
        <f t="shared" si="19"/>
        <v>1370.9401709401709</v>
      </c>
      <c r="AQ37" s="211">
        <f t="shared" si="19"/>
        <v>1399.3162393162393</v>
      </c>
      <c r="AR37" s="211">
        <f t="shared" si="19"/>
        <v>1427.6923076923078</v>
      </c>
      <c r="AS37" s="211">
        <f t="shared" si="19"/>
        <v>1456.0683760683762</v>
      </c>
      <c r="AT37" s="211">
        <f t="shared" si="20"/>
        <v>1484.4444444444446</v>
      </c>
      <c r="AU37" s="211">
        <f t="shared" si="20"/>
        <v>1512.8205128205129</v>
      </c>
      <c r="AV37" s="211">
        <f t="shared" si="20"/>
        <v>1541.1965811965813</v>
      </c>
      <c r="AW37" s="211">
        <f t="shared" si="20"/>
        <v>1569.5726495726497</v>
      </c>
      <c r="AX37" s="211">
        <f t="shared" si="20"/>
        <v>1597.948717948718</v>
      </c>
      <c r="AY37" s="211">
        <f t="shared" si="20"/>
        <v>1626.3247863247866</v>
      </c>
      <c r="AZ37" s="211">
        <f t="shared" si="20"/>
        <v>1654.700854700855</v>
      </c>
      <c r="BA37" s="211">
        <f t="shared" si="20"/>
        <v>1683.0769230769233</v>
      </c>
      <c r="BB37" s="211">
        <f t="shared" si="20"/>
        <v>1711.4529914529917</v>
      </c>
      <c r="BC37" s="211">
        <f t="shared" si="20"/>
        <v>1739.82905982906</v>
      </c>
      <c r="BD37" s="211">
        <f t="shared" si="21"/>
        <v>1768.2051282051284</v>
      </c>
      <c r="BE37" s="211">
        <f t="shared" si="21"/>
        <v>1796.5811965811968</v>
      </c>
      <c r="BF37" s="211">
        <f t="shared" si="21"/>
        <v>1824.9572649572651</v>
      </c>
      <c r="BG37" s="211">
        <f t="shared" si="21"/>
        <v>1853.3333333333335</v>
      </c>
      <c r="BH37" s="211">
        <f t="shared" si="21"/>
        <v>1881.7094017094018</v>
      </c>
      <c r="BI37" s="211">
        <f t="shared" si="21"/>
        <v>1910.0854700854704</v>
      </c>
      <c r="BJ37" s="211">
        <f t="shared" si="21"/>
        <v>1938.4615384615386</v>
      </c>
      <c r="BK37" s="211">
        <f t="shared" si="21"/>
        <v>1966.8376068376072</v>
      </c>
      <c r="BL37" s="211">
        <f t="shared" si="21"/>
        <v>1995.2136752136755</v>
      </c>
      <c r="BM37" s="211">
        <f t="shared" si="21"/>
        <v>2023.5897435897441</v>
      </c>
      <c r="BN37" s="211">
        <f t="shared" si="22"/>
        <v>2051.9658119658125</v>
      </c>
      <c r="BO37" s="211">
        <f t="shared" si="22"/>
        <v>2080.3418803418808</v>
      </c>
      <c r="BP37" s="211">
        <f t="shared" si="22"/>
        <v>2108.7179487179492</v>
      </c>
      <c r="BQ37" s="211">
        <f t="shared" si="22"/>
        <v>2137.0940170940175</v>
      </c>
      <c r="BR37" s="211">
        <f t="shared" si="22"/>
        <v>2165.4700854700859</v>
      </c>
      <c r="BS37" s="211">
        <f t="shared" si="22"/>
        <v>2193.8461538461543</v>
      </c>
      <c r="BT37" s="211">
        <f t="shared" si="22"/>
        <v>2222.2222222222226</v>
      </c>
      <c r="BU37" s="211">
        <f t="shared" si="22"/>
        <v>2319.4968553459125</v>
      </c>
      <c r="BV37" s="211">
        <f t="shared" si="22"/>
        <v>2416.771488469602</v>
      </c>
      <c r="BW37" s="211">
        <f t="shared" si="22"/>
        <v>2514.0461215932919</v>
      </c>
      <c r="BX37" s="211">
        <f t="shared" si="23"/>
        <v>2611.3207547169814</v>
      </c>
      <c r="BY37" s="211">
        <f t="shared" si="23"/>
        <v>2708.5953878406713</v>
      </c>
      <c r="BZ37" s="211">
        <f t="shared" si="23"/>
        <v>2805.8700209643612</v>
      </c>
      <c r="CA37" s="211">
        <f t="shared" si="23"/>
        <v>2903.1446540880506</v>
      </c>
      <c r="CB37" s="211">
        <f t="shared" si="23"/>
        <v>3000.4192872117401</v>
      </c>
      <c r="CC37" s="211">
        <f t="shared" si="23"/>
        <v>3097.69392033543</v>
      </c>
      <c r="CD37" s="211">
        <f t="shared" si="23"/>
        <v>3194.9685534591199</v>
      </c>
      <c r="CE37" s="211">
        <f t="shared" si="23"/>
        <v>3292.2431865828094</v>
      </c>
      <c r="CF37" s="211">
        <f t="shared" si="23"/>
        <v>3389.5178197064993</v>
      </c>
      <c r="CG37" s="211">
        <f t="shared" si="23"/>
        <v>3486.7924528301892</v>
      </c>
      <c r="CH37" s="211">
        <f t="shared" si="24"/>
        <v>3584.0670859538786</v>
      </c>
      <c r="CI37" s="211">
        <f t="shared" si="24"/>
        <v>3681.3417190775681</v>
      </c>
      <c r="CJ37" s="211">
        <f t="shared" si="24"/>
        <v>3778.616352201258</v>
      </c>
      <c r="CK37" s="211">
        <f t="shared" si="24"/>
        <v>3875.8909853249479</v>
      </c>
      <c r="CL37" s="211">
        <f t="shared" si="24"/>
        <v>3973.1656184486374</v>
      </c>
      <c r="CM37" s="211">
        <f t="shared" si="24"/>
        <v>4070.4402515723268</v>
      </c>
      <c r="CN37" s="211">
        <f t="shared" si="24"/>
        <v>4167.7148846960172</v>
      </c>
      <c r="CO37" s="211">
        <f t="shared" si="24"/>
        <v>4264.9895178197066</v>
      </c>
      <c r="CP37" s="211">
        <f t="shared" si="24"/>
        <v>4362.2641509433961</v>
      </c>
      <c r="CQ37" s="211">
        <f t="shared" si="24"/>
        <v>4459.5387840670865</v>
      </c>
      <c r="CR37" s="211">
        <f t="shared" si="25"/>
        <v>4556.8134171907759</v>
      </c>
      <c r="CS37" s="211">
        <f t="shared" si="25"/>
        <v>4654.0880503144654</v>
      </c>
      <c r="CT37" s="211">
        <f t="shared" si="25"/>
        <v>4751.3626834381557</v>
      </c>
      <c r="CU37" s="211">
        <f t="shared" si="25"/>
        <v>4800</v>
      </c>
      <c r="CV37" s="211">
        <f t="shared" si="25"/>
        <v>4800</v>
      </c>
      <c r="CW37" s="211">
        <f t="shared" si="25"/>
        <v>4800</v>
      </c>
      <c r="CX37" s="211">
        <f t="shared" si="25"/>
        <v>4800</v>
      </c>
      <c r="CY37" s="211">
        <f t="shared" si="25"/>
        <v>4800</v>
      </c>
      <c r="CZ37" s="211">
        <f t="shared" si="25"/>
        <v>4800</v>
      </c>
      <c r="DA37" s="211">
        <f t="shared" si="25"/>
        <v>4800</v>
      </c>
    </row>
    <row r="38" spans="1:105">
      <c r="A38" s="202" t="str">
        <f>Income!A88</f>
        <v>TOTAL</v>
      </c>
      <c r="B38" s="204">
        <f>Income!B88</f>
        <v>33069.812096579946</v>
      </c>
      <c r="C38" s="204">
        <f>Income!C88</f>
        <v>43992.519173227105</v>
      </c>
      <c r="D38" s="204">
        <f>Income!D88</f>
        <v>106667.50314782749</v>
      </c>
      <c r="E38" s="204">
        <f>Income!E88</f>
        <v>139724.12879379466</v>
      </c>
      <c r="F38" s="205">
        <f t="shared" ref="F38:AK38" si="26">SUM(F25:F37)</f>
        <v>33069.812096579946</v>
      </c>
      <c r="G38" s="205">
        <f t="shared" si="26"/>
        <v>33069.812096579946</v>
      </c>
      <c r="H38" s="205">
        <f t="shared" si="26"/>
        <v>33069.812096579946</v>
      </c>
      <c r="I38" s="205">
        <f t="shared" si="26"/>
        <v>33069.812096579946</v>
      </c>
      <c r="J38" s="205">
        <f t="shared" si="26"/>
        <v>33069.812096579946</v>
      </c>
      <c r="K38" s="205">
        <f t="shared" si="26"/>
        <v>33069.812096579946</v>
      </c>
      <c r="L38" s="205">
        <f t="shared" si="26"/>
        <v>33069.812096579946</v>
      </c>
      <c r="M38" s="205">
        <f t="shared" si="26"/>
        <v>33069.812096579946</v>
      </c>
      <c r="N38" s="205">
        <f t="shared" si="26"/>
        <v>33069.812096579946</v>
      </c>
      <c r="O38" s="205">
        <f t="shared" si="26"/>
        <v>33069.812096579946</v>
      </c>
      <c r="P38" s="205">
        <f t="shared" si="26"/>
        <v>33069.812096579946</v>
      </c>
      <c r="Q38" s="205">
        <f t="shared" si="26"/>
        <v>33302.267716862807</v>
      </c>
      <c r="R38" s="205">
        <f t="shared" si="26"/>
        <v>33534.723337145668</v>
      </c>
      <c r="S38" s="205">
        <f t="shared" si="26"/>
        <v>33767.178957428521</v>
      </c>
      <c r="T38" s="205">
        <f t="shared" si="26"/>
        <v>33999.634577711382</v>
      </c>
      <c r="U38" s="205">
        <f t="shared" si="26"/>
        <v>34232.090197994243</v>
      </c>
      <c r="V38" s="205">
        <f t="shared" si="26"/>
        <v>34464.545818277096</v>
      </c>
      <c r="W38" s="205">
        <f t="shared" si="26"/>
        <v>34697.001438559957</v>
      </c>
      <c r="X38" s="205">
        <f t="shared" si="26"/>
        <v>34929.457058842811</v>
      </c>
      <c r="Y38" s="205">
        <f t="shared" si="26"/>
        <v>35161.912679125664</v>
      </c>
      <c r="Z38" s="205">
        <f t="shared" si="26"/>
        <v>35394.368299408525</v>
      </c>
      <c r="AA38" s="205">
        <f t="shared" si="26"/>
        <v>35626.823919691386</v>
      </c>
      <c r="AB38" s="205">
        <f t="shared" si="26"/>
        <v>35859.279539974239</v>
      </c>
      <c r="AC38" s="205">
        <f t="shared" si="26"/>
        <v>36091.7351602571</v>
      </c>
      <c r="AD38" s="205">
        <f t="shared" si="26"/>
        <v>36324.190780539961</v>
      </c>
      <c r="AE38" s="205">
        <f t="shared" si="26"/>
        <v>36556.646400822814</v>
      </c>
      <c r="AF38" s="205">
        <f t="shared" si="26"/>
        <v>36789.102021105675</v>
      </c>
      <c r="AG38" s="205">
        <f t="shared" si="26"/>
        <v>37021.557641388528</v>
      </c>
      <c r="AH38" s="205">
        <f t="shared" si="26"/>
        <v>37254.013261671389</v>
      </c>
      <c r="AI38" s="205">
        <f t="shared" si="26"/>
        <v>37486.46888195425</v>
      </c>
      <c r="AJ38" s="205">
        <f t="shared" si="26"/>
        <v>37718.924502237111</v>
      </c>
      <c r="AK38" s="205">
        <f t="shared" si="26"/>
        <v>37951.380122519964</v>
      </c>
      <c r="AL38" s="205">
        <f t="shared" ref="AL38:BQ38" si="27">SUM(AL25:AL37)</f>
        <v>38183.835742802818</v>
      </c>
      <c r="AM38" s="205">
        <f t="shared" si="27"/>
        <v>38416.291363085678</v>
      </c>
      <c r="AN38" s="205">
        <f t="shared" si="27"/>
        <v>39340.749695913262</v>
      </c>
      <c r="AO38" s="205">
        <f t="shared" si="27"/>
        <v>40957.210741285584</v>
      </c>
      <c r="AP38" s="205">
        <f t="shared" si="27"/>
        <v>42573.671786657906</v>
      </c>
      <c r="AQ38" s="205">
        <f t="shared" si="27"/>
        <v>44190.132832030227</v>
      </c>
      <c r="AR38" s="205">
        <f t="shared" si="27"/>
        <v>45806.593877402549</v>
      </c>
      <c r="AS38" s="205">
        <f t="shared" si="27"/>
        <v>47423.054922774863</v>
      </c>
      <c r="AT38" s="205">
        <f t="shared" si="27"/>
        <v>49039.515968147192</v>
      </c>
      <c r="AU38" s="205">
        <f t="shared" si="27"/>
        <v>50655.977013519514</v>
      </c>
      <c r="AV38" s="205">
        <f t="shared" si="27"/>
        <v>52272.438058891821</v>
      </c>
      <c r="AW38" s="205">
        <f t="shared" si="27"/>
        <v>53888.89910426415</v>
      </c>
      <c r="AX38" s="205">
        <f t="shared" si="27"/>
        <v>55505.360149636472</v>
      </c>
      <c r="AY38" s="205">
        <f t="shared" si="27"/>
        <v>57121.821195008786</v>
      </c>
      <c r="AZ38" s="205">
        <f t="shared" si="27"/>
        <v>58738.282240381108</v>
      </c>
      <c r="BA38" s="205">
        <f t="shared" si="27"/>
        <v>60354.74328575343</v>
      </c>
      <c r="BB38" s="205">
        <f t="shared" si="27"/>
        <v>61971.204331125744</v>
      </c>
      <c r="BC38" s="205">
        <f t="shared" si="27"/>
        <v>63587.665376498073</v>
      </c>
      <c r="BD38" s="205">
        <f t="shared" si="27"/>
        <v>65204.126421870387</v>
      </c>
      <c r="BE38" s="205">
        <f t="shared" si="27"/>
        <v>66820.587467242716</v>
      </c>
      <c r="BF38" s="205">
        <f t="shared" si="27"/>
        <v>68437.048512615016</v>
      </c>
      <c r="BG38" s="205">
        <f t="shared" si="27"/>
        <v>70053.50955798733</v>
      </c>
      <c r="BH38" s="205">
        <f t="shared" si="27"/>
        <v>71669.970603359659</v>
      </c>
      <c r="BI38" s="205">
        <f t="shared" si="27"/>
        <v>73286.431648731974</v>
      </c>
      <c r="BJ38" s="205">
        <f t="shared" si="27"/>
        <v>74902.892694104288</v>
      </c>
      <c r="BK38" s="205">
        <f t="shared" si="27"/>
        <v>76519.353739476632</v>
      </c>
      <c r="BL38" s="205">
        <f t="shared" si="27"/>
        <v>78135.814784848932</v>
      </c>
      <c r="BM38" s="205">
        <f t="shared" si="27"/>
        <v>79752.275830221261</v>
      </c>
      <c r="BN38" s="205">
        <f t="shared" si="27"/>
        <v>81368.736875593575</v>
      </c>
      <c r="BO38" s="205">
        <f t="shared" si="27"/>
        <v>82985.197920965889</v>
      </c>
      <c r="BP38" s="205">
        <f t="shared" si="27"/>
        <v>84601.658966338233</v>
      </c>
      <c r="BQ38" s="205">
        <f t="shared" si="27"/>
        <v>86218.120011710533</v>
      </c>
      <c r="BR38" s="205">
        <f t="shared" ref="BR38:CW38" si="28">SUM(BR25:BR37)</f>
        <v>87834.581057082862</v>
      </c>
      <c r="BS38" s="205">
        <f t="shared" si="28"/>
        <v>89451.042102455176</v>
      </c>
      <c r="BT38" s="205">
        <f t="shared" si="28"/>
        <v>91067.50314782749</v>
      </c>
      <c r="BU38" s="205">
        <f t="shared" si="28"/>
        <v>92903.602228807402</v>
      </c>
      <c r="BV38" s="205">
        <f t="shared" si="28"/>
        <v>94739.701309787299</v>
      </c>
      <c r="BW38" s="205">
        <f t="shared" si="28"/>
        <v>96575.800390767166</v>
      </c>
      <c r="BX38" s="205">
        <f t="shared" si="28"/>
        <v>98411.899471747078</v>
      </c>
      <c r="BY38" s="205">
        <f t="shared" si="28"/>
        <v>100247.99855272696</v>
      </c>
      <c r="BZ38" s="205">
        <f t="shared" si="28"/>
        <v>102084.09763370684</v>
      </c>
      <c r="CA38" s="205">
        <f t="shared" si="28"/>
        <v>103920.19671468677</v>
      </c>
      <c r="CB38" s="205">
        <f t="shared" si="28"/>
        <v>105756.29579566665</v>
      </c>
      <c r="CC38" s="205">
        <f t="shared" si="28"/>
        <v>107592.39487664652</v>
      </c>
      <c r="CD38" s="205">
        <f t="shared" si="28"/>
        <v>109428.49395762643</v>
      </c>
      <c r="CE38" s="205">
        <f t="shared" si="28"/>
        <v>111264.59303860633</v>
      </c>
      <c r="CF38" s="205">
        <f t="shared" si="28"/>
        <v>113100.69211958622</v>
      </c>
      <c r="CG38" s="205">
        <f t="shared" si="28"/>
        <v>114936.79120056612</v>
      </c>
      <c r="CH38" s="205">
        <f t="shared" si="28"/>
        <v>116772.890281546</v>
      </c>
      <c r="CI38" s="205">
        <f t="shared" si="28"/>
        <v>118608.9893625259</v>
      </c>
      <c r="CJ38" s="205">
        <f t="shared" si="28"/>
        <v>120445.0884435058</v>
      </c>
      <c r="CK38" s="205">
        <f t="shared" si="28"/>
        <v>122281.18752448566</v>
      </c>
      <c r="CL38" s="205">
        <f t="shared" si="28"/>
        <v>124117.28660546559</v>
      </c>
      <c r="CM38" s="205">
        <f t="shared" si="28"/>
        <v>125953.38568644546</v>
      </c>
      <c r="CN38" s="205">
        <f t="shared" si="28"/>
        <v>127789.48476742537</v>
      </c>
      <c r="CO38" s="205">
        <f t="shared" si="28"/>
        <v>129625.58384840524</v>
      </c>
      <c r="CP38" s="205">
        <f t="shared" si="28"/>
        <v>131461.68292938513</v>
      </c>
      <c r="CQ38" s="205">
        <f t="shared" si="28"/>
        <v>133297.78201036504</v>
      </c>
      <c r="CR38" s="205">
        <f t="shared" si="28"/>
        <v>135133.88109134493</v>
      </c>
      <c r="CS38" s="205">
        <f t="shared" si="28"/>
        <v>136969.98017232484</v>
      </c>
      <c r="CT38" s="205">
        <f t="shared" si="28"/>
        <v>138806.07925330469</v>
      </c>
      <c r="CU38" s="205">
        <f t="shared" si="28"/>
        <v>139724.12879379466</v>
      </c>
      <c r="CV38" s="205">
        <f t="shared" si="28"/>
        <v>139724.12879379466</v>
      </c>
      <c r="CW38" s="205">
        <f t="shared" si="28"/>
        <v>139724.12879379466</v>
      </c>
      <c r="CX38" s="205">
        <f>SUM(CX25:CX37)</f>
        <v>139724.12879379466</v>
      </c>
      <c r="CY38" s="205">
        <f>SUM(CY25:CY37)</f>
        <v>139724.12879379466</v>
      </c>
      <c r="CZ38" s="205">
        <f>SUM(CZ25:CZ37)</f>
        <v>139724.12879379466</v>
      </c>
      <c r="DA38" s="205">
        <f>SUM(DA25:DA37)</f>
        <v>139724.12879379466</v>
      </c>
    </row>
    <row r="39" spans="1:105">
      <c r="A39" s="202" t="str">
        <f>Income!A89</f>
        <v>Food Poverty line</v>
      </c>
      <c r="B39" s="204">
        <f>Income!B89</f>
        <v>28433.017482503983</v>
      </c>
      <c r="C39" s="204">
        <f>Income!C89</f>
        <v>28433.017482503968</v>
      </c>
      <c r="D39" s="204">
        <f>Income!D89</f>
        <v>28433.017482503979</v>
      </c>
      <c r="E39" s="204">
        <f>Income!E89</f>
        <v>28433.017482503979</v>
      </c>
      <c r="F39" s="205">
        <f t="shared" ref="F39:U39" si="29">IF(F$2&lt;=($B$2+$C$2+$D$2),IF(F$2&lt;=($B$2+$C$2),IF(F$2&lt;=$B$2,$B39,$C39),$D39),$E39)</f>
        <v>28433.017482503983</v>
      </c>
      <c r="G39" s="205">
        <f t="shared" si="29"/>
        <v>28433.017482503983</v>
      </c>
      <c r="H39" s="205">
        <f t="shared" si="29"/>
        <v>28433.017482503983</v>
      </c>
      <c r="I39" s="205">
        <f t="shared" si="29"/>
        <v>28433.017482503983</v>
      </c>
      <c r="J39" s="205">
        <f t="shared" si="29"/>
        <v>28433.017482503983</v>
      </c>
      <c r="K39" s="205">
        <f t="shared" si="29"/>
        <v>28433.017482503983</v>
      </c>
      <c r="L39" s="205">
        <f t="shared" si="29"/>
        <v>28433.017482503983</v>
      </c>
      <c r="M39" s="205">
        <f t="shared" si="29"/>
        <v>28433.017482503983</v>
      </c>
      <c r="N39" s="205">
        <f t="shared" si="29"/>
        <v>28433.017482503983</v>
      </c>
      <c r="O39" s="205">
        <f t="shared" si="29"/>
        <v>28433.017482503983</v>
      </c>
      <c r="P39" s="205">
        <f t="shared" si="29"/>
        <v>28433.017482503983</v>
      </c>
      <c r="Q39" s="205">
        <f t="shared" si="29"/>
        <v>28433.017482503983</v>
      </c>
      <c r="R39" s="205">
        <f t="shared" si="29"/>
        <v>28433.017482503983</v>
      </c>
      <c r="S39" s="205">
        <f t="shared" si="29"/>
        <v>28433.017482503983</v>
      </c>
      <c r="T39" s="205">
        <f t="shared" si="29"/>
        <v>28433.017482503983</v>
      </c>
      <c r="U39" s="205">
        <f t="shared" si="29"/>
        <v>28433.017482503983</v>
      </c>
      <c r="V39" s="205">
        <f t="shared" ref="V39:AK40" si="30">IF(V$2&lt;=($B$2+$C$2+$D$2),IF(V$2&lt;=($B$2+$C$2),IF(V$2&lt;=$B$2,$B39,$C39),$D39),$E39)</f>
        <v>28433.017482503983</v>
      </c>
      <c r="W39" s="205">
        <f t="shared" si="30"/>
        <v>28433.017482503983</v>
      </c>
      <c r="X39" s="205">
        <f t="shared" si="30"/>
        <v>28433.017482503983</v>
      </c>
      <c r="Y39" s="205">
        <f t="shared" si="30"/>
        <v>28433.017482503983</v>
      </c>
      <c r="Z39" s="205">
        <f t="shared" si="30"/>
        <v>28433.017482503968</v>
      </c>
      <c r="AA39" s="205">
        <f t="shared" si="30"/>
        <v>28433.017482503968</v>
      </c>
      <c r="AB39" s="205">
        <f t="shared" si="30"/>
        <v>28433.017482503968</v>
      </c>
      <c r="AC39" s="205">
        <f t="shared" si="30"/>
        <v>28433.017482503968</v>
      </c>
      <c r="AD39" s="205">
        <f t="shared" si="30"/>
        <v>28433.017482503968</v>
      </c>
      <c r="AE39" s="205">
        <f t="shared" si="30"/>
        <v>28433.017482503968</v>
      </c>
      <c r="AF39" s="205">
        <f t="shared" si="30"/>
        <v>28433.017482503968</v>
      </c>
      <c r="AG39" s="205">
        <f t="shared" si="30"/>
        <v>28433.017482503968</v>
      </c>
      <c r="AH39" s="205">
        <f t="shared" si="30"/>
        <v>28433.017482503968</v>
      </c>
      <c r="AI39" s="205">
        <f t="shared" si="30"/>
        <v>28433.017482503968</v>
      </c>
      <c r="AJ39" s="205">
        <f t="shared" si="30"/>
        <v>28433.017482503968</v>
      </c>
      <c r="AK39" s="205">
        <f t="shared" si="30"/>
        <v>28433.017482503968</v>
      </c>
      <c r="AL39" s="205">
        <f t="shared" ref="AL39:BA40" si="31">IF(AL$2&lt;=($B$2+$C$2+$D$2),IF(AL$2&lt;=($B$2+$C$2),IF(AL$2&lt;=$B$2,$B39,$C39),$D39),$E39)</f>
        <v>28433.017482503968</v>
      </c>
      <c r="AM39" s="205">
        <f t="shared" si="31"/>
        <v>28433.017482503968</v>
      </c>
      <c r="AN39" s="205">
        <f t="shared" si="31"/>
        <v>28433.017482503968</v>
      </c>
      <c r="AO39" s="205">
        <f t="shared" si="31"/>
        <v>28433.017482503968</v>
      </c>
      <c r="AP39" s="205">
        <f t="shared" si="31"/>
        <v>28433.017482503968</v>
      </c>
      <c r="AQ39" s="205">
        <f t="shared" si="31"/>
        <v>28433.017482503968</v>
      </c>
      <c r="AR39" s="205">
        <f t="shared" si="31"/>
        <v>28433.017482503968</v>
      </c>
      <c r="AS39" s="205">
        <f t="shared" si="31"/>
        <v>28433.017482503968</v>
      </c>
      <c r="AT39" s="205">
        <f t="shared" si="31"/>
        <v>28433.017482503968</v>
      </c>
      <c r="AU39" s="205">
        <f t="shared" si="31"/>
        <v>28433.017482503968</v>
      </c>
      <c r="AV39" s="205">
        <f t="shared" si="31"/>
        <v>28433.017482503968</v>
      </c>
      <c r="AW39" s="205">
        <f t="shared" si="31"/>
        <v>28433.017482503968</v>
      </c>
      <c r="AX39" s="205">
        <f t="shared" si="31"/>
        <v>28433.017482503968</v>
      </c>
      <c r="AY39" s="205">
        <f t="shared" si="31"/>
        <v>28433.017482503968</v>
      </c>
      <c r="AZ39" s="205">
        <f t="shared" si="31"/>
        <v>28433.017482503968</v>
      </c>
      <c r="BA39" s="205">
        <f t="shared" si="31"/>
        <v>28433.017482503979</v>
      </c>
      <c r="BB39" s="205">
        <f t="shared" ref="BB39:CD40" si="32">IF(BB$2&lt;=($B$2+$C$2+$D$2),IF(BB$2&lt;=($B$2+$C$2),IF(BB$2&lt;=$B$2,$B39,$C39),$D39),$E39)</f>
        <v>28433.017482503979</v>
      </c>
      <c r="BC39" s="205">
        <f t="shared" si="32"/>
        <v>28433.017482503979</v>
      </c>
      <c r="BD39" s="205">
        <f t="shared" si="32"/>
        <v>28433.017482503979</v>
      </c>
      <c r="BE39" s="205">
        <f t="shared" si="32"/>
        <v>28433.017482503979</v>
      </c>
      <c r="BF39" s="205">
        <f t="shared" si="32"/>
        <v>28433.017482503979</v>
      </c>
      <c r="BG39" s="205">
        <f t="shared" si="32"/>
        <v>28433.017482503979</v>
      </c>
      <c r="BH39" s="205">
        <f t="shared" si="32"/>
        <v>28433.017482503979</v>
      </c>
      <c r="BI39" s="205">
        <f t="shared" si="32"/>
        <v>28433.017482503979</v>
      </c>
      <c r="BJ39" s="205">
        <f t="shared" si="32"/>
        <v>28433.017482503979</v>
      </c>
      <c r="BK39" s="205">
        <f t="shared" si="32"/>
        <v>28433.017482503979</v>
      </c>
      <c r="BL39" s="205">
        <f t="shared" si="32"/>
        <v>28433.017482503979</v>
      </c>
      <c r="BM39" s="205">
        <f t="shared" si="32"/>
        <v>28433.017482503979</v>
      </c>
      <c r="BN39" s="205">
        <f t="shared" si="32"/>
        <v>28433.017482503979</v>
      </c>
      <c r="BO39" s="205">
        <f t="shared" si="32"/>
        <v>28433.017482503979</v>
      </c>
      <c r="BP39" s="205">
        <f t="shared" si="32"/>
        <v>28433.017482503979</v>
      </c>
      <c r="BQ39" s="205">
        <f t="shared" si="32"/>
        <v>28433.017482503979</v>
      </c>
      <c r="BR39" s="205">
        <f t="shared" si="32"/>
        <v>28433.017482503979</v>
      </c>
      <c r="BS39" s="205">
        <f t="shared" si="32"/>
        <v>28433.017482503979</v>
      </c>
      <c r="BT39" s="205">
        <f t="shared" si="32"/>
        <v>28433.017482503979</v>
      </c>
      <c r="BU39" s="205">
        <f t="shared" si="32"/>
        <v>28433.017482503979</v>
      </c>
      <c r="BV39" s="205">
        <f t="shared" si="32"/>
        <v>28433.017482503979</v>
      </c>
      <c r="BW39" s="205">
        <f t="shared" si="32"/>
        <v>28433.017482503979</v>
      </c>
      <c r="BX39" s="205">
        <f t="shared" si="32"/>
        <v>28433.017482503979</v>
      </c>
      <c r="BY39" s="205">
        <f t="shared" si="32"/>
        <v>28433.017482503979</v>
      </c>
      <c r="BZ39" s="205">
        <f t="shared" si="32"/>
        <v>28433.017482503979</v>
      </c>
      <c r="CA39" s="205">
        <f t="shared" si="32"/>
        <v>28433.017482503979</v>
      </c>
      <c r="CB39" s="205">
        <f t="shared" si="32"/>
        <v>28433.017482503979</v>
      </c>
      <c r="CC39" s="205">
        <f t="shared" si="32"/>
        <v>28433.017482503979</v>
      </c>
      <c r="CD39" s="205">
        <f t="shared" si="32"/>
        <v>28433.017482503979</v>
      </c>
      <c r="CE39" s="205">
        <f t="shared" ref="CE39:CR40" si="33">IF(CE$2&lt;=($B$2+$C$2+$D$2),IF(CE$2&lt;=($B$2+$C$2),IF(CE$2&lt;=$B$2,$B39,$C39),$D39),$E39)</f>
        <v>28433.017482503979</v>
      </c>
      <c r="CF39" s="205">
        <f t="shared" si="33"/>
        <v>28433.017482503979</v>
      </c>
      <c r="CG39" s="205">
        <f t="shared" si="33"/>
        <v>28433.017482503979</v>
      </c>
      <c r="CH39" s="205">
        <f t="shared" si="33"/>
        <v>28433.017482503979</v>
      </c>
      <c r="CI39" s="205">
        <f t="shared" si="33"/>
        <v>28433.017482503979</v>
      </c>
      <c r="CJ39" s="205">
        <f t="shared" si="33"/>
        <v>28433.017482503979</v>
      </c>
      <c r="CK39" s="205">
        <f t="shared" si="33"/>
        <v>28433.017482503979</v>
      </c>
      <c r="CL39" s="205">
        <f t="shared" si="33"/>
        <v>28433.017482503979</v>
      </c>
      <c r="CM39" s="205">
        <f t="shared" si="33"/>
        <v>28433.017482503979</v>
      </c>
      <c r="CN39" s="205">
        <f t="shared" si="33"/>
        <v>28433.017482503979</v>
      </c>
      <c r="CO39" s="205">
        <f t="shared" si="33"/>
        <v>28433.017482503979</v>
      </c>
      <c r="CP39" s="205">
        <f t="shared" si="33"/>
        <v>28433.017482503979</v>
      </c>
      <c r="CQ39" s="205">
        <f t="shared" si="33"/>
        <v>28433.017482503979</v>
      </c>
      <c r="CR39" s="205">
        <f t="shared" si="33"/>
        <v>28433.017482503979</v>
      </c>
      <c r="CS39" s="205">
        <f t="shared" ref="CS39:DA40" si="34">IF(CS$2&lt;=($B$2+$C$2+$D$2),IF(CS$2&lt;=($B$2+$C$2),IF(CS$2&lt;=$B$2,$B39,$C39),$D39),$E39)</f>
        <v>28433.017482503979</v>
      </c>
      <c r="CT39" s="205">
        <f t="shared" si="34"/>
        <v>28433.017482503979</v>
      </c>
      <c r="CU39" s="205">
        <f t="shared" si="34"/>
        <v>28433.017482503979</v>
      </c>
      <c r="CV39" s="205">
        <f t="shared" si="34"/>
        <v>28433.017482503979</v>
      </c>
      <c r="CW39" s="205">
        <f t="shared" si="34"/>
        <v>28433.017482503979</v>
      </c>
      <c r="CX39" s="205">
        <f t="shared" si="34"/>
        <v>28433.017482503979</v>
      </c>
      <c r="CY39" s="205">
        <f t="shared" si="34"/>
        <v>28433.017482503979</v>
      </c>
      <c r="CZ39" s="205">
        <f t="shared" si="34"/>
        <v>28433.017482503979</v>
      </c>
      <c r="DA39" s="205">
        <f t="shared" si="34"/>
        <v>28433.017482503979</v>
      </c>
    </row>
    <row r="40" spans="1:105">
      <c r="A40" s="202" t="str">
        <f>Income!A90</f>
        <v>Lower Bound Poverty line</v>
      </c>
      <c r="B40" s="204">
        <f>Income!B90</f>
        <v>45906.350815837315</v>
      </c>
      <c r="C40" s="204">
        <f>Income!C90</f>
        <v>45906.350815837308</v>
      </c>
      <c r="D40" s="204">
        <f>Income!D90</f>
        <v>45906.350815837308</v>
      </c>
      <c r="E40" s="204">
        <f>Income!E90</f>
        <v>45906.350815837308</v>
      </c>
      <c r="F40" s="205">
        <f t="shared" ref="F40:U40" si="35">IF(F$2&lt;=($B$2+$C$2+$D$2),IF(F$2&lt;=($B$2+$C$2),IF(F$2&lt;=$B$2,$B40,$C40),$D40),$E40)</f>
        <v>45906.350815837315</v>
      </c>
      <c r="G40" s="205">
        <f t="shared" si="35"/>
        <v>45906.350815837315</v>
      </c>
      <c r="H40" s="205">
        <f t="shared" si="35"/>
        <v>45906.350815837315</v>
      </c>
      <c r="I40" s="205">
        <f t="shared" si="35"/>
        <v>45906.350815837315</v>
      </c>
      <c r="J40" s="205">
        <f t="shared" si="35"/>
        <v>45906.350815837315</v>
      </c>
      <c r="K40" s="205">
        <f t="shared" si="35"/>
        <v>45906.350815837315</v>
      </c>
      <c r="L40" s="205">
        <f t="shared" si="35"/>
        <v>45906.350815837315</v>
      </c>
      <c r="M40" s="205">
        <f t="shared" si="35"/>
        <v>45906.350815837315</v>
      </c>
      <c r="N40" s="205">
        <f t="shared" si="35"/>
        <v>45906.350815837315</v>
      </c>
      <c r="O40" s="205">
        <f t="shared" si="35"/>
        <v>45906.350815837315</v>
      </c>
      <c r="P40" s="205">
        <f t="shared" si="35"/>
        <v>45906.350815837315</v>
      </c>
      <c r="Q40" s="205">
        <f t="shared" si="35"/>
        <v>45906.350815837315</v>
      </c>
      <c r="R40" s="205">
        <f t="shared" si="35"/>
        <v>45906.350815837315</v>
      </c>
      <c r="S40" s="205">
        <f t="shared" si="35"/>
        <v>45906.350815837315</v>
      </c>
      <c r="T40" s="205">
        <f t="shared" si="35"/>
        <v>45906.350815837315</v>
      </c>
      <c r="U40" s="205">
        <f t="shared" si="35"/>
        <v>45906.350815837315</v>
      </c>
      <c r="V40" s="205">
        <f t="shared" si="30"/>
        <v>45906.350815837315</v>
      </c>
      <c r="W40" s="205">
        <f t="shared" si="30"/>
        <v>45906.350815837315</v>
      </c>
      <c r="X40" s="205">
        <f t="shared" si="30"/>
        <v>45906.350815837315</v>
      </c>
      <c r="Y40" s="205">
        <f t="shared" si="30"/>
        <v>45906.350815837315</v>
      </c>
      <c r="Z40" s="205">
        <f t="shared" si="30"/>
        <v>45906.350815837308</v>
      </c>
      <c r="AA40" s="205">
        <f t="shared" si="30"/>
        <v>45906.350815837308</v>
      </c>
      <c r="AB40" s="205">
        <f t="shared" si="30"/>
        <v>45906.350815837308</v>
      </c>
      <c r="AC40" s="205">
        <f t="shared" si="30"/>
        <v>45906.350815837308</v>
      </c>
      <c r="AD40" s="205">
        <f t="shared" si="30"/>
        <v>45906.350815837308</v>
      </c>
      <c r="AE40" s="205">
        <f t="shared" si="30"/>
        <v>45906.350815837308</v>
      </c>
      <c r="AF40" s="205">
        <f t="shared" si="30"/>
        <v>45906.350815837308</v>
      </c>
      <c r="AG40" s="205">
        <f t="shared" si="30"/>
        <v>45906.350815837308</v>
      </c>
      <c r="AH40" s="205">
        <f t="shared" si="30"/>
        <v>45906.350815837308</v>
      </c>
      <c r="AI40" s="205">
        <f t="shared" si="30"/>
        <v>45906.350815837308</v>
      </c>
      <c r="AJ40" s="205">
        <f t="shared" si="30"/>
        <v>45906.350815837308</v>
      </c>
      <c r="AK40" s="205">
        <f t="shared" si="30"/>
        <v>45906.350815837308</v>
      </c>
      <c r="AL40" s="205">
        <f t="shared" si="31"/>
        <v>45906.350815837308</v>
      </c>
      <c r="AM40" s="205">
        <f t="shared" si="31"/>
        <v>45906.350815837308</v>
      </c>
      <c r="AN40" s="205">
        <f t="shared" si="31"/>
        <v>45906.350815837308</v>
      </c>
      <c r="AO40" s="205">
        <f t="shared" si="31"/>
        <v>45906.350815837308</v>
      </c>
      <c r="AP40" s="205">
        <f t="shared" si="31"/>
        <v>45906.350815837308</v>
      </c>
      <c r="AQ40" s="205">
        <f t="shared" si="31"/>
        <v>45906.350815837308</v>
      </c>
      <c r="AR40" s="205">
        <f t="shared" si="31"/>
        <v>45906.350815837308</v>
      </c>
      <c r="AS40" s="205">
        <f t="shared" si="31"/>
        <v>45906.350815837308</v>
      </c>
      <c r="AT40" s="205">
        <f t="shared" si="31"/>
        <v>45906.350815837308</v>
      </c>
      <c r="AU40" s="205">
        <f t="shared" si="31"/>
        <v>45906.350815837308</v>
      </c>
      <c r="AV40" s="205">
        <f t="shared" si="31"/>
        <v>45906.350815837308</v>
      </c>
      <c r="AW40" s="205">
        <f t="shared" si="31"/>
        <v>45906.350815837308</v>
      </c>
      <c r="AX40" s="205">
        <f t="shared" si="31"/>
        <v>45906.350815837308</v>
      </c>
      <c r="AY40" s="205">
        <f t="shared" si="31"/>
        <v>45906.350815837308</v>
      </c>
      <c r="AZ40" s="205">
        <f t="shared" si="31"/>
        <v>45906.350815837308</v>
      </c>
      <c r="BA40" s="205">
        <f t="shared" si="31"/>
        <v>45906.350815837308</v>
      </c>
      <c r="BB40" s="205">
        <f t="shared" si="32"/>
        <v>45906.350815837308</v>
      </c>
      <c r="BC40" s="205">
        <f t="shared" si="32"/>
        <v>45906.350815837308</v>
      </c>
      <c r="BD40" s="205">
        <f t="shared" si="32"/>
        <v>45906.350815837308</v>
      </c>
      <c r="BE40" s="205">
        <f t="shared" si="32"/>
        <v>45906.350815837308</v>
      </c>
      <c r="BF40" s="205">
        <f t="shared" si="32"/>
        <v>45906.350815837308</v>
      </c>
      <c r="BG40" s="205">
        <f t="shared" si="32"/>
        <v>45906.350815837308</v>
      </c>
      <c r="BH40" s="205">
        <f t="shared" si="32"/>
        <v>45906.350815837308</v>
      </c>
      <c r="BI40" s="205">
        <f t="shared" si="32"/>
        <v>45906.350815837308</v>
      </c>
      <c r="BJ40" s="205">
        <f t="shared" si="32"/>
        <v>45906.350815837308</v>
      </c>
      <c r="BK40" s="205">
        <f t="shared" si="32"/>
        <v>45906.350815837308</v>
      </c>
      <c r="BL40" s="205">
        <f t="shared" si="32"/>
        <v>45906.350815837308</v>
      </c>
      <c r="BM40" s="205">
        <f t="shared" si="32"/>
        <v>45906.350815837308</v>
      </c>
      <c r="BN40" s="205">
        <f t="shared" si="32"/>
        <v>45906.350815837308</v>
      </c>
      <c r="BO40" s="205">
        <f t="shared" si="32"/>
        <v>45906.350815837308</v>
      </c>
      <c r="BP40" s="205">
        <f t="shared" si="32"/>
        <v>45906.350815837308</v>
      </c>
      <c r="BQ40" s="205">
        <f t="shared" si="32"/>
        <v>45906.350815837308</v>
      </c>
      <c r="BR40" s="205">
        <f t="shared" si="32"/>
        <v>45906.350815837308</v>
      </c>
      <c r="BS40" s="205">
        <f t="shared" si="32"/>
        <v>45906.350815837308</v>
      </c>
      <c r="BT40" s="205">
        <f t="shared" si="32"/>
        <v>45906.350815837308</v>
      </c>
      <c r="BU40" s="205">
        <f t="shared" si="32"/>
        <v>45906.350815837308</v>
      </c>
      <c r="BV40" s="205">
        <f t="shared" si="32"/>
        <v>45906.350815837308</v>
      </c>
      <c r="BW40" s="205">
        <f t="shared" si="32"/>
        <v>45906.350815837308</v>
      </c>
      <c r="BX40" s="205">
        <f t="shared" si="32"/>
        <v>45906.350815837308</v>
      </c>
      <c r="BY40" s="205">
        <f t="shared" si="32"/>
        <v>45906.350815837308</v>
      </c>
      <c r="BZ40" s="205">
        <f t="shared" si="32"/>
        <v>45906.350815837308</v>
      </c>
      <c r="CA40" s="205">
        <f t="shared" si="32"/>
        <v>45906.350815837308</v>
      </c>
      <c r="CB40" s="205">
        <f t="shared" si="32"/>
        <v>45906.350815837308</v>
      </c>
      <c r="CC40" s="205">
        <f t="shared" si="32"/>
        <v>45906.350815837308</v>
      </c>
      <c r="CD40" s="205">
        <f t="shared" si="32"/>
        <v>45906.350815837308</v>
      </c>
      <c r="CE40" s="205">
        <f t="shared" si="33"/>
        <v>45906.350815837308</v>
      </c>
      <c r="CF40" s="205">
        <f t="shared" si="33"/>
        <v>45906.350815837308</v>
      </c>
      <c r="CG40" s="205">
        <f t="shared" si="33"/>
        <v>45906.350815837308</v>
      </c>
      <c r="CH40" s="205">
        <f t="shared" si="33"/>
        <v>45906.350815837308</v>
      </c>
      <c r="CI40" s="205">
        <f t="shared" si="33"/>
        <v>45906.350815837308</v>
      </c>
      <c r="CJ40" s="205">
        <f t="shared" si="33"/>
        <v>45906.350815837308</v>
      </c>
      <c r="CK40" s="205">
        <f t="shared" si="33"/>
        <v>45906.350815837308</v>
      </c>
      <c r="CL40" s="205">
        <f t="shared" si="33"/>
        <v>45906.350815837308</v>
      </c>
      <c r="CM40" s="205">
        <f t="shared" si="33"/>
        <v>45906.350815837308</v>
      </c>
      <c r="CN40" s="205">
        <f t="shared" si="33"/>
        <v>45906.350815837308</v>
      </c>
      <c r="CO40" s="205">
        <f t="shared" si="33"/>
        <v>45906.350815837308</v>
      </c>
      <c r="CP40" s="205">
        <f t="shared" si="33"/>
        <v>45906.350815837308</v>
      </c>
      <c r="CQ40" s="205">
        <f t="shared" si="33"/>
        <v>45906.350815837308</v>
      </c>
      <c r="CR40" s="205">
        <f t="shared" si="33"/>
        <v>45906.350815837308</v>
      </c>
      <c r="CS40" s="205">
        <f t="shared" si="34"/>
        <v>45906.350815837308</v>
      </c>
      <c r="CT40" s="205">
        <f t="shared" si="34"/>
        <v>45906.350815837308</v>
      </c>
      <c r="CU40" s="205">
        <f t="shared" si="34"/>
        <v>45906.350815837308</v>
      </c>
      <c r="CV40" s="205">
        <f t="shared" si="34"/>
        <v>45906.350815837308</v>
      </c>
      <c r="CW40" s="205">
        <f t="shared" si="34"/>
        <v>45906.350815837308</v>
      </c>
      <c r="CX40" s="205">
        <f t="shared" si="34"/>
        <v>45906.350815837308</v>
      </c>
      <c r="CY40" s="205">
        <f t="shared" si="34"/>
        <v>45906.350815837308</v>
      </c>
      <c r="CZ40" s="205">
        <f t="shared" si="34"/>
        <v>45906.350815837308</v>
      </c>
      <c r="DA40" s="205">
        <f t="shared" si="34"/>
        <v>45906.350815837308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-4.1793347456808538</v>
      </c>
      <c r="R42" s="211">
        <f t="shared" si="36"/>
        <v>-4.1793347456808538</v>
      </c>
      <c r="S42" s="211">
        <f t="shared" si="36"/>
        <v>-4.1793347456808538</v>
      </c>
      <c r="T42" s="211">
        <f t="shared" si="36"/>
        <v>-4.1793347456808538</v>
      </c>
      <c r="U42" s="211">
        <f t="shared" si="36"/>
        <v>-4.1793347456808538</v>
      </c>
      <c r="V42" s="211">
        <f t="shared" si="36"/>
        <v>-4.1793347456808538</v>
      </c>
      <c r="W42" s="211">
        <f t="shared" si="36"/>
        <v>-4.1793347456808538</v>
      </c>
      <c r="X42" s="211">
        <f t="shared" si="36"/>
        <v>-4.1793347456808538</v>
      </c>
      <c r="Y42" s="211">
        <f t="shared" si="36"/>
        <v>-4.1793347456808538</v>
      </c>
      <c r="Z42" s="211">
        <f t="shared" si="36"/>
        <v>-4.1793347456808538</v>
      </c>
      <c r="AA42" s="211">
        <f t="shared" si="36"/>
        <v>-4.1793347456808538</v>
      </c>
      <c r="AB42" s="211">
        <f t="shared" si="36"/>
        <v>-4.1793347456808538</v>
      </c>
      <c r="AC42" s="211">
        <f t="shared" si="36"/>
        <v>-4.1793347456808538</v>
      </c>
      <c r="AD42" s="211">
        <f t="shared" si="36"/>
        <v>-4.1793347456808538</v>
      </c>
      <c r="AE42" s="211">
        <f t="shared" si="36"/>
        <v>-4.1793347456808538</v>
      </c>
      <c r="AF42" s="211">
        <f t="shared" si="36"/>
        <v>-4.1793347456808538</v>
      </c>
      <c r="AG42" s="211">
        <f t="shared" si="36"/>
        <v>-4.1793347456808538</v>
      </c>
      <c r="AH42" s="211">
        <f t="shared" si="36"/>
        <v>-4.1793347456808538</v>
      </c>
      <c r="AI42" s="211">
        <f t="shared" si="36"/>
        <v>-4.1793347456808538</v>
      </c>
      <c r="AJ42" s="211">
        <f t="shared" si="36"/>
        <v>-4.1793347456808538</v>
      </c>
      <c r="AK42" s="211">
        <f t="shared" si="36"/>
        <v>-4.1793347456808538</v>
      </c>
      <c r="AL42" s="211">
        <f t="shared" ref="AL42:BQ42" si="37">IF(AL$22&lt;=$E$24,IF(AL$22&lt;=$D$24,IF(AL$22&lt;=$C$24,IF(AL$22&lt;=$B$24,$B108,($C25-$B25)/($C$24-$B$24)),($D25-$C25)/($D$24-$C$24)),($E25-$D25)/($E$24-$D$24)),$F108)</f>
        <v>-4.1793347456808538</v>
      </c>
      <c r="AM42" s="211">
        <f t="shared" si="37"/>
        <v>-4.1793347456808538</v>
      </c>
      <c r="AN42" s="211">
        <f t="shared" si="37"/>
        <v>34.229323056479096</v>
      </c>
      <c r="AO42" s="211">
        <f t="shared" si="37"/>
        <v>34.229323056479096</v>
      </c>
      <c r="AP42" s="211">
        <f t="shared" si="37"/>
        <v>34.229323056479096</v>
      </c>
      <c r="AQ42" s="211">
        <f t="shared" si="37"/>
        <v>34.229323056479096</v>
      </c>
      <c r="AR42" s="211">
        <f t="shared" si="37"/>
        <v>34.229323056479096</v>
      </c>
      <c r="AS42" s="211">
        <f t="shared" si="37"/>
        <v>34.229323056479096</v>
      </c>
      <c r="AT42" s="211">
        <f t="shared" si="37"/>
        <v>34.229323056479096</v>
      </c>
      <c r="AU42" s="211">
        <f t="shared" si="37"/>
        <v>34.229323056479096</v>
      </c>
      <c r="AV42" s="211">
        <f t="shared" si="37"/>
        <v>34.229323056479096</v>
      </c>
      <c r="AW42" s="211">
        <f t="shared" si="37"/>
        <v>34.229323056479096</v>
      </c>
      <c r="AX42" s="211">
        <f t="shared" si="37"/>
        <v>34.229323056479096</v>
      </c>
      <c r="AY42" s="211">
        <f t="shared" si="37"/>
        <v>34.229323056479096</v>
      </c>
      <c r="AZ42" s="211">
        <f t="shared" si="37"/>
        <v>34.229323056479096</v>
      </c>
      <c r="BA42" s="211">
        <f t="shared" si="37"/>
        <v>34.229323056479096</v>
      </c>
      <c r="BB42" s="211">
        <f t="shared" si="37"/>
        <v>34.229323056479096</v>
      </c>
      <c r="BC42" s="211">
        <f t="shared" si="37"/>
        <v>34.229323056479096</v>
      </c>
      <c r="BD42" s="211">
        <f t="shared" si="37"/>
        <v>34.229323056479096</v>
      </c>
      <c r="BE42" s="211">
        <f t="shared" si="37"/>
        <v>34.229323056479096</v>
      </c>
      <c r="BF42" s="211">
        <f t="shared" si="37"/>
        <v>34.229323056479096</v>
      </c>
      <c r="BG42" s="211">
        <f t="shared" si="37"/>
        <v>34.229323056479096</v>
      </c>
      <c r="BH42" s="211">
        <f t="shared" si="37"/>
        <v>34.229323056479096</v>
      </c>
      <c r="BI42" s="211">
        <f t="shared" si="37"/>
        <v>34.229323056479096</v>
      </c>
      <c r="BJ42" s="211">
        <f t="shared" si="37"/>
        <v>34.229323056479096</v>
      </c>
      <c r="BK42" s="211">
        <f t="shared" si="37"/>
        <v>34.229323056479096</v>
      </c>
      <c r="BL42" s="211">
        <f t="shared" si="37"/>
        <v>34.229323056479096</v>
      </c>
      <c r="BM42" s="211">
        <f t="shared" si="37"/>
        <v>34.229323056479096</v>
      </c>
      <c r="BN42" s="211">
        <f t="shared" si="37"/>
        <v>34.229323056479096</v>
      </c>
      <c r="BO42" s="211">
        <f t="shared" si="37"/>
        <v>34.229323056479096</v>
      </c>
      <c r="BP42" s="211">
        <f t="shared" si="37"/>
        <v>34.229323056479096</v>
      </c>
      <c r="BQ42" s="211">
        <f t="shared" si="37"/>
        <v>34.229323056479096</v>
      </c>
      <c r="BR42" s="211">
        <f t="shared" ref="BR42:DA42" si="38">IF(BR$22&lt;=$E$24,IF(BR$22&lt;=$D$24,IF(BR$22&lt;=$C$24,IF(BR$22&lt;=$B$24,$B108,($C25-$B25)/($C$24-$B$24)),($D25-$C25)/($D$24-$C$24)),($E25-$D25)/($E$24-$D$24)),$F108)</f>
        <v>34.229323056479096</v>
      </c>
      <c r="BS42" s="211">
        <f t="shared" si="38"/>
        <v>34.229323056479096</v>
      </c>
      <c r="BT42" s="211">
        <f t="shared" si="38"/>
        <v>34.229323056479096</v>
      </c>
      <c r="BU42" s="211">
        <f t="shared" si="38"/>
        <v>77.366259972388136</v>
      </c>
      <c r="BV42" s="211">
        <f t="shared" si="38"/>
        <v>77.366259972388136</v>
      </c>
      <c r="BW42" s="211">
        <f t="shared" si="38"/>
        <v>77.366259972388136</v>
      </c>
      <c r="BX42" s="211">
        <f t="shared" si="38"/>
        <v>77.366259972388136</v>
      </c>
      <c r="BY42" s="211">
        <f t="shared" si="38"/>
        <v>77.366259972388136</v>
      </c>
      <c r="BZ42" s="211">
        <f t="shared" si="38"/>
        <v>77.366259972388136</v>
      </c>
      <c r="CA42" s="211">
        <f t="shared" si="38"/>
        <v>77.366259972388136</v>
      </c>
      <c r="CB42" s="211">
        <f t="shared" si="38"/>
        <v>77.366259972388136</v>
      </c>
      <c r="CC42" s="211">
        <f t="shared" si="38"/>
        <v>77.366259972388136</v>
      </c>
      <c r="CD42" s="211">
        <f t="shared" si="38"/>
        <v>77.366259972388136</v>
      </c>
      <c r="CE42" s="211">
        <f t="shared" si="38"/>
        <v>77.366259972388136</v>
      </c>
      <c r="CF42" s="211">
        <f t="shared" si="38"/>
        <v>77.366259972388136</v>
      </c>
      <c r="CG42" s="211">
        <f t="shared" si="38"/>
        <v>77.366259972388136</v>
      </c>
      <c r="CH42" s="211">
        <f t="shared" si="38"/>
        <v>77.366259972388136</v>
      </c>
      <c r="CI42" s="211">
        <f t="shared" si="38"/>
        <v>77.366259972388136</v>
      </c>
      <c r="CJ42" s="211">
        <f t="shared" si="38"/>
        <v>77.366259972388136</v>
      </c>
      <c r="CK42" s="211">
        <f t="shared" si="38"/>
        <v>77.366259972388136</v>
      </c>
      <c r="CL42" s="211">
        <f t="shared" si="38"/>
        <v>77.366259972388136</v>
      </c>
      <c r="CM42" s="211">
        <f t="shared" si="38"/>
        <v>77.366259972388136</v>
      </c>
      <c r="CN42" s="211">
        <f t="shared" si="38"/>
        <v>77.366259972388136</v>
      </c>
      <c r="CO42" s="211">
        <f t="shared" si="38"/>
        <v>77.366259972388136</v>
      </c>
      <c r="CP42" s="211">
        <f t="shared" si="38"/>
        <v>77.366259972388136</v>
      </c>
      <c r="CQ42" s="211">
        <f t="shared" si="38"/>
        <v>77.366259972388136</v>
      </c>
      <c r="CR42" s="211">
        <f t="shared" si="38"/>
        <v>77.366259972388136</v>
      </c>
      <c r="CS42" s="211">
        <f t="shared" si="38"/>
        <v>77.366259972388136</v>
      </c>
      <c r="CT42" s="211">
        <f t="shared" si="38"/>
        <v>77.366259972388136</v>
      </c>
      <c r="CU42" s="211">
        <f t="shared" si="38"/>
        <v>106.36000000000007</v>
      </c>
      <c r="CV42" s="211">
        <f t="shared" si="38"/>
        <v>106.36000000000007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-4.2553191489361692</v>
      </c>
      <c r="R43" s="211">
        <f t="shared" si="39"/>
        <v>-4.2553191489361692</v>
      </c>
      <c r="S43" s="211">
        <f t="shared" si="39"/>
        <v>-4.2553191489361692</v>
      </c>
      <c r="T43" s="211">
        <f t="shared" si="39"/>
        <v>-4.2553191489361692</v>
      </c>
      <c r="U43" s="211">
        <f t="shared" si="39"/>
        <v>-4.2553191489361692</v>
      </c>
      <c r="V43" s="211">
        <f t="shared" si="39"/>
        <v>-4.2553191489361692</v>
      </c>
      <c r="W43" s="211">
        <f t="shared" si="39"/>
        <v>-4.2553191489361692</v>
      </c>
      <c r="X43" s="211">
        <f t="shared" si="39"/>
        <v>-4.2553191489361692</v>
      </c>
      <c r="Y43" s="211">
        <f t="shared" si="39"/>
        <v>-4.2553191489361692</v>
      </c>
      <c r="Z43" s="211">
        <f t="shared" si="39"/>
        <v>-4.2553191489361692</v>
      </c>
      <c r="AA43" s="211">
        <f t="shared" si="39"/>
        <v>-4.2553191489361692</v>
      </c>
      <c r="AB43" s="211">
        <f t="shared" si="39"/>
        <v>-4.2553191489361692</v>
      </c>
      <c r="AC43" s="211">
        <f t="shared" si="39"/>
        <v>-4.2553191489361692</v>
      </c>
      <c r="AD43" s="211">
        <f t="shared" si="39"/>
        <v>-4.2553191489361692</v>
      </c>
      <c r="AE43" s="211">
        <f t="shared" si="39"/>
        <v>-4.2553191489361692</v>
      </c>
      <c r="AF43" s="211">
        <f t="shared" si="39"/>
        <v>-4.2553191489361692</v>
      </c>
      <c r="AG43" s="211">
        <f t="shared" si="39"/>
        <v>-4.2553191489361692</v>
      </c>
      <c r="AH43" s="211">
        <f t="shared" si="39"/>
        <v>-4.2553191489361692</v>
      </c>
      <c r="AI43" s="211">
        <f t="shared" si="39"/>
        <v>-4.2553191489361692</v>
      </c>
      <c r="AJ43" s="211">
        <f t="shared" si="39"/>
        <v>-4.2553191489361692</v>
      </c>
      <c r="AK43" s="211">
        <f t="shared" si="39"/>
        <v>-4.2553191489361692</v>
      </c>
      <c r="AL43" s="211">
        <f t="shared" ref="AL43:BQ43" si="40">IF(AL$22&lt;=$E$24,IF(AL$22&lt;=$D$24,IF(AL$22&lt;=$C$24,IF(AL$22&lt;=$B$24,$B109,($C26-$B26)/($C$24-$B$24)),($D26-$C26)/($D$24-$C$24)),($E26-$D26)/($E$24-$D$24)),$F109)</f>
        <v>-4.2553191489361692</v>
      </c>
      <c r="AM43" s="211">
        <f t="shared" si="40"/>
        <v>-4.2553191489361692</v>
      </c>
      <c r="AN43" s="211">
        <f t="shared" si="40"/>
        <v>-4.615384615384615</v>
      </c>
      <c r="AO43" s="211">
        <f t="shared" si="40"/>
        <v>-4.615384615384615</v>
      </c>
      <c r="AP43" s="211">
        <f t="shared" si="40"/>
        <v>-4.615384615384615</v>
      </c>
      <c r="AQ43" s="211">
        <f t="shared" si="40"/>
        <v>-4.615384615384615</v>
      </c>
      <c r="AR43" s="211">
        <f t="shared" si="40"/>
        <v>-4.615384615384615</v>
      </c>
      <c r="AS43" s="211">
        <f t="shared" si="40"/>
        <v>-4.615384615384615</v>
      </c>
      <c r="AT43" s="211">
        <f t="shared" si="40"/>
        <v>-4.615384615384615</v>
      </c>
      <c r="AU43" s="211">
        <f t="shared" si="40"/>
        <v>-4.615384615384615</v>
      </c>
      <c r="AV43" s="211">
        <f t="shared" si="40"/>
        <v>-4.615384615384615</v>
      </c>
      <c r="AW43" s="211">
        <f t="shared" si="40"/>
        <v>-4.615384615384615</v>
      </c>
      <c r="AX43" s="211">
        <f t="shared" si="40"/>
        <v>-4.615384615384615</v>
      </c>
      <c r="AY43" s="211">
        <f t="shared" si="40"/>
        <v>-4.615384615384615</v>
      </c>
      <c r="AZ43" s="211">
        <f t="shared" si="40"/>
        <v>-4.615384615384615</v>
      </c>
      <c r="BA43" s="211">
        <f t="shared" si="40"/>
        <v>-4.615384615384615</v>
      </c>
      <c r="BB43" s="211">
        <f t="shared" si="40"/>
        <v>-4.615384615384615</v>
      </c>
      <c r="BC43" s="211">
        <f t="shared" si="40"/>
        <v>-4.615384615384615</v>
      </c>
      <c r="BD43" s="211">
        <f t="shared" si="40"/>
        <v>-4.615384615384615</v>
      </c>
      <c r="BE43" s="211">
        <f t="shared" si="40"/>
        <v>-4.615384615384615</v>
      </c>
      <c r="BF43" s="211">
        <f t="shared" si="40"/>
        <v>-4.615384615384615</v>
      </c>
      <c r="BG43" s="211">
        <f t="shared" si="40"/>
        <v>-4.615384615384615</v>
      </c>
      <c r="BH43" s="211">
        <f t="shared" si="40"/>
        <v>-4.615384615384615</v>
      </c>
      <c r="BI43" s="211">
        <f t="shared" si="40"/>
        <v>-4.615384615384615</v>
      </c>
      <c r="BJ43" s="211">
        <f t="shared" si="40"/>
        <v>-4.615384615384615</v>
      </c>
      <c r="BK43" s="211">
        <f t="shared" si="40"/>
        <v>-4.615384615384615</v>
      </c>
      <c r="BL43" s="211">
        <f t="shared" si="40"/>
        <v>-4.615384615384615</v>
      </c>
      <c r="BM43" s="211">
        <f t="shared" si="40"/>
        <v>-4.615384615384615</v>
      </c>
      <c r="BN43" s="211">
        <f t="shared" si="40"/>
        <v>-4.615384615384615</v>
      </c>
      <c r="BO43" s="211">
        <f t="shared" si="40"/>
        <v>-4.615384615384615</v>
      </c>
      <c r="BP43" s="211">
        <f t="shared" si="40"/>
        <v>-4.615384615384615</v>
      </c>
      <c r="BQ43" s="211">
        <f t="shared" si="40"/>
        <v>-4.615384615384615</v>
      </c>
      <c r="BR43" s="211">
        <f t="shared" ref="BR43:DA43" si="41">IF(BR$22&lt;=$E$24,IF(BR$22&lt;=$D$24,IF(BR$22&lt;=$C$24,IF(BR$22&lt;=$B$24,$B109,($C26-$B26)/($C$24-$B$24)),($D26-$C26)/($D$24-$C$24)),($E26-$D26)/($E$24-$D$24)),$F109)</f>
        <v>-4.615384615384615</v>
      </c>
      <c r="BS43" s="211">
        <f t="shared" si="41"/>
        <v>-4.615384615384615</v>
      </c>
      <c r="BT43" s="211">
        <f t="shared" si="41"/>
        <v>-4.615384615384615</v>
      </c>
      <c r="BU43" s="211">
        <f t="shared" si="41"/>
        <v>683.01886792452831</v>
      </c>
      <c r="BV43" s="211">
        <f t="shared" si="41"/>
        <v>683.01886792452831</v>
      </c>
      <c r="BW43" s="211">
        <f t="shared" si="41"/>
        <v>683.01886792452831</v>
      </c>
      <c r="BX43" s="211">
        <f t="shared" si="41"/>
        <v>683.01886792452831</v>
      </c>
      <c r="BY43" s="211">
        <f t="shared" si="41"/>
        <v>683.01886792452831</v>
      </c>
      <c r="BZ43" s="211">
        <f t="shared" si="41"/>
        <v>683.01886792452831</v>
      </c>
      <c r="CA43" s="211">
        <f t="shared" si="41"/>
        <v>683.01886792452831</v>
      </c>
      <c r="CB43" s="211">
        <f t="shared" si="41"/>
        <v>683.01886792452831</v>
      </c>
      <c r="CC43" s="211">
        <f t="shared" si="41"/>
        <v>683.01886792452831</v>
      </c>
      <c r="CD43" s="211">
        <f t="shared" si="41"/>
        <v>683.01886792452831</v>
      </c>
      <c r="CE43" s="211">
        <f t="shared" si="41"/>
        <v>683.01886792452831</v>
      </c>
      <c r="CF43" s="211">
        <f t="shared" si="41"/>
        <v>683.01886792452831</v>
      </c>
      <c r="CG43" s="211">
        <f t="shared" si="41"/>
        <v>683.01886792452831</v>
      </c>
      <c r="CH43" s="211">
        <f t="shared" si="41"/>
        <v>683.01886792452831</v>
      </c>
      <c r="CI43" s="211">
        <f t="shared" si="41"/>
        <v>683.01886792452831</v>
      </c>
      <c r="CJ43" s="211">
        <f t="shared" si="41"/>
        <v>683.01886792452831</v>
      </c>
      <c r="CK43" s="211">
        <f t="shared" si="41"/>
        <v>683.01886792452831</v>
      </c>
      <c r="CL43" s="211">
        <f t="shared" si="41"/>
        <v>683.01886792452831</v>
      </c>
      <c r="CM43" s="211">
        <f t="shared" si="41"/>
        <v>683.01886792452831</v>
      </c>
      <c r="CN43" s="211">
        <f t="shared" si="41"/>
        <v>683.01886792452831</v>
      </c>
      <c r="CO43" s="211">
        <f t="shared" si="41"/>
        <v>683.01886792452831</v>
      </c>
      <c r="CP43" s="211">
        <f t="shared" si="41"/>
        <v>683.01886792452831</v>
      </c>
      <c r="CQ43" s="211">
        <f t="shared" si="41"/>
        <v>683.01886792452831</v>
      </c>
      <c r="CR43" s="211">
        <f t="shared" si="41"/>
        <v>683.01886792452831</v>
      </c>
      <c r="CS43" s="211">
        <f t="shared" si="41"/>
        <v>683.01886792452831</v>
      </c>
      <c r="CT43" s="211">
        <f t="shared" si="41"/>
        <v>683.01886792452831</v>
      </c>
      <c r="CU43" s="211">
        <f t="shared" si="41"/>
        <v>724.86000000000013</v>
      </c>
      <c r="CV43" s="211">
        <f t="shared" si="41"/>
        <v>724.86000000000013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5.7353893083951588</v>
      </c>
      <c r="R44" s="211">
        <f t="shared" si="42"/>
        <v>5.7353893083951588</v>
      </c>
      <c r="S44" s="211">
        <f t="shared" si="42"/>
        <v>5.7353893083951588</v>
      </c>
      <c r="T44" s="211">
        <f t="shared" si="42"/>
        <v>5.7353893083951588</v>
      </c>
      <c r="U44" s="211">
        <f t="shared" si="42"/>
        <v>5.7353893083951588</v>
      </c>
      <c r="V44" s="211">
        <f t="shared" si="42"/>
        <v>5.7353893083951588</v>
      </c>
      <c r="W44" s="211">
        <f t="shared" si="42"/>
        <v>5.7353893083951588</v>
      </c>
      <c r="X44" s="211">
        <f t="shared" si="42"/>
        <v>5.7353893083951588</v>
      </c>
      <c r="Y44" s="211">
        <f t="shared" si="42"/>
        <v>5.7353893083951588</v>
      </c>
      <c r="Z44" s="211">
        <f t="shared" si="42"/>
        <v>5.7353893083951588</v>
      </c>
      <c r="AA44" s="211">
        <f t="shared" si="42"/>
        <v>5.7353893083951588</v>
      </c>
      <c r="AB44" s="211">
        <f t="shared" si="42"/>
        <v>5.7353893083951588</v>
      </c>
      <c r="AC44" s="211">
        <f t="shared" si="42"/>
        <v>5.7353893083951588</v>
      </c>
      <c r="AD44" s="211">
        <f t="shared" si="42"/>
        <v>5.7353893083951588</v>
      </c>
      <c r="AE44" s="211">
        <f t="shared" si="42"/>
        <v>5.7353893083951588</v>
      </c>
      <c r="AF44" s="211">
        <f t="shared" si="42"/>
        <v>5.7353893083951588</v>
      </c>
      <c r="AG44" s="211">
        <f t="shared" si="42"/>
        <v>5.7353893083951588</v>
      </c>
      <c r="AH44" s="211">
        <f t="shared" si="42"/>
        <v>5.7353893083951588</v>
      </c>
      <c r="AI44" s="211">
        <f t="shared" si="42"/>
        <v>5.7353893083951588</v>
      </c>
      <c r="AJ44" s="211">
        <f t="shared" si="42"/>
        <v>5.7353893083951588</v>
      </c>
      <c r="AK44" s="211">
        <f t="shared" si="42"/>
        <v>5.7353893083951588</v>
      </c>
      <c r="AL44" s="211">
        <f t="shared" ref="AL44:BQ44" si="43">IF(AL$22&lt;=$E$24,IF(AL$22&lt;=$D$24,IF(AL$22&lt;=$C$24,IF(AL$22&lt;=$B$24,$B110,($C27-$B27)/($C$24-$B$24)),($D27-$C27)/($D$24-$C$24)),($E27-$D27)/($E$24-$D$24)),$F110)</f>
        <v>5.7353893083951588</v>
      </c>
      <c r="AM44" s="211">
        <f t="shared" si="43"/>
        <v>5.7353893083951588</v>
      </c>
      <c r="AN44" s="211">
        <f t="shared" si="43"/>
        <v>45.225506815157551</v>
      </c>
      <c r="AO44" s="211">
        <f t="shared" si="43"/>
        <v>45.225506815157551</v>
      </c>
      <c r="AP44" s="211">
        <f t="shared" si="43"/>
        <v>45.225506815157551</v>
      </c>
      <c r="AQ44" s="211">
        <f t="shared" si="43"/>
        <v>45.225506815157551</v>
      </c>
      <c r="AR44" s="211">
        <f t="shared" si="43"/>
        <v>45.225506815157551</v>
      </c>
      <c r="AS44" s="211">
        <f t="shared" si="43"/>
        <v>45.225506815157551</v>
      </c>
      <c r="AT44" s="211">
        <f t="shared" si="43"/>
        <v>45.225506815157551</v>
      </c>
      <c r="AU44" s="211">
        <f t="shared" si="43"/>
        <v>45.225506815157551</v>
      </c>
      <c r="AV44" s="211">
        <f t="shared" si="43"/>
        <v>45.225506815157551</v>
      </c>
      <c r="AW44" s="211">
        <f t="shared" si="43"/>
        <v>45.225506815157551</v>
      </c>
      <c r="AX44" s="211">
        <f t="shared" si="43"/>
        <v>45.225506815157551</v>
      </c>
      <c r="AY44" s="211">
        <f t="shared" si="43"/>
        <v>45.225506815157551</v>
      </c>
      <c r="AZ44" s="211">
        <f t="shared" si="43"/>
        <v>45.225506815157551</v>
      </c>
      <c r="BA44" s="211">
        <f t="shared" si="43"/>
        <v>45.225506815157551</v>
      </c>
      <c r="BB44" s="211">
        <f t="shared" si="43"/>
        <v>45.225506815157551</v>
      </c>
      <c r="BC44" s="211">
        <f t="shared" si="43"/>
        <v>45.225506815157551</v>
      </c>
      <c r="BD44" s="211">
        <f t="shared" si="43"/>
        <v>45.225506815157551</v>
      </c>
      <c r="BE44" s="211">
        <f t="shared" si="43"/>
        <v>45.225506815157551</v>
      </c>
      <c r="BF44" s="211">
        <f t="shared" si="43"/>
        <v>45.225506815157551</v>
      </c>
      <c r="BG44" s="211">
        <f t="shared" si="43"/>
        <v>45.225506815157551</v>
      </c>
      <c r="BH44" s="211">
        <f t="shared" si="43"/>
        <v>45.225506815157551</v>
      </c>
      <c r="BI44" s="211">
        <f t="shared" si="43"/>
        <v>45.225506815157551</v>
      </c>
      <c r="BJ44" s="211">
        <f t="shared" si="43"/>
        <v>45.225506815157551</v>
      </c>
      <c r="BK44" s="211">
        <f t="shared" si="43"/>
        <v>45.225506815157551</v>
      </c>
      <c r="BL44" s="211">
        <f t="shared" si="43"/>
        <v>45.225506815157551</v>
      </c>
      <c r="BM44" s="211">
        <f t="shared" si="43"/>
        <v>45.225506815157551</v>
      </c>
      <c r="BN44" s="211">
        <f t="shared" si="43"/>
        <v>45.225506815157551</v>
      </c>
      <c r="BO44" s="211">
        <f t="shared" si="43"/>
        <v>45.225506815157551</v>
      </c>
      <c r="BP44" s="211">
        <f t="shared" si="43"/>
        <v>45.225506815157551</v>
      </c>
      <c r="BQ44" s="211">
        <f t="shared" si="43"/>
        <v>45.225506815157551</v>
      </c>
      <c r="BR44" s="211">
        <f t="shared" ref="BR44:DA44" si="44">IF(BR$22&lt;=$E$24,IF(BR$22&lt;=$D$24,IF(BR$22&lt;=$C$24,IF(BR$22&lt;=$B$24,$B110,($C27-$B27)/($C$24-$B$24)),($D27-$C27)/($D$24-$C$24)),($E27-$D27)/($E$24-$D$24)),$F110)</f>
        <v>45.225506815157551</v>
      </c>
      <c r="BS44" s="211">
        <f t="shared" si="44"/>
        <v>45.225506815157551</v>
      </c>
      <c r="BT44" s="211">
        <f t="shared" si="44"/>
        <v>45.225506815157551</v>
      </c>
      <c r="BU44" s="211">
        <f t="shared" si="44"/>
        <v>70.255509636790819</v>
      </c>
      <c r="BV44" s="211">
        <f t="shared" si="44"/>
        <v>70.255509636790819</v>
      </c>
      <c r="BW44" s="211">
        <f t="shared" si="44"/>
        <v>70.255509636790819</v>
      </c>
      <c r="BX44" s="211">
        <f t="shared" si="44"/>
        <v>70.255509636790819</v>
      </c>
      <c r="BY44" s="211">
        <f t="shared" si="44"/>
        <v>70.255509636790819</v>
      </c>
      <c r="BZ44" s="211">
        <f t="shared" si="44"/>
        <v>70.255509636790819</v>
      </c>
      <c r="CA44" s="211">
        <f t="shared" si="44"/>
        <v>70.255509636790819</v>
      </c>
      <c r="CB44" s="211">
        <f t="shared" si="44"/>
        <v>70.255509636790819</v>
      </c>
      <c r="CC44" s="211">
        <f t="shared" si="44"/>
        <v>70.255509636790819</v>
      </c>
      <c r="CD44" s="211">
        <f t="shared" si="44"/>
        <v>70.255509636790819</v>
      </c>
      <c r="CE44" s="211">
        <f t="shared" si="44"/>
        <v>70.255509636790819</v>
      </c>
      <c r="CF44" s="211">
        <f t="shared" si="44"/>
        <v>70.255509636790819</v>
      </c>
      <c r="CG44" s="211">
        <f t="shared" si="44"/>
        <v>70.255509636790819</v>
      </c>
      <c r="CH44" s="211">
        <f t="shared" si="44"/>
        <v>70.255509636790819</v>
      </c>
      <c r="CI44" s="211">
        <f t="shared" si="44"/>
        <v>70.255509636790819</v>
      </c>
      <c r="CJ44" s="211">
        <f t="shared" si="44"/>
        <v>70.255509636790819</v>
      </c>
      <c r="CK44" s="211">
        <f t="shared" si="44"/>
        <v>70.255509636790819</v>
      </c>
      <c r="CL44" s="211">
        <f t="shared" si="44"/>
        <v>70.255509636790819</v>
      </c>
      <c r="CM44" s="211">
        <f t="shared" si="44"/>
        <v>70.255509636790819</v>
      </c>
      <c r="CN44" s="211">
        <f t="shared" si="44"/>
        <v>70.255509636790819</v>
      </c>
      <c r="CO44" s="211">
        <f t="shared" si="44"/>
        <v>70.255509636790819</v>
      </c>
      <c r="CP44" s="211">
        <f t="shared" si="44"/>
        <v>70.255509636790819</v>
      </c>
      <c r="CQ44" s="211">
        <f t="shared" si="44"/>
        <v>70.255509636790819</v>
      </c>
      <c r="CR44" s="211">
        <f t="shared" si="44"/>
        <v>70.255509636790819</v>
      </c>
      <c r="CS44" s="211">
        <f t="shared" si="44"/>
        <v>70.255509636790819</v>
      </c>
      <c r="CT44" s="211">
        <f t="shared" si="44"/>
        <v>70.255509636790819</v>
      </c>
      <c r="CU44" s="211">
        <f t="shared" si="44"/>
        <v>8.4310000000000009</v>
      </c>
      <c r="CV44" s="211">
        <f t="shared" si="44"/>
        <v>8.4310000000000009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130.31914893617022</v>
      </c>
      <c r="R46" s="211">
        <f t="shared" si="48"/>
        <v>130.31914893617022</v>
      </c>
      <c r="S46" s="211">
        <f t="shared" si="48"/>
        <v>130.31914893617022</v>
      </c>
      <c r="T46" s="211">
        <f t="shared" si="48"/>
        <v>130.31914893617022</v>
      </c>
      <c r="U46" s="211">
        <f t="shared" si="48"/>
        <v>130.31914893617022</v>
      </c>
      <c r="V46" s="211">
        <f t="shared" si="48"/>
        <v>130.31914893617022</v>
      </c>
      <c r="W46" s="211">
        <f t="shared" si="48"/>
        <v>130.31914893617022</v>
      </c>
      <c r="X46" s="211">
        <f t="shared" si="48"/>
        <v>130.31914893617022</v>
      </c>
      <c r="Y46" s="211">
        <f t="shared" si="48"/>
        <v>130.31914893617022</v>
      </c>
      <c r="Z46" s="211">
        <f t="shared" si="48"/>
        <v>130.31914893617022</v>
      </c>
      <c r="AA46" s="211">
        <f t="shared" si="48"/>
        <v>130.31914893617022</v>
      </c>
      <c r="AB46" s="211">
        <f t="shared" si="48"/>
        <v>130.31914893617022</v>
      </c>
      <c r="AC46" s="211">
        <f t="shared" si="48"/>
        <v>130.31914893617022</v>
      </c>
      <c r="AD46" s="211">
        <f t="shared" si="48"/>
        <v>130.31914893617022</v>
      </c>
      <c r="AE46" s="211">
        <f t="shared" si="48"/>
        <v>130.31914893617022</v>
      </c>
      <c r="AF46" s="211">
        <f t="shared" si="48"/>
        <v>130.31914893617022</v>
      </c>
      <c r="AG46" s="211">
        <f t="shared" si="48"/>
        <v>130.31914893617022</v>
      </c>
      <c r="AH46" s="211">
        <f t="shared" si="48"/>
        <v>130.31914893617022</v>
      </c>
      <c r="AI46" s="211">
        <f t="shared" si="48"/>
        <v>130.31914893617022</v>
      </c>
      <c r="AJ46" s="211">
        <f t="shared" si="48"/>
        <v>130.31914893617022</v>
      </c>
      <c r="AK46" s="211">
        <f t="shared" si="48"/>
        <v>130.31914893617022</v>
      </c>
      <c r="AL46" s="211">
        <f t="shared" ref="AL46:BQ46" si="49">IF(AL$22&lt;=$E$24,IF(AL$22&lt;=$D$24,IF(AL$22&lt;=$C$24,IF(AL$22&lt;=$B$24,$B112,($C29-$B29)/($C$24-$B$24)),($D29-$C29)/($D$24-$C$24)),($E29-$D29)/($E$24-$D$24)),$F112)</f>
        <v>130.31914893617022</v>
      </c>
      <c r="AM46" s="211">
        <f t="shared" si="49"/>
        <v>130.31914893617022</v>
      </c>
      <c r="AN46" s="211">
        <f t="shared" si="49"/>
        <v>210.25641025641028</v>
      </c>
      <c r="AO46" s="211">
        <f t="shared" si="49"/>
        <v>210.25641025641028</v>
      </c>
      <c r="AP46" s="211">
        <f t="shared" si="49"/>
        <v>210.25641025641028</v>
      </c>
      <c r="AQ46" s="211">
        <f t="shared" si="49"/>
        <v>210.25641025641028</v>
      </c>
      <c r="AR46" s="211">
        <f t="shared" si="49"/>
        <v>210.25641025641028</v>
      </c>
      <c r="AS46" s="211">
        <f t="shared" si="49"/>
        <v>210.25641025641028</v>
      </c>
      <c r="AT46" s="211">
        <f t="shared" si="49"/>
        <v>210.25641025641028</v>
      </c>
      <c r="AU46" s="211">
        <f t="shared" si="49"/>
        <v>210.25641025641028</v>
      </c>
      <c r="AV46" s="211">
        <f t="shared" si="49"/>
        <v>210.25641025641028</v>
      </c>
      <c r="AW46" s="211">
        <f t="shared" si="49"/>
        <v>210.25641025641028</v>
      </c>
      <c r="AX46" s="211">
        <f t="shared" si="49"/>
        <v>210.25641025641028</v>
      </c>
      <c r="AY46" s="211">
        <f t="shared" si="49"/>
        <v>210.25641025641028</v>
      </c>
      <c r="AZ46" s="211">
        <f t="shared" si="49"/>
        <v>210.25641025641028</v>
      </c>
      <c r="BA46" s="211">
        <f t="shared" si="49"/>
        <v>210.25641025641028</v>
      </c>
      <c r="BB46" s="211">
        <f t="shared" si="49"/>
        <v>210.25641025641028</v>
      </c>
      <c r="BC46" s="211">
        <f t="shared" si="49"/>
        <v>210.25641025641028</v>
      </c>
      <c r="BD46" s="211">
        <f t="shared" si="49"/>
        <v>210.25641025641028</v>
      </c>
      <c r="BE46" s="211">
        <f t="shared" si="49"/>
        <v>210.25641025641028</v>
      </c>
      <c r="BF46" s="211">
        <f t="shared" si="49"/>
        <v>210.25641025641028</v>
      </c>
      <c r="BG46" s="211">
        <f t="shared" si="49"/>
        <v>210.25641025641028</v>
      </c>
      <c r="BH46" s="211">
        <f t="shared" si="49"/>
        <v>210.25641025641028</v>
      </c>
      <c r="BI46" s="211">
        <f t="shared" si="49"/>
        <v>210.25641025641028</v>
      </c>
      <c r="BJ46" s="211">
        <f t="shared" si="49"/>
        <v>210.25641025641028</v>
      </c>
      <c r="BK46" s="211">
        <f t="shared" si="49"/>
        <v>210.25641025641028</v>
      </c>
      <c r="BL46" s="211">
        <f t="shared" si="49"/>
        <v>210.25641025641028</v>
      </c>
      <c r="BM46" s="211">
        <f t="shared" si="49"/>
        <v>210.25641025641028</v>
      </c>
      <c r="BN46" s="211">
        <f t="shared" si="49"/>
        <v>210.25641025641028</v>
      </c>
      <c r="BO46" s="211">
        <f t="shared" si="49"/>
        <v>210.25641025641028</v>
      </c>
      <c r="BP46" s="211">
        <f t="shared" si="49"/>
        <v>210.25641025641028</v>
      </c>
      <c r="BQ46" s="211">
        <f t="shared" si="49"/>
        <v>210.25641025641028</v>
      </c>
      <c r="BR46" s="211">
        <f t="shared" ref="BR46:DA46" si="50">IF(BR$22&lt;=$E$24,IF(BR$22&lt;=$D$24,IF(BR$22&lt;=$C$24,IF(BR$22&lt;=$B$24,$B112,($C29-$B29)/($C$24-$B$24)),($D29-$C29)/($D$24-$C$24)),($E29-$D29)/($E$24-$D$24)),$F112)</f>
        <v>210.25641025641028</v>
      </c>
      <c r="BS46" s="211">
        <f t="shared" si="50"/>
        <v>210.25641025641028</v>
      </c>
      <c r="BT46" s="211">
        <f t="shared" si="50"/>
        <v>210.25641025641028</v>
      </c>
      <c r="BU46" s="211">
        <f t="shared" si="50"/>
        <v>874.21383647798734</v>
      </c>
      <c r="BV46" s="211">
        <f t="shared" si="50"/>
        <v>874.21383647798734</v>
      </c>
      <c r="BW46" s="211">
        <f t="shared" si="50"/>
        <v>874.21383647798734</v>
      </c>
      <c r="BX46" s="211">
        <f t="shared" si="50"/>
        <v>874.21383647798734</v>
      </c>
      <c r="BY46" s="211">
        <f t="shared" si="50"/>
        <v>874.21383647798734</v>
      </c>
      <c r="BZ46" s="211">
        <f t="shared" si="50"/>
        <v>874.21383647798734</v>
      </c>
      <c r="CA46" s="211">
        <f t="shared" si="50"/>
        <v>874.21383647798734</v>
      </c>
      <c r="CB46" s="211">
        <f t="shared" si="50"/>
        <v>874.21383647798734</v>
      </c>
      <c r="CC46" s="211">
        <f t="shared" si="50"/>
        <v>874.21383647798734</v>
      </c>
      <c r="CD46" s="211">
        <f t="shared" si="50"/>
        <v>874.21383647798734</v>
      </c>
      <c r="CE46" s="211">
        <f t="shared" si="50"/>
        <v>874.21383647798734</v>
      </c>
      <c r="CF46" s="211">
        <f t="shared" si="50"/>
        <v>874.21383647798734</v>
      </c>
      <c r="CG46" s="211">
        <f t="shared" si="50"/>
        <v>874.21383647798734</v>
      </c>
      <c r="CH46" s="211">
        <f t="shared" si="50"/>
        <v>874.21383647798734</v>
      </c>
      <c r="CI46" s="211">
        <f t="shared" si="50"/>
        <v>874.21383647798734</v>
      </c>
      <c r="CJ46" s="211">
        <f t="shared" si="50"/>
        <v>874.21383647798734</v>
      </c>
      <c r="CK46" s="211">
        <f t="shared" si="50"/>
        <v>874.21383647798734</v>
      </c>
      <c r="CL46" s="211">
        <f t="shared" si="50"/>
        <v>874.21383647798734</v>
      </c>
      <c r="CM46" s="211">
        <f t="shared" si="50"/>
        <v>874.21383647798734</v>
      </c>
      <c r="CN46" s="211">
        <f t="shared" si="50"/>
        <v>874.21383647798734</v>
      </c>
      <c r="CO46" s="211">
        <f t="shared" si="50"/>
        <v>874.21383647798734</v>
      </c>
      <c r="CP46" s="211">
        <f t="shared" si="50"/>
        <v>874.21383647798734</v>
      </c>
      <c r="CQ46" s="211">
        <f t="shared" si="50"/>
        <v>874.21383647798734</v>
      </c>
      <c r="CR46" s="211">
        <f t="shared" si="50"/>
        <v>874.21383647798734</v>
      </c>
      <c r="CS46" s="211">
        <f t="shared" si="50"/>
        <v>874.21383647798734</v>
      </c>
      <c r="CT46" s="211">
        <f t="shared" si="50"/>
        <v>874.21383647798734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18.921244463994601</v>
      </c>
      <c r="R47" s="211">
        <f t="shared" si="51"/>
        <v>18.921244463994601</v>
      </c>
      <c r="S47" s="211">
        <f t="shared" si="51"/>
        <v>18.921244463994601</v>
      </c>
      <c r="T47" s="211">
        <f t="shared" si="51"/>
        <v>18.921244463994601</v>
      </c>
      <c r="U47" s="211">
        <f t="shared" si="51"/>
        <v>18.921244463994601</v>
      </c>
      <c r="V47" s="211">
        <f t="shared" si="51"/>
        <v>18.921244463994601</v>
      </c>
      <c r="W47" s="211">
        <f t="shared" si="51"/>
        <v>18.921244463994601</v>
      </c>
      <c r="X47" s="211">
        <f t="shared" si="51"/>
        <v>18.921244463994601</v>
      </c>
      <c r="Y47" s="211">
        <f t="shared" si="51"/>
        <v>18.921244463994601</v>
      </c>
      <c r="Z47" s="211">
        <f t="shared" si="51"/>
        <v>18.921244463994601</v>
      </c>
      <c r="AA47" s="211">
        <f t="shared" si="51"/>
        <v>18.921244463994601</v>
      </c>
      <c r="AB47" s="211">
        <f t="shared" si="51"/>
        <v>18.921244463994601</v>
      </c>
      <c r="AC47" s="211">
        <f t="shared" si="51"/>
        <v>18.921244463994601</v>
      </c>
      <c r="AD47" s="211">
        <f t="shared" si="51"/>
        <v>18.921244463994601</v>
      </c>
      <c r="AE47" s="211">
        <f t="shared" si="51"/>
        <v>18.921244463994601</v>
      </c>
      <c r="AF47" s="211">
        <f t="shared" si="51"/>
        <v>18.921244463994601</v>
      </c>
      <c r="AG47" s="211">
        <f t="shared" si="51"/>
        <v>18.921244463994601</v>
      </c>
      <c r="AH47" s="211">
        <f t="shared" si="51"/>
        <v>18.921244463994601</v>
      </c>
      <c r="AI47" s="211">
        <f t="shared" si="51"/>
        <v>18.921244463994601</v>
      </c>
      <c r="AJ47" s="211">
        <f t="shared" si="51"/>
        <v>18.921244463994601</v>
      </c>
      <c r="AK47" s="211">
        <f t="shared" si="51"/>
        <v>18.921244463994601</v>
      </c>
      <c r="AL47" s="211">
        <f t="shared" ref="AL47:BQ47" si="52">IF(AL$22&lt;=$E$24,IF(AL$22&lt;=$D$24,IF(AL$22&lt;=$C$24,IF(AL$22&lt;=$B$24,$B113,($C30-$B30)/($C$24-$B$24)),($D30-$C30)/($D$24-$C$24)),($E30-$D30)/($E$24-$D$24)),$F113)</f>
        <v>18.921244463994601</v>
      </c>
      <c r="AM47" s="211">
        <f t="shared" si="52"/>
        <v>18.921244463994601</v>
      </c>
      <c r="AN47" s="211">
        <f t="shared" si="52"/>
        <v>-7.3831726863750173</v>
      </c>
      <c r="AO47" s="211">
        <f t="shared" si="52"/>
        <v>-7.3831726863750173</v>
      </c>
      <c r="AP47" s="211">
        <f t="shared" si="52"/>
        <v>-7.3831726863750173</v>
      </c>
      <c r="AQ47" s="211">
        <f t="shared" si="52"/>
        <v>-7.3831726863750173</v>
      </c>
      <c r="AR47" s="211">
        <f t="shared" si="52"/>
        <v>-7.3831726863750173</v>
      </c>
      <c r="AS47" s="211">
        <f t="shared" si="52"/>
        <v>-7.3831726863750173</v>
      </c>
      <c r="AT47" s="211">
        <f t="shared" si="52"/>
        <v>-7.3831726863750173</v>
      </c>
      <c r="AU47" s="211">
        <f t="shared" si="52"/>
        <v>-7.3831726863750173</v>
      </c>
      <c r="AV47" s="211">
        <f t="shared" si="52"/>
        <v>-7.3831726863750173</v>
      </c>
      <c r="AW47" s="211">
        <f t="shared" si="52"/>
        <v>-7.3831726863750173</v>
      </c>
      <c r="AX47" s="211">
        <f t="shared" si="52"/>
        <v>-7.3831726863750173</v>
      </c>
      <c r="AY47" s="211">
        <f t="shared" si="52"/>
        <v>-7.3831726863750173</v>
      </c>
      <c r="AZ47" s="211">
        <f t="shared" si="52"/>
        <v>-7.3831726863750173</v>
      </c>
      <c r="BA47" s="211">
        <f t="shared" si="52"/>
        <v>-7.3831726863750173</v>
      </c>
      <c r="BB47" s="211">
        <f t="shared" si="52"/>
        <v>-7.3831726863750173</v>
      </c>
      <c r="BC47" s="211">
        <f t="shared" si="52"/>
        <v>-7.3831726863750173</v>
      </c>
      <c r="BD47" s="211">
        <f t="shared" si="52"/>
        <v>-7.3831726863750173</v>
      </c>
      <c r="BE47" s="211">
        <f t="shared" si="52"/>
        <v>-7.3831726863750173</v>
      </c>
      <c r="BF47" s="211">
        <f t="shared" si="52"/>
        <v>-7.3831726863750173</v>
      </c>
      <c r="BG47" s="211">
        <f t="shared" si="52"/>
        <v>-7.3831726863750173</v>
      </c>
      <c r="BH47" s="211">
        <f t="shared" si="52"/>
        <v>-7.3831726863750173</v>
      </c>
      <c r="BI47" s="211">
        <f t="shared" si="52"/>
        <v>-7.3831726863750173</v>
      </c>
      <c r="BJ47" s="211">
        <f t="shared" si="52"/>
        <v>-7.3831726863750173</v>
      </c>
      <c r="BK47" s="211">
        <f t="shared" si="52"/>
        <v>-7.3831726863750173</v>
      </c>
      <c r="BL47" s="211">
        <f t="shared" si="52"/>
        <v>-7.3831726863750173</v>
      </c>
      <c r="BM47" s="211">
        <f t="shared" si="52"/>
        <v>-7.3831726863750173</v>
      </c>
      <c r="BN47" s="211">
        <f t="shared" si="52"/>
        <v>-7.3831726863750173</v>
      </c>
      <c r="BO47" s="211">
        <f t="shared" si="52"/>
        <v>-7.3831726863750173</v>
      </c>
      <c r="BP47" s="211">
        <f t="shared" si="52"/>
        <v>-7.3831726863750173</v>
      </c>
      <c r="BQ47" s="211">
        <f t="shared" si="52"/>
        <v>-7.3831726863750173</v>
      </c>
      <c r="BR47" s="211">
        <f t="shared" ref="BR47:DA47" si="53">IF(BR$22&lt;=$E$24,IF(BR$22&lt;=$D$24,IF(BR$22&lt;=$C$24,IF(BR$22&lt;=$B$24,$B113,($C30-$B30)/($C$24-$B$24)),($D30-$C30)/($D$24-$C$24)),($E30-$D30)/($E$24-$D$24)),$F113)</f>
        <v>-7.3831726863750173</v>
      </c>
      <c r="BS47" s="211">
        <f t="shared" si="53"/>
        <v>-7.3831726863750173</v>
      </c>
      <c r="BT47" s="211">
        <f t="shared" si="53"/>
        <v>-7.3831726863750173</v>
      </c>
      <c r="BU47" s="211">
        <f t="shared" si="53"/>
        <v>-7.7243823621390586</v>
      </c>
      <c r="BV47" s="211">
        <f t="shared" si="53"/>
        <v>-7.7243823621390586</v>
      </c>
      <c r="BW47" s="211">
        <f t="shared" si="53"/>
        <v>-7.7243823621390586</v>
      </c>
      <c r="BX47" s="211">
        <f t="shared" si="53"/>
        <v>-7.7243823621390586</v>
      </c>
      <c r="BY47" s="211">
        <f t="shared" si="53"/>
        <v>-7.7243823621390586</v>
      </c>
      <c r="BZ47" s="211">
        <f t="shared" si="53"/>
        <v>-7.7243823621390586</v>
      </c>
      <c r="CA47" s="211">
        <f t="shared" si="53"/>
        <v>-7.7243823621390586</v>
      </c>
      <c r="CB47" s="211">
        <f t="shared" si="53"/>
        <v>-7.7243823621390586</v>
      </c>
      <c r="CC47" s="211">
        <f t="shared" si="53"/>
        <v>-7.7243823621390586</v>
      </c>
      <c r="CD47" s="211">
        <f t="shared" si="53"/>
        <v>-7.7243823621390586</v>
      </c>
      <c r="CE47" s="211">
        <f t="shared" si="53"/>
        <v>-7.7243823621390586</v>
      </c>
      <c r="CF47" s="211">
        <f t="shared" si="53"/>
        <v>-7.7243823621390586</v>
      </c>
      <c r="CG47" s="211">
        <f t="shared" si="53"/>
        <v>-7.7243823621390586</v>
      </c>
      <c r="CH47" s="211">
        <f t="shared" si="53"/>
        <v>-7.7243823621390586</v>
      </c>
      <c r="CI47" s="211">
        <f t="shared" si="53"/>
        <v>-7.7243823621390586</v>
      </c>
      <c r="CJ47" s="211">
        <f t="shared" si="53"/>
        <v>-7.7243823621390586</v>
      </c>
      <c r="CK47" s="211">
        <f t="shared" si="53"/>
        <v>-7.7243823621390586</v>
      </c>
      <c r="CL47" s="211">
        <f t="shared" si="53"/>
        <v>-7.7243823621390586</v>
      </c>
      <c r="CM47" s="211">
        <f t="shared" si="53"/>
        <v>-7.7243823621390586</v>
      </c>
      <c r="CN47" s="211">
        <f t="shared" si="53"/>
        <v>-7.7243823621390586</v>
      </c>
      <c r="CO47" s="211">
        <f t="shared" si="53"/>
        <v>-7.7243823621390586</v>
      </c>
      <c r="CP47" s="211">
        <f t="shared" si="53"/>
        <v>-7.7243823621390586</v>
      </c>
      <c r="CQ47" s="211">
        <f t="shared" si="53"/>
        <v>-7.7243823621390586</v>
      </c>
      <c r="CR47" s="211">
        <f t="shared" si="53"/>
        <v>-7.7243823621390586</v>
      </c>
      <c r="CS47" s="211">
        <f t="shared" si="53"/>
        <v>-7.7243823621390586</v>
      </c>
      <c r="CT47" s="211">
        <f t="shared" si="53"/>
        <v>-7.7243823621390586</v>
      </c>
      <c r="CU47" s="211">
        <f t="shared" si="53"/>
        <v>52.189999999999884</v>
      </c>
      <c r="CV47" s="211">
        <f t="shared" si="53"/>
        <v>52.189999999999884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28.085106382978722</v>
      </c>
      <c r="R48" s="211">
        <f t="shared" si="54"/>
        <v>28.085106382978722</v>
      </c>
      <c r="S48" s="211">
        <f t="shared" si="54"/>
        <v>28.085106382978722</v>
      </c>
      <c r="T48" s="211">
        <f t="shared" si="54"/>
        <v>28.085106382978722</v>
      </c>
      <c r="U48" s="211">
        <f t="shared" si="54"/>
        <v>28.085106382978722</v>
      </c>
      <c r="V48" s="211">
        <f t="shared" si="54"/>
        <v>28.085106382978722</v>
      </c>
      <c r="W48" s="211">
        <f t="shared" si="54"/>
        <v>28.085106382978722</v>
      </c>
      <c r="X48" s="211">
        <f t="shared" si="54"/>
        <v>28.085106382978722</v>
      </c>
      <c r="Y48" s="211">
        <f t="shared" si="54"/>
        <v>28.085106382978722</v>
      </c>
      <c r="Z48" s="211">
        <f t="shared" si="54"/>
        <v>28.085106382978722</v>
      </c>
      <c r="AA48" s="211">
        <f t="shared" si="54"/>
        <v>28.085106382978722</v>
      </c>
      <c r="AB48" s="211">
        <f t="shared" si="54"/>
        <v>28.085106382978722</v>
      </c>
      <c r="AC48" s="211">
        <f t="shared" si="54"/>
        <v>28.085106382978722</v>
      </c>
      <c r="AD48" s="211">
        <f t="shared" si="54"/>
        <v>28.085106382978722</v>
      </c>
      <c r="AE48" s="211">
        <f t="shared" si="54"/>
        <v>28.085106382978722</v>
      </c>
      <c r="AF48" s="211">
        <f t="shared" si="54"/>
        <v>28.085106382978722</v>
      </c>
      <c r="AG48" s="211">
        <f t="shared" si="54"/>
        <v>28.085106382978722</v>
      </c>
      <c r="AH48" s="211">
        <f t="shared" si="54"/>
        <v>28.085106382978722</v>
      </c>
      <c r="AI48" s="211">
        <f t="shared" si="54"/>
        <v>28.085106382978722</v>
      </c>
      <c r="AJ48" s="211">
        <f t="shared" si="54"/>
        <v>28.085106382978722</v>
      </c>
      <c r="AK48" s="211">
        <f t="shared" si="54"/>
        <v>28.085106382978722</v>
      </c>
      <c r="AL48" s="211">
        <f t="shared" ref="AL48:BQ48" si="55">IF(AL$22&lt;=$E$24,IF(AL$22&lt;=$D$24,IF(AL$22&lt;=$C$24,IF(AL$22&lt;=$B$24,$B114,($C31-$B31)/($C$24-$B$24)),($D31-$C31)/($D$24-$C$24)),($E31-$D31)/($E$24-$D$24)),$F114)</f>
        <v>28.085106382978722</v>
      </c>
      <c r="AM48" s="211">
        <f t="shared" si="55"/>
        <v>28.085106382978722</v>
      </c>
      <c r="AN48" s="211">
        <f t="shared" si="55"/>
        <v>-20.307692307692307</v>
      </c>
      <c r="AO48" s="211">
        <f t="shared" si="55"/>
        <v>-20.307692307692307</v>
      </c>
      <c r="AP48" s="211">
        <f t="shared" si="55"/>
        <v>-20.307692307692307</v>
      </c>
      <c r="AQ48" s="211">
        <f t="shared" si="55"/>
        <v>-20.307692307692307</v>
      </c>
      <c r="AR48" s="211">
        <f t="shared" si="55"/>
        <v>-20.307692307692307</v>
      </c>
      <c r="AS48" s="211">
        <f t="shared" si="55"/>
        <v>-20.307692307692307</v>
      </c>
      <c r="AT48" s="211">
        <f t="shared" si="55"/>
        <v>-20.307692307692307</v>
      </c>
      <c r="AU48" s="211">
        <f t="shared" si="55"/>
        <v>-20.307692307692307</v>
      </c>
      <c r="AV48" s="211">
        <f t="shared" si="55"/>
        <v>-20.307692307692307</v>
      </c>
      <c r="AW48" s="211">
        <f t="shared" si="55"/>
        <v>-20.307692307692307</v>
      </c>
      <c r="AX48" s="211">
        <f t="shared" si="55"/>
        <v>-20.307692307692307</v>
      </c>
      <c r="AY48" s="211">
        <f t="shared" si="55"/>
        <v>-20.307692307692307</v>
      </c>
      <c r="AZ48" s="211">
        <f t="shared" si="55"/>
        <v>-20.307692307692307</v>
      </c>
      <c r="BA48" s="211">
        <f t="shared" si="55"/>
        <v>-20.307692307692307</v>
      </c>
      <c r="BB48" s="211">
        <f t="shared" si="55"/>
        <v>-20.307692307692307</v>
      </c>
      <c r="BC48" s="211">
        <f t="shared" si="55"/>
        <v>-20.307692307692307</v>
      </c>
      <c r="BD48" s="211">
        <f t="shared" si="55"/>
        <v>-20.307692307692307</v>
      </c>
      <c r="BE48" s="211">
        <f t="shared" si="55"/>
        <v>-20.307692307692307</v>
      </c>
      <c r="BF48" s="211">
        <f t="shared" si="55"/>
        <v>-20.307692307692307</v>
      </c>
      <c r="BG48" s="211">
        <f t="shared" si="55"/>
        <v>-20.307692307692307</v>
      </c>
      <c r="BH48" s="211">
        <f t="shared" si="55"/>
        <v>-20.307692307692307</v>
      </c>
      <c r="BI48" s="211">
        <f t="shared" si="55"/>
        <v>-20.307692307692307</v>
      </c>
      <c r="BJ48" s="211">
        <f t="shared" si="55"/>
        <v>-20.307692307692307</v>
      </c>
      <c r="BK48" s="211">
        <f t="shared" si="55"/>
        <v>-20.307692307692307</v>
      </c>
      <c r="BL48" s="211">
        <f t="shared" si="55"/>
        <v>-20.307692307692307</v>
      </c>
      <c r="BM48" s="211">
        <f t="shared" si="55"/>
        <v>-20.307692307692307</v>
      </c>
      <c r="BN48" s="211">
        <f t="shared" si="55"/>
        <v>-20.307692307692307</v>
      </c>
      <c r="BO48" s="211">
        <f t="shared" si="55"/>
        <v>-20.307692307692307</v>
      </c>
      <c r="BP48" s="211">
        <f t="shared" si="55"/>
        <v>-20.307692307692307</v>
      </c>
      <c r="BQ48" s="211">
        <f t="shared" si="55"/>
        <v>-20.307692307692307</v>
      </c>
      <c r="BR48" s="211">
        <f t="shared" ref="BR48:DA48" si="56">IF(BR$22&lt;=$E$24,IF(BR$22&lt;=$D$24,IF(BR$22&lt;=$C$24,IF(BR$22&lt;=$B$24,$B114,($C31-$B31)/($C$24-$B$24)),($D31-$C31)/($D$24-$C$24)),($E31-$D31)/($E$24-$D$24)),$F114)</f>
        <v>-20.307692307692307</v>
      </c>
      <c r="BS48" s="211">
        <f t="shared" si="56"/>
        <v>-20.307692307692307</v>
      </c>
      <c r="BT48" s="211">
        <f t="shared" si="56"/>
        <v>-20.307692307692307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2390.9433962264152</v>
      </c>
      <c r="BV49" s="211">
        <f t="shared" si="59"/>
        <v>2390.9433962264152</v>
      </c>
      <c r="BW49" s="211">
        <f t="shared" si="59"/>
        <v>2390.9433962264152</v>
      </c>
      <c r="BX49" s="211">
        <f t="shared" si="59"/>
        <v>2390.9433962264152</v>
      </c>
      <c r="BY49" s="211">
        <f t="shared" si="59"/>
        <v>2390.9433962264152</v>
      </c>
      <c r="BZ49" s="211">
        <f t="shared" si="59"/>
        <v>2390.9433962264152</v>
      </c>
      <c r="CA49" s="211">
        <f t="shared" si="59"/>
        <v>2390.9433962264152</v>
      </c>
      <c r="CB49" s="211">
        <f t="shared" si="59"/>
        <v>2390.9433962264152</v>
      </c>
      <c r="CC49" s="211">
        <f t="shared" si="59"/>
        <v>2390.9433962264152</v>
      </c>
      <c r="CD49" s="211">
        <f t="shared" si="59"/>
        <v>2390.9433962264152</v>
      </c>
      <c r="CE49" s="211">
        <f t="shared" si="59"/>
        <v>2390.9433962264152</v>
      </c>
      <c r="CF49" s="211">
        <f t="shared" si="59"/>
        <v>2390.9433962264152</v>
      </c>
      <c r="CG49" s="211">
        <f t="shared" si="59"/>
        <v>2390.9433962264152</v>
      </c>
      <c r="CH49" s="211">
        <f t="shared" si="59"/>
        <v>2390.9433962264152</v>
      </c>
      <c r="CI49" s="211">
        <f t="shared" si="59"/>
        <v>2390.9433962264152</v>
      </c>
      <c r="CJ49" s="211">
        <f t="shared" si="59"/>
        <v>2390.9433962264152</v>
      </c>
      <c r="CK49" s="211">
        <f t="shared" si="59"/>
        <v>2390.9433962264152</v>
      </c>
      <c r="CL49" s="211">
        <f t="shared" si="59"/>
        <v>2390.9433962264152</v>
      </c>
      <c r="CM49" s="211">
        <f t="shared" si="59"/>
        <v>2390.9433962264152</v>
      </c>
      <c r="CN49" s="211">
        <f t="shared" si="59"/>
        <v>2390.9433962264152</v>
      </c>
      <c r="CO49" s="211">
        <f t="shared" si="59"/>
        <v>2390.9433962264152</v>
      </c>
      <c r="CP49" s="211">
        <f t="shared" si="59"/>
        <v>2390.9433962264152</v>
      </c>
      <c r="CQ49" s="211">
        <f t="shared" si="59"/>
        <v>2390.9433962264152</v>
      </c>
      <c r="CR49" s="211">
        <f t="shared" si="59"/>
        <v>2390.9433962264152</v>
      </c>
      <c r="CS49" s="211">
        <f t="shared" si="59"/>
        <v>2390.9433962264152</v>
      </c>
      <c r="CT49" s="211">
        <f t="shared" si="59"/>
        <v>2390.9433962264152</v>
      </c>
      <c r="CU49" s="211">
        <f t="shared" si="59"/>
        <v>2671.7</v>
      </c>
      <c r="CV49" s="211">
        <f t="shared" si="59"/>
        <v>2671.7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829.53</v>
      </c>
      <c r="CV50" s="211">
        <f t="shared" si="62"/>
        <v>829.53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1230.7692307692307</v>
      </c>
      <c r="AO51" s="211">
        <f t="shared" si="64"/>
        <v>1230.7692307692307</v>
      </c>
      <c r="AP51" s="211">
        <f t="shared" si="64"/>
        <v>1230.7692307692307</v>
      </c>
      <c r="AQ51" s="211">
        <f t="shared" si="64"/>
        <v>1230.7692307692307</v>
      </c>
      <c r="AR51" s="211">
        <f t="shared" si="64"/>
        <v>1230.7692307692307</v>
      </c>
      <c r="AS51" s="211">
        <f t="shared" si="64"/>
        <v>1230.7692307692307</v>
      </c>
      <c r="AT51" s="211">
        <f t="shared" si="64"/>
        <v>1230.7692307692307</v>
      </c>
      <c r="AU51" s="211">
        <f t="shared" si="64"/>
        <v>1230.7692307692307</v>
      </c>
      <c r="AV51" s="211">
        <f t="shared" si="64"/>
        <v>1230.7692307692307</v>
      </c>
      <c r="AW51" s="211">
        <f t="shared" si="64"/>
        <v>1230.7692307692307</v>
      </c>
      <c r="AX51" s="211">
        <f t="shared" si="64"/>
        <v>1230.7692307692307</v>
      </c>
      <c r="AY51" s="211">
        <f t="shared" si="64"/>
        <v>1230.7692307692307</v>
      </c>
      <c r="AZ51" s="211">
        <f t="shared" si="64"/>
        <v>1230.7692307692307</v>
      </c>
      <c r="BA51" s="211">
        <f t="shared" si="64"/>
        <v>1230.7692307692307</v>
      </c>
      <c r="BB51" s="211">
        <f t="shared" si="64"/>
        <v>1230.7692307692307</v>
      </c>
      <c r="BC51" s="211">
        <f t="shared" si="64"/>
        <v>1230.7692307692307</v>
      </c>
      <c r="BD51" s="211">
        <f t="shared" si="64"/>
        <v>1230.7692307692307</v>
      </c>
      <c r="BE51" s="211">
        <f t="shared" si="64"/>
        <v>1230.7692307692307</v>
      </c>
      <c r="BF51" s="211">
        <f t="shared" si="64"/>
        <v>1230.7692307692307</v>
      </c>
      <c r="BG51" s="211">
        <f t="shared" si="64"/>
        <v>1230.7692307692307</v>
      </c>
      <c r="BH51" s="211">
        <f t="shared" si="64"/>
        <v>1230.7692307692307</v>
      </c>
      <c r="BI51" s="211">
        <f t="shared" si="64"/>
        <v>1230.7692307692307</v>
      </c>
      <c r="BJ51" s="211">
        <f t="shared" si="64"/>
        <v>1230.7692307692307</v>
      </c>
      <c r="BK51" s="211">
        <f t="shared" si="64"/>
        <v>1230.7692307692307</v>
      </c>
      <c r="BL51" s="211">
        <f t="shared" si="64"/>
        <v>1230.7692307692307</v>
      </c>
      <c r="BM51" s="211">
        <f t="shared" si="64"/>
        <v>1230.7692307692307</v>
      </c>
      <c r="BN51" s="211">
        <f t="shared" si="64"/>
        <v>1230.7692307692307</v>
      </c>
      <c r="BO51" s="211">
        <f t="shared" si="64"/>
        <v>1230.7692307692307</v>
      </c>
      <c r="BP51" s="211">
        <f t="shared" si="64"/>
        <v>1230.7692307692307</v>
      </c>
      <c r="BQ51" s="211">
        <f t="shared" si="64"/>
        <v>1230.7692307692307</v>
      </c>
      <c r="BR51" s="211">
        <f t="shared" ref="BR51:DA51" si="65">IF(BR$22&lt;=$E$24,IF(BR$22&lt;=$D$24,IF(BR$22&lt;=$C$24,IF(BR$22&lt;=$B$24,$B117,($C34-$B34)/($C$24-$B$24)),($D34-$C34)/($D$24-$C$24)),($E34-$D34)/($E$24-$D$24)),$F117)</f>
        <v>1230.7692307692307</v>
      </c>
      <c r="BS51" s="211">
        <f t="shared" si="65"/>
        <v>1230.7692307692307</v>
      </c>
      <c r="BT51" s="211">
        <f t="shared" si="65"/>
        <v>1230.7692307692307</v>
      </c>
      <c r="BU51" s="211">
        <f t="shared" si="65"/>
        <v>-1509.433962264151</v>
      </c>
      <c r="BV51" s="211">
        <f t="shared" si="65"/>
        <v>-1509.433962264151</v>
      </c>
      <c r="BW51" s="211">
        <f t="shared" si="65"/>
        <v>-1509.433962264151</v>
      </c>
      <c r="BX51" s="211">
        <f t="shared" si="65"/>
        <v>-1509.433962264151</v>
      </c>
      <c r="BY51" s="211">
        <f t="shared" si="65"/>
        <v>-1509.433962264151</v>
      </c>
      <c r="BZ51" s="211">
        <f t="shared" si="65"/>
        <v>-1509.433962264151</v>
      </c>
      <c r="CA51" s="211">
        <f t="shared" si="65"/>
        <v>-1509.433962264151</v>
      </c>
      <c r="CB51" s="211">
        <f t="shared" si="65"/>
        <v>-1509.433962264151</v>
      </c>
      <c r="CC51" s="211">
        <f t="shared" si="65"/>
        <v>-1509.433962264151</v>
      </c>
      <c r="CD51" s="211">
        <f t="shared" si="65"/>
        <v>-1509.433962264151</v>
      </c>
      <c r="CE51" s="211">
        <f t="shared" si="65"/>
        <v>-1509.433962264151</v>
      </c>
      <c r="CF51" s="211">
        <f t="shared" si="65"/>
        <v>-1509.433962264151</v>
      </c>
      <c r="CG51" s="211">
        <f t="shared" si="65"/>
        <v>-1509.433962264151</v>
      </c>
      <c r="CH51" s="211">
        <f t="shared" si="65"/>
        <v>-1509.433962264151</v>
      </c>
      <c r="CI51" s="211">
        <f t="shared" si="65"/>
        <v>-1509.433962264151</v>
      </c>
      <c r="CJ51" s="211">
        <f t="shared" si="65"/>
        <v>-1509.433962264151</v>
      </c>
      <c r="CK51" s="211">
        <f t="shared" si="65"/>
        <v>-1509.433962264151</v>
      </c>
      <c r="CL51" s="211">
        <f t="shared" si="65"/>
        <v>-1509.433962264151</v>
      </c>
      <c r="CM51" s="211">
        <f t="shared" si="65"/>
        <v>-1509.433962264151</v>
      </c>
      <c r="CN51" s="211">
        <f t="shared" si="65"/>
        <v>-1509.433962264151</v>
      </c>
      <c r="CO51" s="211">
        <f t="shared" si="65"/>
        <v>-1509.433962264151</v>
      </c>
      <c r="CP51" s="211">
        <f t="shared" si="65"/>
        <v>-1509.433962264151</v>
      </c>
      <c r="CQ51" s="211">
        <f t="shared" si="65"/>
        <v>-1509.433962264151</v>
      </c>
      <c r="CR51" s="211">
        <f t="shared" si="65"/>
        <v>-1509.433962264151</v>
      </c>
      <c r="CS51" s="211">
        <f t="shared" si="65"/>
        <v>-1509.433962264151</v>
      </c>
      <c r="CT51" s="211">
        <f t="shared" si="65"/>
        <v>-1509.433962264151</v>
      </c>
      <c r="CU51" s="211">
        <f t="shared" si="65"/>
        <v>6203.5</v>
      </c>
      <c r="CV51" s="211">
        <f t="shared" si="65"/>
        <v>6203.5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6.9783212561488037</v>
      </c>
      <c r="R52" s="211">
        <f t="shared" si="66"/>
        <v>6.9783212561488037</v>
      </c>
      <c r="S52" s="211">
        <f t="shared" si="66"/>
        <v>6.9783212561488037</v>
      </c>
      <c r="T52" s="211">
        <f t="shared" si="66"/>
        <v>6.9783212561488037</v>
      </c>
      <c r="U52" s="211">
        <f t="shared" si="66"/>
        <v>6.9783212561488037</v>
      </c>
      <c r="V52" s="211">
        <f t="shared" si="66"/>
        <v>6.9783212561488037</v>
      </c>
      <c r="W52" s="211">
        <f t="shared" si="66"/>
        <v>6.9783212561488037</v>
      </c>
      <c r="X52" s="211">
        <f t="shared" si="66"/>
        <v>6.9783212561488037</v>
      </c>
      <c r="Y52" s="211">
        <f t="shared" si="66"/>
        <v>6.9783212561488037</v>
      </c>
      <c r="Z52" s="211">
        <f t="shared" si="66"/>
        <v>6.9783212561488037</v>
      </c>
      <c r="AA52" s="211">
        <f t="shared" si="66"/>
        <v>6.9783212561488037</v>
      </c>
      <c r="AB52" s="211">
        <f t="shared" si="66"/>
        <v>6.9783212561488037</v>
      </c>
      <c r="AC52" s="211">
        <f t="shared" si="66"/>
        <v>6.9783212561488037</v>
      </c>
      <c r="AD52" s="211">
        <f t="shared" si="66"/>
        <v>6.9783212561488037</v>
      </c>
      <c r="AE52" s="211">
        <f t="shared" si="66"/>
        <v>6.9783212561488037</v>
      </c>
      <c r="AF52" s="211">
        <f t="shared" si="66"/>
        <v>6.9783212561488037</v>
      </c>
      <c r="AG52" s="211">
        <f t="shared" si="66"/>
        <v>6.9783212561488037</v>
      </c>
      <c r="AH52" s="211">
        <f t="shared" si="66"/>
        <v>6.9783212561488037</v>
      </c>
      <c r="AI52" s="211">
        <f t="shared" si="66"/>
        <v>6.9783212561488037</v>
      </c>
      <c r="AJ52" s="211">
        <f t="shared" si="66"/>
        <v>6.9783212561488037</v>
      </c>
      <c r="AK52" s="211">
        <f t="shared" si="66"/>
        <v>6.9783212561488037</v>
      </c>
      <c r="AL52" s="211">
        <f t="shared" ref="AL52:BQ52" si="67">IF(AL$22&lt;=$E$24,IF(AL$22&lt;=$D$24,IF(AL$22&lt;=$C$24,IF(AL$22&lt;=$B$24,$B118,($C35-$B35)/($C$24-$B$24)),($D35-$C35)/($D$24-$C$24)),($E35-$D35)/($E$24-$D$24)),$F118)</f>
        <v>6.9783212561488037</v>
      </c>
      <c r="AM52" s="211">
        <f t="shared" si="67"/>
        <v>6.9783212561488037</v>
      </c>
      <c r="AN52" s="211">
        <f t="shared" si="67"/>
        <v>6.1671659648357906</v>
      </c>
      <c r="AO52" s="211">
        <f t="shared" si="67"/>
        <v>6.1671659648357906</v>
      </c>
      <c r="AP52" s="211">
        <f t="shared" si="67"/>
        <v>6.1671659648357906</v>
      </c>
      <c r="AQ52" s="211">
        <f t="shared" si="67"/>
        <v>6.1671659648357906</v>
      </c>
      <c r="AR52" s="211">
        <f t="shared" si="67"/>
        <v>6.1671659648357906</v>
      </c>
      <c r="AS52" s="211">
        <f t="shared" si="67"/>
        <v>6.1671659648357906</v>
      </c>
      <c r="AT52" s="211">
        <f t="shared" si="67"/>
        <v>6.1671659648357906</v>
      </c>
      <c r="AU52" s="211">
        <f t="shared" si="67"/>
        <v>6.1671659648357906</v>
      </c>
      <c r="AV52" s="211">
        <f t="shared" si="67"/>
        <v>6.1671659648357906</v>
      </c>
      <c r="AW52" s="211">
        <f t="shared" si="67"/>
        <v>6.1671659648357906</v>
      </c>
      <c r="AX52" s="211">
        <f t="shared" si="67"/>
        <v>6.1671659648357906</v>
      </c>
      <c r="AY52" s="211">
        <f t="shared" si="67"/>
        <v>6.1671659648357906</v>
      </c>
      <c r="AZ52" s="211">
        <f t="shared" si="67"/>
        <v>6.1671659648357906</v>
      </c>
      <c r="BA52" s="211">
        <f t="shared" si="67"/>
        <v>6.1671659648357906</v>
      </c>
      <c r="BB52" s="211">
        <f t="shared" si="67"/>
        <v>6.1671659648357906</v>
      </c>
      <c r="BC52" s="211">
        <f t="shared" si="67"/>
        <v>6.1671659648357906</v>
      </c>
      <c r="BD52" s="211">
        <f t="shared" si="67"/>
        <v>6.1671659648357906</v>
      </c>
      <c r="BE52" s="211">
        <f t="shared" si="67"/>
        <v>6.1671659648357906</v>
      </c>
      <c r="BF52" s="211">
        <f t="shared" si="67"/>
        <v>6.1671659648357906</v>
      </c>
      <c r="BG52" s="211">
        <f t="shared" si="67"/>
        <v>6.1671659648357906</v>
      </c>
      <c r="BH52" s="211">
        <f t="shared" si="67"/>
        <v>6.1671659648357906</v>
      </c>
      <c r="BI52" s="211">
        <f t="shared" si="67"/>
        <v>6.1671659648357906</v>
      </c>
      <c r="BJ52" s="211">
        <f t="shared" si="67"/>
        <v>6.1671659648357906</v>
      </c>
      <c r="BK52" s="211">
        <f t="shared" si="67"/>
        <v>6.1671659648357906</v>
      </c>
      <c r="BL52" s="211">
        <f t="shared" si="67"/>
        <v>6.1671659648357906</v>
      </c>
      <c r="BM52" s="211">
        <f t="shared" si="67"/>
        <v>6.1671659648357906</v>
      </c>
      <c r="BN52" s="211">
        <f t="shared" si="67"/>
        <v>6.1671659648357906</v>
      </c>
      <c r="BO52" s="211">
        <f t="shared" si="67"/>
        <v>6.1671659648357906</v>
      </c>
      <c r="BP52" s="211">
        <f t="shared" si="67"/>
        <v>6.1671659648357906</v>
      </c>
      <c r="BQ52" s="211">
        <f t="shared" si="67"/>
        <v>6.1671659648357906</v>
      </c>
      <c r="BR52" s="211">
        <f t="shared" ref="BR52:DA52" si="68">IF(BR$22&lt;=$E$24,IF(BR$22&lt;=$D$24,IF(BR$22&lt;=$C$24,IF(BR$22&lt;=$B$24,$B118,($C35-$B35)/($C$24-$B$24)),($D35-$C35)/($D$24-$C$24)),($E35-$D35)/($E$24-$D$24)),$F118)</f>
        <v>6.1671659648357906</v>
      </c>
      <c r="BS52" s="211">
        <f t="shared" si="68"/>
        <v>6.1671659648357906</v>
      </c>
      <c r="BT52" s="211">
        <f t="shared" si="68"/>
        <v>6.1671659648357906</v>
      </c>
      <c r="BU52" s="211">
        <f t="shared" si="68"/>
        <v>-7.5635054285721965</v>
      </c>
      <c r="BV52" s="211">
        <f t="shared" si="68"/>
        <v>-7.5635054285721965</v>
      </c>
      <c r="BW52" s="211">
        <f t="shared" si="68"/>
        <v>-7.5635054285721965</v>
      </c>
      <c r="BX52" s="211">
        <f t="shared" si="68"/>
        <v>-7.5635054285721965</v>
      </c>
      <c r="BY52" s="211">
        <f t="shared" si="68"/>
        <v>-7.5635054285721965</v>
      </c>
      <c r="BZ52" s="211">
        <f t="shared" si="68"/>
        <v>-7.5635054285721965</v>
      </c>
      <c r="CA52" s="211">
        <f t="shared" si="68"/>
        <v>-7.5635054285721965</v>
      </c>
      <c r="CB52" s="211">
        <f t="shared" si="68"/>
        <v>-7.5635054285721965</v>
      </c>
      <c r="CC52" s="211">
        <f t="shared" si="68"/>
        <v>-7.5635054285721965</v>
      </c>
      <c r="CD52" s="211">
        <f t="shared" si="68"/>
        <v>-7.5635054285721965</v>
      </c>
      <c r="CE52" s="211">
        <f t="shared" si="68"/>
        <v>-7.5635054285721965</v>
      </c>
      <c r="CF52" s="211">
        <f t="shared" si="68"/>
        <v>-7.5635054285721965</v>
      </c>
      <c r="CG52" s="211">
        <f t="shared" si="68"/>
        <v>-7.5635054285721965</v>
      </c>
      <c r="CH52" s="211">
        <f t="shared" si="68"/>
        <v>-7.5635054285721965</v>
      </c>
      <c r="CI52" s="211">
        <f t="shared" si="68"/>
        <v>-7.5635054285721965</v>
      </c>
      <c r="CJ52" s="211">
        <f t="shared" si="68"/>
        <v>-7.5635054285721965</v>
      </c>
      <c r="CK52" s="211">
        <f t="shared" si="68"/>
        <v>-7.5635054285721965</v>
      </c>
      <c r="CL52" s="211">
        <f t="shared" si="68"/>
        <v>-7.5635054285721965</v>
      </c>
      <c r="CM52" s="211">
        <f t="shared" si="68"/>
        <v>-7.5635054285721965</v>
      </c>
      <c r="CN52" s="211">
        <f t="shared" si="68"/>
        <v>-7.5635054285721965</v>
      </c>
      <c r="CO52" s="211">
        <f t="shared" si="68"/>
        <v>-7.5635054285721965</v>
      </c>
      <c r="CP52" s="211">
        <f t="shared" si="68"/>
        <v>-7.5635054285721965</v>
      </c>
      <c r="CQ52" s="211">
        <f t="shared" si="68"/>
        <v>-7.5635054285721965</v>
      </c>
      <c r="CR52" s="211">
        <f t="shared" si="68"/>
        <v>-7.5635054285721965</v>
      </c>
      <c r="CS52" s="211">
        <f t="shared" si="68"/>
        <v>-7.5635054285721965</v>
      </c>
      <c r="CT52" s="211">
        <f t="shared" si="68"/>
        <v>-7.5635054285721965</v>
      </c>
      <c r="CU52" s="211">
        <f t="shared" si="68"/>
        <v>14.730000000000004</v>
      </c>
      <c r="CV52" s="211">
        <f t="shared" si="68"/>
        <v>14.730000000000004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-4.4680851063829783</v>
      </c>
      <c r="R53" s="211">
        <f t="shared" si="69"/>
        <v>-4.4680851063829783</v>
      </c>
      <c r="S53" s="211">
        <f t="shared" si="69"/>
        <v>-4.4680851063829783</v>
      </c>
      <c r="T53" s="211">
        <f t="shared" si="69"/>
        <v>-4.4680851063829783</v>
      </c>
      <c r="U53" s="211">
        <f t="shared" si="69"/>
        <v>-4.4680851063829783</v>
      </c>
      <c r="V53" s="211">
        <f t="shared" si="69"/>
        <v>-4.4680851063829783</v>
      </c>
      <c r="W53" s="211">
        <f t="shared" si="69"/>
        <v>-4.4680851063829783</v>
      </c>
      <c r="X53" s="211">
        <f t="shared" si="69"/>
        <v>-4.4680851063829783</v>
      </c>
      <c r="Y53" s="211">
        <f t="shared" si="69"/>
        <v>-4.4680851063829783</v>
      </c>
      <c r="Z53" s="211">
        <f t="shared" si="69"/>
        <v>-4.4680851063829783</v>
      </c>
      <c r="AA53" s="211">
        <f t="shared" si="69"/>
        <v>-4.4680851063829783</v>
      </c>
      <c r="AB53" s="211">
        <f t="shared" si="69"/>
        <v>-4.4680851063829783</v>
      </c>
      <c r="AC53" s="211">
        <f t="shared" si="69"/>
        <v>-4.4680851063829783</v>
      </c>
      <c r="AD53" s="211">
        <f t="shared" si="69"/>
        <v>-4.4680851063829783</v>
      </c>
      <c r="AE53" s="211">
        <f t="shared" si="69"/>
        <v>-4.4680851063829783</v>
      </c>
      <c r="AF53" s="211">
        <f t="shared" si="69"/>
        <v>-4.4680851063829783</v>
      </c>
      <c r="AG53" s="211">
        <f t="shared" si="69"/>
        <v>-4.4680851063829783</v>
      </c>
      <c r="AH53" s="211">
        <f t="shared" si="69"/>
        <v>-4.4680851063829783</v>
      </c>
      <c r="AI53" s="211">
        <f t="shared" si="69"/>
        <v>-4.4680851063829783</v>
      </c>
      <c r="AJ53" s="211">
        <f t="shared" si="69"/>
        <v>-4.4680851063829783</v>
      </c>
      <c r="AK53" s="211">
        <f t="shared" si="69"/>
        <v>-4.4680851063829783</v>
      </c>
      <c r="AL53" s="211">
        <f t="shared" ref="AL53:BQ53" si="70">IF(AL$22&lt;=$E$24,IF(AL$22&lt;=$D$24,IF(AL$22&lt;=$C$24,IF(AL$22&lt;=$B$24,$B119,($C36-$B36)/($C$24-$B$24)),($D36-$C36)/($D$24-$C$24)),($E36-$D36)/($E$24-$D$24)),$F119)</f>
        <v>-4.4680851063829783</v>
      </c>
      <c r="AM53" s="211">
        <f t="shared" si="70"/>
        <v>-4.4680851063829783</v>
      </c>
      <c r="AN53" s="211">
        <f t="shared" si="70"/>
        <v>93.743589743589894</v>
      </c>
      <c r="AO53" s="211">
        <f t="shared" si="70"/>
        <v>93.743589743589894</v>
      </c>
      <c r="AP53" s="211">
        <f t="shared" si="70"/>
        <v>93.743589743589894</v>
      </c>
      <c r="AQ53" s="211">
        <f t="shared" si="70"/>
        <v>93.743589743589894</v>
      </c>
      <c r="AR53" s="211">
        <f t="shared" si="70"/>
        <v>93.743589743589894</v>
      </c>
      <c r="AS53" s="211">
        <f t="shared" si="70"/>
        <v>93.743589743589894</v>
      </c>
      <c r="AT53" s="211">
        <f t="shared" si="70"/>
        <v>93.743589743589894</v>
      </c>
      <c r="AU53" s="211">
        <f t="shared" si="70"/>
        <v>93.743589743589894</v>
      </c>
      <c r="AV53" s="211">
        <f t="shared" si="70"/>
        <v>93.743589743589894</v>
      </c>
      <c r="AW53" s="211">
        <f t="shared" si="70"/>
        <v>93.743589743589894</v>
      </c>
      <c r="AX53" s="211">
        <f t="shared" si="70"/>
        <v>93.743589743589894</v>
      </c>
      <c r="AY53" s="211">
        <f t="shared" si="70"/>
        <v>93.743589743589894</v>
      </c>
      <c r="AZ53" s="211">
        <f t="shared" si="70"/>
        <v>93.743589743589894</v>
      </c>
      <c r="BA53" s="211">
        <f t="shared" si="70"/>
        <v>93.743589743589894</v>
      </c>
      <c r="BB53" s="211">
        <f t="shared" si="70"/>
        <v>93.743589743589894</v>
      </c>
      <c r="BC53" s="211">
        <f t="shared" si="70"/>
        <v>93.743589743589894</v>
      </c>
      <c r="BD53" s="211">
        <f t="shared" si="70"/>
        <v>93.743589743589894</v>
      </c>
      <c r="BE53" s="211">
        <f t="shared" si="70"/>
        <v>93.743589743589894</v>
      </c>
      <c r="BF53" s="211">
        <f t="shared" si="70"/>
        <v>93.743589743589894</v>
      </c>
      <c r="BG53" s="211">
        <f t="shared" si="70"/>
        <v>93.743589743589894</v>
      </c>
      <c r="BH53" s="211">
        <f t="shared" si="70"/>
        <v>93.743589743589894</v>
      </c>
      <c r="BI53" s="211">
        <f t="shared" si="70"/>
        <v>93.743589743589894</v>
      </c>
      <c r="BJ53" s="211">
        <f t="shared" si="70"/>
        <v>93.743589743589894</v>
      </c>
      <c r="BK53" s="211">
        <f t="shared" si="70"/>
        <v>93.743589743589894</v>
      </c>
      <c r="BL53" s="211">
        <f t="shared" si="70"/>
        <v>93.743589743589894</v>
      </c>
      <c r="BM53" s="211">
        <f t="shared" si="70"/>
        <v>93.743589743589894</v>
      </c>
      <c r="BN53" s="211">
        <f t="shared" si="70"/>
        <v>93.743589743589894</v>
      </c>
      <c r="BO53" s="211">
        <f t="shared" si="70"/>
        <v>93.743589743589894</v>
      </c>
      <c r="BP53" s="211">
        <f t="shared" si="70"/>
        <v>93.743589743589894</v>
      </c>
      <c r="BQ53" s="211">
        <f t="shared" si="70"/>
        <v>93.743589743589894</v>
      </c>
      <c r="BR53" s="211">
        <f t="shared" ref="BR53:DA53" si="71">IF(BR$22&lt;=$E$24,IF(BR$22&lt;=$D$24,IF(BR$22&lt;=$C$24,IF(BR$22&lt;=$B$24,$B119,($C36-$B36)/($C$24-$B$24)),($D36-$C36)/($D$24-$C$24)),($E36-$D36)/($E$24-$D$24)),$F119)</f>
        <v>93.743589743589894</v>
      </c>
      <c r="BS53" s="211">
        <f t="shared" si="71"/>
        <v>93.743589743589894</v>
      </c>
      <c r="BT53" s="211">
        <f t="shared" si="71"/>
        <v>93.743589743589894</v>
      </c>
      <c r="BU53" s="211">
        <f t="shared" si="71"/>
        <v>-832.25157232704419</v>
      </c>
      <c r="BV53" s="211">
        <f t="shared" si="71"/>
        <v>-832.25157232704419</v>
      </c>
      <c r="BW53" s="211">
        <f t="shared" si="71"/>
        <v>-832.25157232704419</v>
      </c>
      <c r="BX53" s="211">
        <f t="shared" si="71"/>
        <v>-832.25157232704419</v>
      </c>
      <c r="BY53" s="211">
        <f t="shared" si="71"/>
        <v>-832.25157232704419</v>
      </c>
      <c r="BZ53" s="211">
        <f t="shared" si="71"/>
        <v>-832.25157232704419</v>
      </c>
      <c r="CA53" s="211">
        <f t="shared" si="71"/>
        <v>-832.25157232704419</v>
      </c>
      <c r="CB53" s="211">
        <f t="shared" si="71"/>
        <v>-832.25157232704419</v>
      </c>
      <c r="CC53" s="211">
        <f t="shared" si="71"/>
        <v>-832.25157232704419</v>
      </c>
      <c r="CD53" s="211">
        <f t="shared" si="71"/>
        <v>-832.25157232704419</v>
      </c>
      <c r="CE53" s="211">
        <f t="shared" si="71"/>
        <v>-832.25157232704419</v>
      </c>
      <c r="CF53" s="211">
        <f t="shared" si="71"/>
        <v>-832.25157232704419</v>
      </c>
      <c r="CG53" s="211">
        <f t="shared" si="71"/>
        <v>-832.25157232704419</v>
      </c>
      <c r="CH53" s="211">
        <f t="shared" si="71"/>
        <v>-832.25157232704419</v>
      </c>
      <c r="CI53" s="211">
        <f t="shared" si="71"/>
        <v>-832.25157232704419</v>
      </c>
      <c r="CJ53" s="211">
        <f t="shared" si="71"/>
        <v>-832.25157232704419</v>
      </c>
      <c r="CK53" s="211">
        <f t="shared" si="71"/>
        <v>-832.25157232704419</v>
      </c>
      <c r="CL53" s="211">
        <f t="shared" si="71"/>
        <v>-832.25157232704419</v>
      </c>
      <c r="CM53" s="211">
        <f t="shared" si="71"/>
        <v>-832.25157232704419</v>
      </c>
      <c r="CN53" s="211">
        <f t="shared" si="71"/>
        <v>-832.25157232704419</v>
      </c>
      <c r="CO53" s="211">
        <f t="shared" si="71"/>
        <v>-832.25157232704419</v>
      </c>
      <c r="CP53" s="211">
        <f t="shared" si="71"/>
        <v>-832.25157232704419</v>
      </c>
      <c r="CQ53" s="211">
        <f t="shared" si="71"/>
        <v>-832.25157232704419</v>
      </c>
      <c r="CR53" s="211">
        <f t="shared" si="71"/>
        <v>-832.25157232704419</v>
      </c>
      <c r="CS53" s="211">
        <f t="shared" si="71"/>
        <v>-832.25157232704419</v>
      </c>
      <c r="CT53" s="211">
        <f t="shared" si="71"/>
        <v>-832.25157232704419</v>
      </c>
      <c r="CU53" s="211">
        <f t="shared" si="71"/>
        <v>-1127.83</v>
      </c>
      <c r="CV53" s="211">
        <f t="shared" si="71"/>
        <v>-1127.83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55.319148936170215</v>
      </c>
      <c r="R54" s="211">
        <f t="shared" si="72"/>
        <v>55.319148936170215</v>
      </c>
      <c r="S54" s="211">
        <f t="shared" si="72"/>
        <v>55.319148936170215</v>
      </c>
      <c r="T54" s="211">
        <f t="shared" si="72"/>
        <v>55.319148936170215</v>
      </c>
      <c r="U54" s="211">
        <f t="shared" si="72"/>
        <v>55.319148936170215</v>
      </c>
      <c r="V54" s="211">
        <f t="shared" si="72"/>
        <v>55.319148936170215</v>
      </c>
      <c r="W54" s="211">
        <f t="shared" si="72"/>
        <v>55.319148936170215</v>
      </c>
      <c r="X54" s="211">
        <f t="shared" si="72"/>
        <v>55.319148936170215</v>
      </c>
      <c r="Y54" s="211">
        <f t="shared" si="72"/>
        <v>55.319148936170215</v>
      </c>
      <c r="Z54" s="211">
        <f t="shared" si="72"/>
        <v>55.319148936170215</v>
      </c>
      <c r="AA54" s="211">
        <f t="shared" si="72"/>
        <v>55.319148936170215</v>
      </c>
      <c r="AB54" s="211">
        <f t="shared" si="72"/>
        <v>55.319148936170215</v>
      </c>
      <c r="AC54" s="211">
        <f t="shared" si="72"/>
        <v>55.319148936170215</v>
      </c>
      <c r="AD54" s="211">
        <f t="shared" si="72"/>
        <v>55.319148936170215</v>
      </c>
      <c r="AE54" s="211">
        <f t="shared" si="72"/>
        <v>55.319148936170215</v>
      </c>
      <c r="AF54" s="211">
        <f t="shared" si="72"/>
        <v>55.319148936170215</v>
      </c>
      <c r="AG54" s="211">
        <f t="shared" si="72"/>
        <v>55.319148936170215</v>
      </c>
      <c r="AH54" s="211">
        <f t="shared" si="72"/>
        <v>55.319148936170215</v>
      </c>
      <c r="AI54" s="211">
        <f t="shared" si="72"/>
        <v>55.319148936170215</v>
      </c>
      <c r="AJ54" s="211">
        <f t="shared" si="72"/>
        <v>55.319148936170215</v>
      </c>
      <c r="AK54" s="211">
        <f t="shared" si="72"/>
        <v>55.319148936170215</v>
      </c>
      <c r="AL54" s="211">
        <f t="shared" ref="AL54:BQ54" si="73">IF(AL$22&lt;=$E$24,IF(AL$22&lt;=$D$24,IF(AL$22&lt;=$C$24,IF(AL$22&lt;=$B$24,$B120,($C37-$B37)/($C$24-$B$24)),($D37-$C37)/($D$24-$C$24)),($E37-$D37)/($E$24-$D$24)),$F120)</f>
        <v>55.319148936170215</v>
      </c>
      <c r="AM54" s="211">
        <f t="shared" si="73"/>
        <v>55.319148936170215</v>
      </c>
      <c r="AN54" s="211">
        <f t="shared" si="73"/>
        <v>28.376068376068389</v>
      </c>
      <c r="AO54" s="211">
        <f t="shared" si="73"/>
        <v>28.376068376068389</v>
      </c>
      <c r="AP54" s="211">
        <f t="shared" si="73"/>
        <v>28.376068376068389</v>
      </c>
      <c r="AQ54" s="211">
        <f t="shared" si="73"/>
        <v>28.376068376068389</v>
      </c>
      <c r="AR54" s="211">
        <f t="shared" si="73"/>
        <v>28.376068376068389</v>
      </c>
      <c r="AS54" s="211">
        <f t="shared" si="73"/>
        <v>28.376068376068389</v>
      </c>
      <c r="AT54" s="211">
        <f t="shared" si="73"/>
        <v>28.376068376068389</v>
      </c>
      <c r="AU54" s="211">
        <f t="shared" si="73"/>
        <v>28.376068376068389</v>
      </c>
      <c r="AV54" s="211">
        <f t="shared" si="73"/>
        <v>28.376068376068389</v>
      </c>
      <c r="AW54" s="211">
        <f t="shared" si="73"/>
        <v>28.376068376068389</v>
      </c>
      <c r="AX54" s="211">
        <f t="shared" si="73"/>
        <v>28.376068376068389</v>
      </c>
      <c r="AY54" s="211">
        <f t="shared" si="73"/>
        <v>28.376068376068389</v>
      </c>
      <c r="AZ54" s="211">
        <f t="shared" si="73"/>
        <v>28.376068376068389</v>
      </c>
      <c r="BA54" s="211">
        <f t="shared" si="73"/>
        <v>28.376068376068389</v>
      </c>
      <c r="BB54" s="211">
        <f t="shared" si="73"/>
        <v>28.376068376068389</v>
      </c>
      <c r="BC54" s="211">
        <f t="shared" si="73"/>
        <v>28.376068376068389</v>
      </c>
      <c r="BD54" s="211">
        <f t="shared" si="73"/>
        <v>28.376068376068389</v>
      </c>
      <c r="BE54" s="211">
        <f t="shared" si="73"/>
        <v>28.376068376068389</v>
      </c>
      <c r="BF54" s="211">
        <f t="shared" si="73"/>
        <v>28.376068376068389</v>
      </c>
      <c r="BG54" s="211">
        <f t="shared" si="73"/>
        <v>28.376068376068389</v>
      </c>
      <c r="BH54" s="211">
        <f t="shared" si="73"/>
        <v>28.376068376068389</v>
      </c>
      <c r="BI54" s="211">
        <f t="shared" si="73"/>
        <v>28.376068376068389</v>
      </c>
      <c r="BJ54" s="211">
        <f t="shared" si="73"/>
        <v>28.376068376068389</v>
      </c>
      <c r="BK54" s="211">
        <f t="shared" si="73"/>
        <v>28.376068376068389</v>
      </c>
      <c r="BL54" s="211">
        <f t="shared" si="73"/>
        <v>28.376068376068389</v>
      </c>
      <c r="BM54" s="211">
        <f t="shared" si="73"/>
        <v>28.376068376068389</v>
      </c>
      <c r="BN54" s="211">
        <f t="shared" si="73"/>
        <v>28.376068376068389</v>
      </c>
      <c r="BO54" s="211">
        <f t="shared" si="73"/>
        <v>28.376068376068389</v>
      </c>
      <c r="BP54" s="211">
        <f t="shared" si="73"/>
        <v>28.376068376068389</v>
      </c>
      <c r="BQ54" s="211">
        <f t="shared" si="73"/>
        <v>28.376068376068389</v>
      </c>
      <c r="BR54" s="211">
        <f t="shared" ref="BR54:DA54" si="74">IF(BR$22&lt;=$E$24,IF(BR$22&lt;=$D$24,IF(BR$22&lt;=$C$24,IF(BR$22&lt;=$B$24,$B120,($C37-$B37)/($C$24-$B$24)),($D37-$C37)/($D$24-$C$24)),($E37-$D37)/($E$24-$D$24)),$F120)</f>
        <v>28.376068376068389</v>
      </c>
      <c r="BS54" s="211">
        <f t="shared" si="74"/>
        <v>28.376068376068389</v>
      </c>
      <c r="BT54" s="211">
        <f t="shared" si="74"/>
        <v>28.376068376068389</v>
      </c>
      <c r="BU54" s="211">
        <f t="shared" si="74"/>
        <v>97.274633123689711</v>
      </c>
      <c r="BV54" s="211">
        <f t="shared" si="74"/>
        <v>97.274633123689711</v>
      </c>
      <c r="BW54" s="211">
        <f t="shared" si="74"/>
        <v>97.274633123689711</v>
      </c>
      <c r="BX54" s="211">
        <f t="shared" si="74"/>
        <v>97.274633123689711</v>
      </c>
      <c r="BY54" s="211">
        <f t="shared" si="74"/>
        <v>97.274633123689711</v>
      </c>
      <c r="BZ54" s="211">
        <f t="shared" si="74"/>
        <v>97.274633123689711</v>
      </c>
      <c r="CA54" s="211">
        <f t="shared" si="74"/>
        <v>97.274633123689711</v>
      </c>
      <c r="CB54" s="211">
        <f t="shared" si="74"/>
        <v>97.274633123689711</v>
      </c>
      <c r="CC54" s="211">
        <f t="shared" si="74"/>
        <v>97.274633123689711</v>
      </c>
      <c r="CD54" s="211">
        <f t="shared" si="74"/>
        <v>97.274633123689711</v>
      </c>
      <c r="CE54" s="211">
        <f t="shared" si="74"/>
        <v>97.274633123689711</v>
      </c>
      <c r="CF54" s="211">
        <f t="shared" si="74"/>
        <v>97.274633123689711</v>
      </c>
      <c r="CG54" s="211">
        <f t="shared" si="74"/>
        <v>97.274633123689711</v>
      </c>
      <c r="CH54" s="211">
        <f t="shared" si="74"/>
        <v>97.274633123689711</v>
      </c>
      <c r="CI54" s="211">
        <f t="shared" si="74"/>
        <v>97.274633123689711</v>
      </c>
      <c r="CJ54" s="211">
        <f t="shared" si="74"/>
        <v>97.274633123689711</v>
      </c>
      <c r="CK54" s="211">
        <f t="shared" si="74"/>
        <v>97.274633123689711</v>
      </c>
      <c r="CL54" s="211">
        <f t="shared" si="74"/>
        <v>97.274633123689711</v>
      </c>
      <c r="CM54" s="211">
        <f t="shared" si="74"/>
        <v>97.274633123689711</v>
      </c>
      <c r="CN54" s="211">
        <f t="shared" si="74"/>
        <v>97.274633123689711</v>
      </c>
      <c r="CO54" s="211">
        <f t="shared" si="74"/>
        <v>97.274633123689711</v>
      </c>
      <c r="CP54" s="211">
        <f t="shared" si="74"/>
        <v>97.274633123689711</v>
      </c>
      <c r="CQ54" s="211">
        <f t="shared" si="74"/>
        <v>97.274633123689711</v>
      </c>
      <c r="CR54" s="211">
        <f t="shared" si="74"/>
        <v>97.274633123689711</v>
      </c>
      <c r="CS54" s="211">
        <f t="shared" si="74"/>
        <v>97.274633123689711</v>
      </c>
      <c r="CT54" s="211">
        <f t="shared" si="74"/>
        <v>97.274633123689711</v>
      </c>
      <c r="CU54" s="211">
        <f t="shared" si="74"/>
        <v>296.33</v>
      </c>
      <c r="CV54" s="211">
        <f t="shared" si="74"/>
        <v>296.33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2098.2810166249064</v>
      </c>
      <c r="G59" s="205">
        <f t="shared" si="75"/>
        <v>2098.2810166249064</v>
      </c>
      <c r="H59" s="205">
        <f t="shared" si="75"/>
        <v>2098.2810166249064</v>
      </c>
      <c r="I59" s="205">
        <f t="shared" si="75"/>
        <v>2098.2810166249064</v>
      </c>
      <c r="J59" s="205">
        <f t="shared" si="75"/>
        <v>2098.2810166249064</v>
      </c>
      <c r="K59" s="205">
        <f t="shared" si="75"/>
        <v>2098.2810166249064</v>
      </c>
      <c r="L59" s="205">
        <f t="shared" si="75"/>
        <v>2098.2810166249064</v>
      </c>
      <c r="M59" s="205">
        <f t="shared" si="75"/>
        <v>2098.2810166249064</v>
      </c>
      <c r="N59" s="205">
        <f t="shared" si="75"/>
        <v>2098.2810166249064</v>
      </c>
      <c r="O59" s="205">
        <f t="shared" si="75"/>
        <v>2098.2810166249064</v>
      </c>
      <c r="P59" s="205">
        <f t="shared" si="75"/>
        <v>2098.2810166249064</v>
      </c>
      <c r="Q59" s="205">
        <f t="shared" si="75"/>
        <v>2094.1016818792255</v>
      </c>
      <c r="R59" s="205">
        <f t="shared" si="75"/>
        <v>2089.9223471335449</v>
      </c>
      <c r="S59" s="205">
        <f t="shared" si="75"/>
        <v>2085.7430123878639</v>
      </c>
      <c r="T59" s="205">
        <f t="shared" si="75"/>
        <v>2081.5636776421829</v>
      </c>
      <c r="U59" s="205">
        <f t="shared" si="75"/>
        <v>2077.3843428965019</v>
      </c>
      <c r="V59" s="205">
        <f t="shared" si="75"/>
        <v>2073.2050081508214</v>
      </c>
      <c r="W59" s="205">
        <f t="shared" si="75"/>
        <v>2069.0256734051404</v>
      </c>
      <c r="X59" s="205">
        <f t="shared" si="75"/>
        <v>2064.8463386594594</v>
      </c>
      <c r="Y59" s="205">
        <f t="shared" si="75"/>
        <v>2060.6670039137789</v>
      </c>
      <c r="Z59" s="205">
        <f t="shared" si="75"/>
        <v>2056.4876691680979</v>
      </c>
      <c r="AA59" s="205">
        <f t="shared" si="75"/>
        <v>2052.3083344224169</v>
      </c>
      <c r="AB59" s="205">
        <f t="shared" si="75"/>
        <v>2048.1289996767364</v>
      </c>
      <c r="AC59" s="205">
        <f t="shared" si="75"/>
        <v>2043.9496649310554</v>
      </c>
      <c r="AD59" s="205">
        <f t="shared" si="75"/>
        <v>2039.7703301853744</v>
      </c>
      <c r="AE59" s="205">
        <f t="shared" si="75"/>
        <v>2035.5909954396936</v>
      </c>
      <c r="AF59" s="205">
        <f t="shared" si="75"/>
        <v>2031.4116606940129</v>
      </c>
      <c r="AG59" s="205">
        <f t="shared" si="75"/>
        <v>2027.2323259483319</v>
      </c>
      <c r="AH59" s="205">
        <f t="shared" si="75"/>
        <v>2023.0529912026511</v>
      </c>
      <c r="AI59" s="205">
        <f t="shared" si="75"/>
        <v>2018.8736564569701</v>
      </c>
      <c r="AJ59" s="205">
        <f t="shared" si="75"/>
        <v>2014.6943217112894</v>
      </c>
      <c r="AK59" s="205">
        <f t="shared" si="75"/>
        <v>2010.5149869656086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2006.3356522199276</v>
      </c>
      <c r="AM59" s="205">
        <f t="shared" si="76"/>
        <v>2002.1563174742469</v>
      </c>
      <c r="AN59" s="205">
        <f t="shared" si="76"/>
        <v>2017.181311629646</v>
      </c>
      <c r="AO59" s="205">
        <f t="shared" si="76"/>
        <v>2051.4106346861249</v>
      </c>
      <c r="AP59" s="205">
        <f t="shared" si="76"/>
        <v>2085.6399577426041</v>
      </c>
      <c r="AQ59" s="205">
        <f t="shared" si="76"/>
        <v>2119.8692807990833</v>
      </c>
      <c r="AR59" s="205">
        <f t="shared" si="76"/>
        <v>2154.0986038555625</v>
      </c>
      <c r="AS59" s="205">
        <f t="shared" si="76"/>
        <v>2188.3279269120412</v>
      </c>
      <c r="AT59" s="205">
        <f t="shared" si="76"/>
        <v>2222.5572499685204</v>
      </c>
      <c r="AU59" s="205">
        <f t="shared" si="76"/>
        <v>2256.7865730249996</v>
      </c>
      <c r="AV59" s="205">
        <f t="shared" si="76"/>
        <v>2291.0158960814788</v>
      </c>
      <c r="AW59" s="205">
        <f t="shared" si="76"/>
        <v>2325.245219137958</v>
      </c>
      <c r="AX59" s="205">
        <f t="shared" si="76"/>
        <v>2359.4745421944367</v>
      </c>
      <c r="AY59" s="205">
        <f t="shared" si="76"/>
        <v>2393.7038652509159</v>
      </c>
      <c r="AZ59" s="205">
        <f t="shared" si="76"/>
        <v>2427.9331883073951</v>
      </c>
      <c r="BA59" s="205">
        <f t="shared" si="76"/>
        <v>2462.1625113638743</v>
      </c>
      <c r="BB59" s="205">
        <f t="shared" si="76"/>
        <v>2496.391834420353</v>
      </c>
      <c r="BC59" s="205">
        <f t="shared" si="76"/>
        <v>2530.6211574768322</v>
      </c>
      <c r="BD59" s="205">
        <f t="shared" si="76"/>
        <v>2564.8504805333114</v>
      </c>
      <c r="BE59" s="205">
        <f t="shared" si="76"/>
        <v>2599.0798035897906</v>
      </c>
      <c r="BF59" s="205">
        <f t="shared" si="76"/>
        <v>2633.3091266462698</v>
      </c>
      <c r="BG59" s="205">
        <f t="shared" si="76"/>
        <v>2667.5384497027489</v>
      </c>
      <c r="BH59" s="205">
        <f t="shared" si="76"/>
        <v>2701.7677727592277</v>
      </c>
      <c r="BI59" s="205">
        <f t="shared" si="76"/>
        <v>2735.9970958157069</v>
      </c>
      <c r="BJ59" s="205">
        <f t="shared" si="76"/>
        <v>2770.2264188721861</v>
      </c>
      <c r="BK59" s="205">
        <f t="shared" si="76"/>
        <v>2804.4557419286652</v>
      </c>
      <c r="BL59" s="205">
        <f t="shared" si="76"/>
        <v>2838.685064985144</v>
      </c>
      <c r="BM59" s="205">
        <f t="shared" si="76"/>
        <v>2872.9143880416232</v>
      </c>
      <c r="BN59" s="205">
        <f t="shared" si="76"/>
        <v>2907.1437110981024</v>
      </c>
      <c r="BO59" s="205">
        <f t="shared" si="76"/>
        <v>2941.3730341545815</v>
      </c>
      <c r="BP59" s="205">
        <f t="shared" si="76"/>
        <v>2975.6023572110607</v>
      </c>
      <c r="BQ59" s="205">
        <f t="shared" si="76"/>
        <v>3009.8316802675399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3044.0610033240191</v>
      </c>
      <c r="BS59" s="205">
        <f t="shared" si="77"/>
        <v>3078.2903263804978</v>
      </c>
      <c r="BT59" s="205">
        <f t="shared" si="77"/>
        <v>3112.519649436977</v>
      </c>
      <c r="BU59" s="205">
        <f t="shared" si="77"/>
        <v>3189.885909409365</v>
      </c>
      <c r="BV59" s="205">
        <f t="shared" si="77"/>
        <v>3267.2521693817534</v>
      </c>
      <c r="BW59" s="205">
        <f t="shared" si="77"/>
        <v>3344.6184293541414</v>
      </c>
      <c r="BX59" s="205">
        <f t="shared" si="77"/>
        <v>3421.9846893265294</v>
      </c>
      <c r="BY59" s="205">
        <f t="shared" si="77"/>
        <v>3499.3509492989178</v>
      </c>
      <c r="BZ59" s="205">
        <f t="shared" si="77"/>
        <v>3576.7172092713058</v>
      </c>
      <c r="CA59" s="205">
        <f t="shared" si="77"/>
        <v>3654.0834692436938</v>
      </c>
      <c r="CB59" s="205">
        <f t="shared" si="77"/>
        <v>3731.4497292160822</v>
      </c>
      <c r="CC59" s="205">
        <f t="shared" si="77"/>
        <v>3808.8159891884702</v>
      </c>
      <c r="CD59" s="205">
        <f t="shared" si="77"/>
        <v>3886.1822491608582</v>
      </c>
      <c r="CE59" s="205">
        <f t="shared" si="77"/>
        <v>3963.5485091332466</v>
      </c>
      <c r="CF59" s="205">
        <f t="shared" si="77"/>
        <v>4040.9147691056346</v>
      </c>
      <c r="CG59" s="205">
        <f t="shared" si="77"/>
        <v>4118.2810290780226</v>
      </c>
      <c r="CH59" s="205">
        <f t="shared" si="77"/>
        <v>4195.647289050411</v>
      </c>
      <c r="CI59" s="205">
        <f t="shared" si="77"/>
        <v>4273.0135490227985</v>
      </c>
      <c r="CJ59" s="205">
        <f t="shared" si="77"/>
        <v>4350.379808995187</v>
      </c>
      <c r="CK59" s="205">
        <f t="shared" si="77"/>
        <v>4427.7460689675754</v>
      </c>
      <c r="CL59" s="205">
        <f t="shared" si="77"/>
        <v>4505.1123289399638</v>
      </c>
      <c r="CM59" s="205">
        <f t="shared" si="77"/>
        <v>4582.4785889123514</v>
      </c>
      <c r="CN59" s="205">
        <f t="shared" si="77"/>
        <v>4659.8448488847398</v>
      </c>
      <c r="CO59" s="205">
        <f t="shared" si="77"/>
        <v>4737.2111088571273</v>
      </c>
      <c r="CP59" s="205">
        <f t="shared" si="77"/>
        <v>4814.5773688295158</v>
      </c>
      <c r="CQ59" s="205">
        <f t="shared" si="77"/>
        <v>4891.9436288019042</v>
      </c>
      <c r="CR59" s="205">
        <f t="shared" si="77"/>
        <v>4969.3098887742926</v>
      </c>
      <c r="CS59" s="205">
        <f t="shared" si="77"/>
        <v>5046.6761487466802</v>
      </c>
      <c r="CT59" s="205">
        <f t="shared" si="77"/>
        <v>5124.0424087190686</v>
      </c>
      <c r="CU59" s="205">
        <f t="shared" si="77"/>
        <v>5215.9055387052631</v>
      </c>
      <c r="CV59" s="205">
        <f t="shared" si="77"/>
        <v>5322.2655387052628</v>
      </c>
      <c r="CW59" s="205">
        <f t="shared" si="77"/>
        <v>5428.6255387052634</v>
      </c>
      <c r="CX59" s="205">
        <f t="shared" si="77"/>
        <v>5534.985538705263</v>
      </c>
      <c r="CY59" s="205">
        <f t="shared" si="77"/>
        <v>5641.3455387052636</v>
      </c>
      <c r="CZ59" s="205">
        <f t="shared" si="77"/>
        <v>5747.7055387052633</v>
      </c>
      <c r="DA59" s="205">
        <f t="shared" si="77"/>
        <v>5854.065538705263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3652.6</v>
      </c>
      <c r="G60" s="205">
        <f t="shared" si="78"/>
        <v>3312.34</v>
      </c>
      <c r="H60" s="205">
        <f t="shared" si="78"/>
        <v>2972.08</v>
      </c>
      <c r="I60" s="205">
        <f t="shared" si="78"/>
        <v>2631.8199999999997</v>
      </c>
      <c r="J60" s="205">
        <f t="shared" si="78"/>
        <v>2291.56</v>
      </c>
      <c r="K60" s="205">
        <f t="shared" si="78"/>
        <v>1951.3</v>
      </c>
      <c r="L60" s="205">
        <f t="shared" si="78"/>
        <v>1611.04</v>
      </c>
      <c r="M60" s="205">
        <f t="shared" si="78"/>
        <v>1270.78</v>
      </c>
      <c r="N60" s="205">
        <f t="shared" si="78"/>
        <v>930.52</v>
      </c>
      <c r="O60" s="205">
        <f t="shared" si="78"/>
        <v>590.26</v>
      </c>
      <c r="P60" s="205">
        <f t="shared" si="78"/>
        <v>249.99999999999997</v>
      </c>
      <c r="Q60" s="205">
        <f t="shared" si="78"/>
        <v>245.7446808510638</v>
      </c>
      <c r="R60" s="205">
        <f t="shared" si="78"/>
        <v>241.48936170212764</v>
      </c>
      <c r="S60" s="205">
        <f t="shared" si="78"/>
        <v>237.23404255319147</v>
      </c>
      <c r="T60" s="205">
        <f t="shared" si="78"/>
        <v>232.97872340425531</v>
      </c>
      <c r="U60" s="205">
        <f t="shared" si="78"/>
        <v>228.72340425531911</v>
      </c>
      <c r="V60" s="205">
        <f t="shared" si="78"/>
        <v>224.46808510638294</v>
      </c>
      <c r="W60" s="205">
        <f t="shared" si="78"/>
        <v>220.21276595744678</v>
      </c>
      <c r="X60" s="205">
        <f t="shared" si="78"/>
        <v>215.95744680851061</v>
      </c>
      <c r="Y60" s="205">
        <f t="shared" si="78"/>
        <v>211.70212765957444</v>
      </c>
      <c r="Z60" s="205">
        <f t="shared" si="78"/>
        <v>207.44680851063828</v>
      </c>
      <c r="AA60" s="205">
        <f t="shared" si="78"/>
        <v>203.19148936170211</v>
      </c>
      <c r="AB60" s="205">
        <f t="shared" si="78"/>
        <v>198.93617021276594</v>
      </c>
      <c r="AC60" s="205">
        <f t="shared" si="78"/>
        <v>194.68085106382978</v>
      </c>
      <c r="AD60" s="205">
        <f t="shared" si="78"/>
        <v>190.42553191489361</v>
      </c>
      <c r="AE60" s="205">
        <f t="shared" si="78"/>
        <v>186.17021276595744</v>
      </c>
      <c r="AF60" s="205">
        <f t="shared" si="78"/>
        <v>181.91489361702128</v>
      </c>
      <c r="AG60" s="205">
        <f t="shared" si="78"/>
        <v>177.65957446808511</v>
      </c>
      <c r="AH60" s="205">
        <f t="shared" si="78"/>
        <v>173.40425531914894</v>
      </c>
      <c r="AI60" s="205">
        <f t="shared" si="78"/>
        <v>169.14893617021275</v>
      </c>
      <c r="AJ60" s="205">
        <f t="shared" si="78"/>
        <v>164.89361702127658</v>
      </c>
      <c r="AK60" s="205">
        <f t="shared" si="78"/>
        <v>160.63829787234042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156.38297872340425</v>
      </c>
      <c r="AM60" s="205">
        <f t="shared" si="79"/>
        <v>152.12765957446808</v>
      </c>
      <c r="AN60" s="205">
        <f t="shared" si="79"/>
        <v>147.69230769230768</v>
      </c>
      <c r="AO60" s="205">
        <f t="shared" si="79"/>
        <v>143.07692307692307</v>
      </c>
      <c r="AP60" s="205">
        <f t="shared" si="79"/>
        <v>138.46153846153845</v>
      </c>
      <c r="AQ60" s="205">
        <f t="shared" si="79"/>
        <v>133.84615384615384</v>
      </c>
      <c r="AR60" s="205">
        <f t="shared" si="79"/>
        <v>129.23076923076923</v>
      </c>
      <c r="AS60" s="205">
        <f t="shared" si="79"/>
        <v>124.61538461538461</v>
      </c>
      <c r="AT60" s="205">
        <f t="shared" si="79"/>
        <v>120</v>
      </c>
      <c r="AU60" s="205">
        <f t="shared" si="79"/>
        <v>115.38461538461539</v>
      </c>
      <c r="AV60" s="205">
        <f t="shared" si="79"/>
        <v>110.76923076923077</v>
      </c>
      <c r="AW60" s="205">
        <f t="shared" si="79"/>
        <v>106.15384615384616</v>
      </c>
      <c r="AX60" s="205">
        <f t="shared" si="79"/>
        <v>101.53846153846155</v>
      </c>
      <c r="AY60" s="205">
        <f t="shared" si="79"/>
        <v>96.923076923076934</v>
      </c>
      <c r="AZ60" s="205">
        <f t="shared" si="79"/>
        <v>92.307692307692321</v>
      </c>
      <c r="BA60" s="205">
        <f t="shared" si="79"/>
        <v>87.692307692307708</v>
      </c>
      <c r="BB60" s="205">
        <f t="shared" si="79"/>
        <v>83.07692307692308</v>
      </c>
      <c r="BC60" s="205">
        <f t="shared" si="79"/>
        <v>78.461538461538467</v>
      </c>
      <c r="BD60" s="205">
        <f t="shared" si="79"/>
        <v>73.846153846153854</v>
      </c>
      <c r="BE60" s="205">
        <f t="shared" si="79"/>
        <v>69.230769230769241</v>
      </c>
      <c r="BF60" s="205">
        <f t="shared" si="79"/>
        <v>64.615384615384627</v>
      </c>
      <c r="BG60" s="205">
        <f t="shared" si="79"/>
        <v>60.000000000000014</v>
      </c>
      <c r="BH60" s="205">
        <f t="shared" si="79"/>
        <v>55.384615384615387</v>
      </c>
      <c r="BI60" s="205">
        <f t="shared" si="79"/>
        <v>50.769230769230774</v>
      </c>
      <c r="BJ60" s="205">
        <f t="shared" si="79"/>
        <v>46.15384615384616</v>
      </c>
      <c r="BK60" s="205">
        <f t="shared" si="79"/>
        <v>41.538461538461547</v>
      </c>
      <c r="BL60" s="205">
        <f t="shared" si="79"/>
        <v>36.923076923076934</v>
      </c>
      <c r="BM60" s="205">
        <f t="shared" si="79"/>
        <v>32.307692307692321</v>
      </c>
      <c r="BN60" s="205">
        <f t="shared" si="79"/>
        <v>27.692307692307708</v>
      </c>
      <c r="BO60" s="205">
        <f t="shared" si="79"/>
        <v>23.076923076923094</v>
      </c>
      <c r="BP60" s="205">
        <f t="shared" si="79"/>
        <v>18.461538461538481</v>
      </c>
      <c r="BQ60" s="205">
        <f t="shared" si="79"/>
        <v>13.846153846153868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9.2307692307692548</v>
      </c>
      <c r="BS60" s="205">
        <f t="shared" si="80"/>
        <v>4.6153846153846416</v>
      </c>
      <c r="BT60" s="205">
        <f t="shared" si="80"/>
        <v>0</v>
      </c>
      <c r="BU60" s="205">
        <f t="shared" si="80"/>
        <v>683.01886792452831</v>
      </c>
      <c r="BV60" s="205">
        <f t="shared" si="80"/>
        <v>1366.0377358490566</v>
      </c>
      <c r="BW60" s="205">
        <f t="shared" si="80"/>
        <v>2049.0566037735848</v>
      </c>
      <c r="BX60" s="205">
        <f t="shared" si="80"/>
        <v>2732.0754716981132</v>
      </c>
      <c r="BY60" s="205">
        <f t="shared" si="80"/>
        <v>3415.0943396226417</v>
      </c>
      <c r="BZ60" s="205">
        <f t="shared" si="80"/>
        <v>4098.1132075471696</v>
      </c>
      <c r="CA60" s="205">
        <f t="shared" si="80"/>
        <v>4781.132075471698</v>
      </c>
      <c r="CB60" s="205">
        <f t="shared" si="80"/>
        <v>5464.1509433962265</v>
      </c>
      <c r="CC60" s="205">
        <f t="shared" si="80"/>
        <v>6147.1698113207549</v>
      </c>
      <c r="CD60" s="205">
        <f t="shared" si="80"/>
        <v>6830.1886792452833</v>
      </c>
      <c r="CE60" s="205">
        <f t="shared" si="80"/>
        <v>7513.2075471698117</v>
      </c>
      <c r="CF60" s="205">
        <f t="shared" si="80"/>
        <v>8196.2264150943392</v>
      </c>
      <c r="CG60" s="205">
        <f t="shared" si="80"/>
        <v>8879.2452830188686</v>
      </c>
      <c r="CH60" s="205">
        <f t="shared" si="80"/>
        <v>9562.2641509433961</v>
      </c>
      <c r="CI60" s="205">
        <f t="shared" si="80"/>
        <v>10245.283018867925</v>
      </c>
      <c r="CJ60" s="205">
        <f t="shared" si="80"/>
        <v>10928.301886792453</v>
      </c>
      <c r="CK60" s="205">
        <f t="shared" si="80"/>
        <v>11611.32075471698</v>
      </c>
      <c r="CL60" s="205">
        <f t="shared" si="80"/>
        <v>12294.33962264151</v>
      </c>
      <c r="CM60" s="205">
        <f t="shared" si="80"/>
        <v>12977.358490566037</v>
      </c>
      <c r="CN60" s="205">
        <f t="shared" si="80"/>
        <v>13660.377358490567</v>
      </c>
      <c r="CO60" s="205">
        <f t="shared" si="80"/>
        <v>14343.396226415094</v>
      </c>
      <c r="CP60" s="205">
        <f t="shared" si="80"/>
        <v>15026.415094339623</v>
      </c>
      <c r="CQ60" s="205">
        <f t="shared" si="80"/>
        <v>15709.433962264151</v>
      </c>
      <c r="CR60" s="205">
        <f t="shared" si="80"/>
        <v>16392.452830188678</v>
      </c>
      <c r="CS60" s="205">
        <f t="shared" si="80"/>
        <v>17075.471698113208</v>
      </c>
      <c r="CT60" s="205">
        <f t="shared" si="80"/>
        <v>17758.490566037737</v>
      </c>
      <c r="CU60" s="205">
        <f t="shared" si="80"/>
        <v>18462.43</v>
      </c>
      <c r="CV60" s="205">
        <f t="shared" si="80"/>
        <v>19187.29</v>
      </c>
      <c r="CW60" s="205">
        <f t="shared" si="80"/>
        <v>19912.150000000001</v>
      </c>
      <c r="CX60" s="205">
        <f t="shared" si="80"/>
        <v>20637.010000000002</v>
      </c>
      <c r="CY60" s="205">
        <f t="shared" si="80"/>
        <v>21361.870000000003</v>
      </c>
      <c r="CZ60" s="205">
        <f t="shared" si="80"/>
        <v>22086.73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22811.59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619.12558476007484</v>
      </c>
      <c r="G61" s="205">
        <f t="shared" si="81"/>
        <v>619.12558476007484</v>
      </c>
      <c r="H61" s="205">
        <f t="shared" si="81"/>
        <v>619.12558476007484</v>
      </c>
      <c r="I61" s="205">
        <f t="shared" si="81"/>
        <v>619.12558476007484</v>
      </c>
      <c r="J61" s="205">
        <f t="shared" si="81"/>
        <v>619.12558476007484</v>
      </c>
      <c r="K61" s="205">
        <f t="shared" si="81"/>
        <v>619.12558476007484</v>
      </c>
      <c r="L61" s="205">
        <f t="shared" si="81"/>
        <v>619.12558476007484</v>
      </c>
      <c r="M61" s="205">
        <f t="shared" si="81"/>
        <v>619.12558476007484</v>
      </c>
      <c r="N61" s="205">
        <f t="shared" si="81"/>
        <v>619.12558476007484</v>
      </c>
      <c r="O61" s="205">
        <f t="shared" si="81"/>
        <v>619.12558476007484</v>
      </c>
      <c r="P61" s="205">
        <f t="shared" si="81"/>
        <v>619.12558476007484</v>
      </c>
      <c r="Q61" s="205">
        <f t="shared" si="81"/>
        <v>624.86097406847</v>
      </c>
      <c r="R61" s="205">
        <f t="shared" si="81"/>
        <v>630.59636337686516</v>
      </c>
      <c r="S61" s="205">
        <f t="shared" si="81"/>
        <v>636.33175268526031</v>
      </c>
      <c r="T61" s="205">
        <f t="shared" si="81"/>
        <v>642.06714199365547</v>
      </c>
      <c r="U61" s="205">
        <f t="shared" si="81"/>
        <v>647.80253130205062</v>
      </c>
      <c r="V61" s="205">
        <f t="shared" si="81"/>
        <v>653.53792061044578</v>
      </c>
      <c r="W61" s="205">
        <f t="shared" si="81"/>
        <v>659.27330991884094</v>
      </c>
      <c r="X61" s="205">
        <f t="shared" si="81"/>
        <v>665.00869922723609</v>
      </c>
      <c r="Y61" s="205">
        <f t="shared" si="81"/>
        <v>670.74408853563125</v>
      </c>
      <c r="Z61" s="205">
        <f t="shared" si="81"/>
        <v>676.47947784402641</v>
      </c>
      <c r="AA61" s="205">
        <f t="shared" si="81"/>
        <v>682.21486715242156</v>
      </c>
      <c r="AB61" s="205">
        <f t="shared" si="81"/>
        <v>687.95025646081672</v>
      </c>
      <c r="AC61" s="205">
        <f t="shared" si="81"/>
        <v>693.68564576921187</v>
      </c>
      <c r="AD61" s="205">
        <f t="shared" si="81"/>
        <v>699.42103507760703</v>
      </c>
      <c r="AE61" s="205">
        <f t="shared" si="81"/>
        <v>705.15642438600219</v>
      </c>
      <c r="AF61" s="205">
        <f t="shared" si="81"/>
        <v>710.89181369439734</v>
      </c>
      <c r="AG61" s="205">
        <f t="shared" si="81"/>
        <v>716.6272030027925</v>
      </c>
      <c r="AH61" s="205">
        <f t="shared" si="81"/>
        <v>722.36259231118765</v>
      </c>
      <c r="AI61" s="205">
        <f t="shared" si="81"/>
        <v>728.09798161958292</v>
      </c>
      <c r="AJ61" s="205">
        <f t="shared" si="81"/>
        <v>733.83337092797797</v>
      </c>
      <c r="AK61" s="205">
        <f t="shared" si="81"/>
        <v>739.56876023637324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745.30414954476828</v>
      </c>
      <c r="AM61" s="205">
        <f t="shared" si="82"/>
        <v>751.03953885316355</v>
      </c>
      <c r="AN61" s="205">
        <f t="shared" si="82"/>
        <v>776.51998691493986</v>
      </c>
      <c r="AO61" s="205">
        <f t="shared" si="82"/>
        <v>821.74549373009745</v>
      </c>
      <c r="AP61" s="205">
        <f t="shared" si="82"/>
        <v>866.97100054525492</v>
      </c>
      <c r="AQ61" s="205">
        <f t="shared" si="82"/>
        <v>912.19650736041251</v>
      </c>
      <c r="AR61" s="205">
        <f t="shared" si="82"/>
        <v>957.42201417556998</v>
      </c>
      <c r="AS61" s="205">
        <f t="shared" si="82"/>
        <v>1002.6475209907276</v>
      </c>
      <c r="AT61" s="205">
        <f t="shared" si="82"/>
        <v>1047.8730278058852</v>
      </c>
      <c r="AU61" s="205">
        <f t="shared" si="82"/>
        <v>1093.0985346210427</v>
      </c>
      <c r="AV61" s="205">
        <f t="shared" si="82"/>
        <v>1138.3240414362003</v>
      </c>
      <c r="AW61" s="205">
        <f t="shared" si="82"/>
        <v>1183.5495482513579</v>
      </c>
      <c r="AX61" s="205">
        <f t="shared" si="82"/>
        <v>1228.7750550665153</v>
      </c>
      <c r="AY61" s="205">
        <f t="shared" si="82"/>
        <v>1274.0005618816729</v>
      </c>
      <c r="AZ61" s="205">
        <f t="shared" si="82"/>
        <v>1319.2260686968305</v>
      </c>
      <c r="BA61" s="205">
        <f t="shared" si="82"/>
        <v>1364.451575511988</v>
      </c>
      <c r="BB61" s="205">
        <f t="shared" si="82"/>
        <v>1409.6770823271454</v>
      </c>
      <c r="BC61" s="205">
        <f t="shared" si="82"/>
        <v>1454.902589142303</v>
      </c>
      <c r="BD61" s="205">
        <f t="shared" si="82"/>
        <v>1500.1280959574606</v>
      </c>
      <c r="BE61" s="205">
        <f t="shared" si="82"/>
        <v>1545.3536027726182</v>
      </c>
      <c r="BF61" s="205">
        <f t="shared" si="82"/>
        <v>1590.5791095877757</v>
      </c>
      <c r="BG61" s="205">
        <f t="shared" si="82"/>
        <v>1635.8046164029333</v>
      </c>
      <c r="BH61" s="205">
        <f t="shared" si="82"/>
        <v>1681.0301232180909</v>
      </c>
      <c r="BI61" s="205">
        <f t="shared" si="82"/>
        <v>1726.2556300332485</v>
      </c>
      <c r="BJ61" s="205">
        <f t="shared" si="82"/>
        <v>1771.4811368484061</v>
      </c>
      <c r="BK61" s="205">
        <f t="shared" si="82"/>
        <v>1816.7066436635635</v>
      </c>
      <c r="BL61" s="205">
        <f t="shared" si="82"/>
        <v>1861.932150478721</v>
      </c>
      <c r="BM61" s="205">
        <f t="shared" si="82"/>
        <v>1907.1576572938786</v>
      </c>
      <c r="BN61" s="205">
        <f t="shared" si="82"/>
        <v>1952.3831641090362</v>
      </c>
      <c r="BO61" s="205">
        <f t="shared" si="82"/>
        <v>1997.6086709241938</v>
      </c>
      <c r="BP61" s="205">
        <f t="shared" si="82"/>
        <v>2042.8341777393514</v>
      </c>
      <c r="BQ61" s="205">
        <f t="shared" si="82"/>
        <v>2088.0596845545087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2133.2851913696663</v>
      </c>
      <c r="BS61" s="205">
        <f t="shared" si="83"/>
        <v>2178.5106981848239</v>
      </c>
      <c r="BT61" s="205">
        <f t="shared" si="83"/>
        <v>2223.7362049999815</v>
      </c>
      <c r="BU61" s="205">
        <f t="shared" si="83"/>
        <v>2293.9917146367725</v>
      </c>
      <c r="BV61" s="205">
        <f t="shared" si="83"/>
        <v>2364.247224273563</v>
      </c>
      <c r="BW61" s="205">
        <f t="shared" si="83"/>
        <v>2434.502733910354</v>
      </c>
      <c r="BX61" s="205">
        <f t="shared" si="83"/>
        <v>2504.758243547145</v>
      </c>
      <c r="BY61" s="205">
        <f t="shared" si="83"/>
        <v>2575.0137531839355</v>
      </c>
      <c r="BZ61" s="205">
        <f t="shared" si="83"/>
        <v>2645.2692628207265</v>
      </c>
      <c r="CA61" s="205">
        <f t="shared" si="83"/>
        <v>2715.5247724575174</v>
      </c>
      <c r="CB61" s="205">
        <f t="shared" si="83"/>
        <v>2785.7802820943079</v>
      </c>
      <c r="CC61" s="205">
        <f t="shared" si="83"/>
        <v>2856.0357917310989</v>
      </c>
      <c r="CD61" s="205">
        <f t="shared" si="83"/>
        <v>2926.2913013678899</v>
      </c>
      <c r="CE61" s="205">
        <f t="shared" si="83"/>
        <v>2996.5468110046804</v>
      </c>
      <c r="CF61" s="205">
        <f t="shared" si="83"/>
        <v>3066.8023206414714</v>
      </c>
      <c r="CG61" s="205">
        <f t="shared" si="83"/>
        <v>3137.0578302782624</v>
      </c>
      <c r="CH61" s="205">
        <f t="shared" si="83"/>
        <v>3207.3133399150529</v>
      </c>
      <c r="CI61" s="205">
        <f t="shared" si="83"/>
        <v>3277.5688495518439</v>
      </c>
      <c r="CJ61" s="205">
        <f t="shared" si="83"/>
        <v>3347.8243591886348</v>
      </c>
      <c r="CK61" s="205">
        <f t="shared" si="83"/>
        <v>3418.0798688254254</v>
      </c>
      <c r="CL61" s="205">
        <f t="shared" si="83"/>
        <v>3488.3353784622163</v>
      </c>
      <c r="CM61" s="205">
        <f t="shared" si="83"/>
        <v>3558.5908880990073</v>
      </c>
      <c r="CN61" s="205">
        <f t="shared" si="83"/>
        <v>3628.8463977357978</v>
      </c>
      <c r="CO61" s="205">
        <f t="shared" si="83"/>
        <v>3699.1019073725888</v>
      </c>
      <c r="CP61" s="205">
        <f t="shared" si="83"/>
        <v>3769.3574170093798</v>
      </c>
      <c r="CQ61" s="205">
        <f t="shared" si="83"/>
        <v>3839.6129266461703</v>
      </c>
      <c r="CR61" s="205">
        <f t="shared" si="83"/>
        <v>3909.8684362829613</v>
      </c>
      <c r="CS61" s="205">
        <f t="shared" si="83"/>
        <v>3980.1239459197523</v>
      </c>
      <c r="CT61" s="205">
        <f t="shared" si="83"/>
        <v>4050.3794555565428</v>
      </c>
      <c r="CU61" s="205">
        <f t="shared" si="83"/>
        <v>4089.7227103749378</v>
      </c>
      <c r="CV61" s="205">
        <f t="shared" si="83"/>
        <v>4098.1537103749379</v>
      </c>
      <c r="CW61" s="205">
        <f t="shared" si="83"/>
        <v>4106.5847103749384</v>
      </c>
      <c r="CX61" s="205">
        <f t="shared" si="83"/>
        <v>4115.015710374938</v>
      </c>
      <c r="CY61" s="205">
        <f t="shared" si="83"/>
        <v>4123.4467103749384</v>
      </c>
      <c r="CZ61" s="205">
        <f t="shared" si="83"/>
        <v>4131.877710374938</v>
      </c>
      <c r="DA61" s="205">
        <f t="shared" si="83"/>
        <v>4140.3087103749376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937.5</v>
      </c>
      <c r="G63" s="205">
        <f t="shared" si="87"/>
        <v>937.5</v>
      </c>
      <c r="H63" s="205">
        <f t="shared" si="87"/>
        <v>937.5</v>
      </c>
      <c r="I63" s="205">
        <f t="shared" si="87"/>
        <v>937.5</v>
      </c>
      <c r="J63" s="205">
        <f t="shared" si="87"/>
        <v>937.5</v>
      </c>
      <c r="K63" s="205">
        <f t="shared" si="87"/>
        <v>937.5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937.5</v>
      </c>
      <c r="M63" s="205">
        <f t="shared" si="87"/>
        <v>937.5</v>
      </c>
      <c r="N63" s="205">
        <f t="shared" si="87"/>
        <v>937.5</v>
      </c>
      <c r="O63" s="205">
        <f t="shared" si="87"/>
        <v>937.5</v>
      </c>
      <c r="P63" s="205">
        <f t="shared" si="87"/>
        <v>937.5</v>
      </c>
      <c r="Q63" s="205">
        <f t="shared" si="87"/>
        <v>1067.8191489361702</v>
      </c>
      <c r="R63" s="205">
        <f t="shared" si="87"/>
        <v>1198.1382978723404</v>
      </c>
      <c r="S63" s="205">
        <f t="shared" si="87"/>
        <v>1328.4574468085107</v>
      </c>
      <c r="T63" s="205">
        <f t="shared" si="87"/>
        <v>1458.7765957446809</v>
      </c>
      <c r="U63" s="205">
        <f t="shared" si="87"/>
        <v>1589.0957446808511</v>
      </c>
      <c r="V63" s="205">
        <f t="shared" si="87"/>
        <v>1719.4148936170213</v>
      </c>
      <c r="W63" s="205">
        <f t="shared" si="87"/>
        <v>1849.7340425531916</v>
      </c>
      <c r="X63" s="205">
        <f t="shared" si="87"/>
        <v>1980.0531914893618</v>
      </c>
      <c r="Y63" s="205">
        <f t="shared" si="87"/>
        <v>2110.372340425532</v>
      </c>
      <c r="Z63" s="205">
        <f t="shared" si="87"/>
        <v>2240.6914893617022</v>
      </c>
      <c r="AA63" s="205">
        <f t="shared" si="87"/>
        <v>2371.0106382978724</v>
      </c>
      <c r="AB63" s="205">
        <f t="shared" si="87"/>
        <v>2501.3297872340427</v>
      </c>
      <c r="AC63" s="205">
        <f t="shared" si="87"/>
        <v>2631.6489361702129</v>
      </c>
      <c r="AD63" s="205">
        <f t="shared" si="87"/>
        <v>2761.9680851063831</v>
      </c>
      <c r="AE63" s="205">
        <f t="shared" si="87"/>
        <v>2892.2872340425533</v>
      </c>
      <c r="AF63" s="205">
        <f t="shared" si="87"/>
        <v>3022.6063829787236</v>
      </c>
      <c r="AG63" s="205">
        <f t="shared" si="87"/>
        <v>3152.9255319148938</v>
      </c>
      <c r="AH63" s="205">
        <f t="shared" si="87"/>
        <v>3283.244680851064</v>
      </c>
      <c r="AI63" s="205">
        <f t="shared" si="87"/>
        <v>3413.5638297872342</v>
      </c>
      <c r="AJ63" s="205">
        <f t="shared" si="87"/>
        <v>3543.8829787234044</v>
      </c>
      <c r="AK63" s="205">
        <f t="shared" si="87"/>
        <v>3674.2021276595747</v>
      </c>
      <c r="AL63" s="205">
        <f t="shared" si="87"/>
        <v>3804.5212765957449</v>
      </c>
      <c r="AM63" s="205">
        <f t="shared" si="87"/>
        <v>3934.8404255319151</v>
      </c>
      <c r="AN63" s="205">
        <f t="shared" si="87"/>
        <v>4105.1282051282051</v>
      </c>
      <c r="AO63" s="205">
        <f t="shared" si="87"/>
        <v>4315.3846153846152</v>
      </c>
      <c r="AP63" s="205">
        <f t="shared" si="87"/>
        <v>4525.6410256410254</v>
      </c>
      <c r="AQ63" s="205">
        <f t="shared" si="87"/>
        <v>4735.8974358974356</v>
      </c>
      <c r="AR63" s="205">
        <f t="shared" si="87"/>
        <v>4946.1538461538457</v>
      </c>
      <c r="AS63" s="205">
        <f t="shared" si="87"/>
        <v>5156.4102564102568</v>
      </c>
      <c r="AT63" s="205">
        <f t="shared" si="87"/>
        <v>5366.666666666667</v>
      </c>
      <c r="AU63" s="205">
        <f t="shared" si="87"/>
        <v>5576.9230769230771</v>
      </c>
      <c r="AV63" s="205">
        <f t="shared" si="87"/>
        <v>5787.1794871794873</v>
      </c>
      <c r="AW63" s="205">
        <f t="shared" si="87"/>
        <v>5997.4358974358975</v>
      </c>
      <c r="AX63" s="205">
        <f t="shared" si="87"/>
        <v>6207.6923076923085</v>
      </c>
      <c r="AY63" s="205">
        <f t="shared" si="87"/>
        <v>6417.9487179487187</v>
      </c>
      <c r="AZ63" s="205">
        <f t="shared" si="87"/>
        <v>6628.2051282051289</v>
      </c>
      <c r="BA63" s="205">
        <f t="shared" si="87"/>
        <v>6838.461538461539</v>
      </c>
      <c r="BB63" s="205">
        <f t="shared" si="87"/>
        <v>7048.7179487179492</v>
      </c>
      <c r="BC63" s="205">
        <f t="shared" si="87"/>
        <v>7258.9743589743593</v>
      </c>
      <c r="BD63" s="205">
        <f t="shared" si="87"/>
        <v>7469.2307692307695</v>
      </c>
      <c r="BE63" s="205">
        <f t="shared" si="87"/>
        <v>7679.4871794871797</v>
      </c>
      <c r="BF63" s="205">
        <f t="shared" si="87"/>
        <v>7889.7435897435898</v>
      </c>
      <c r="BG63" s="205">
        <f t="shared" si="87"/>
        <v>8100</v>
      </c>
      <c r="BH63" s="205">
        <f t="shared" si="87"/>
        <v>8310.2564102564102</v>
      </c>
      <c r="BI63" s="205">
        <f t="shared" si="87"/>
        <v>8520.5128205128203</v>
      </c>
      <c r="BJ63" s="205">
        <f t="shared" si="87"/>
        <v>8730.7692307692305</v>
      </c>
      <c r="BK63" s="205">
        <f t="shared" si="87"/>
        <v>8941.0256410256407</v>
      </c>
      <c r="BL63" s="205">
        <f t="shared" si="87"/>
        <v>9151.2820512820508</v>
      </c>
      <c r="BM63" s="205">
        <f t="shared" si="87"/>
        <v>9361.538461538461</v>
      </c>
      <c r="BN63" s="205">
        <f t="shared" si="87"/>
        <v>9571.7948717948711</v>
      </c>
      <c r="BO63" s="205">
        <f t="shared" si="87"/>
        <v>9782.0512820512813</v>
      </c>
      <c r="BP63" s="205">
        <f t="shared" si="87"/>
        <v>9992.3076923076933</v>
      </c>
      <c r="BQ63" s="205">
        <f t="shared" si="87"/>
        <v>10202.564102564103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10412.820512820514</v>
      </c>
      <c r="BS63" s="205">
        <f t="shared" si="89"/>
        <v>10623.076923076924</v>
      </c>
      <c r="BT63" s="205">
        <f t="shared" si="89"/>
        <v>10833.333333333334</v>
      </c>
      <c r="BU63" s="205">
        <f t="shared" si="89"/>
        <v>11707.547169811322</v>
      </c>
      <c r="BV63" s="205">
        <f t="shared" si="89"/>
        <v>12581.761006289309</v>
      </c>
      <c r="BW63" s="205">
        <f t="shared" si="89"/>
        <v>13455.974842767297</v>
      </c>
      <c r="BX63" s="205">
        <f t="shared" si="89"/>
        <v>14330.188679245282</v>
      </c>
      <c r="BY63" s="205">
        <f t="shared" si="89"/>
        <v>15204.402515723272</v>
      </c>
      <c r="BZ63" s="205">
        <f t="shared" si="89"/>
        <v>16078.616352201258</v>
      </c>
      <c r="CA63" s="205">
        <f t="shared" si="89"/>
        <v>16952.830188679247</v>
      </c>
      <c r="CB63" s="205">
        <f t="shared" si="89"/>
        <v>17827.044025157233</v>
      </c>
      <c r="CC63" s="205">
        <f t="shared" si="89"/>
        <v>18701.257861635218</v>
      </c>
      <c r="CD63" s="205">
        <f t="shared" si="89"/>
        <v>19575.471698113208</v>
      </c>
      <c r="CE63" s="205">
        <f t="shared" si="89"/>
        <v>20449.685534591197</v>
      </c>
      <c r="CF63" s="205">
        <f t="shared" si="89"/>
        <v>21323.899371069179</v>
      </c>
      <c r="CG63" s="205">
        <f t="shared" si="89"/>
        <v>22198.113207547169</v>
      </c>
      <c r="CH63" s="205">
        <f t="shared" si="89"/>
        <v>23072.327044025158</v>
      </c>
      <c r="CI63" s="205">
        <f t="shared" si="89"/>
        <v>23946.540880503144</v>
      </c>
      <c r="CJ63" s="205">
        <f t="shared" si="89"/>
        <v>24820.75471698113</v>
      </c>
      <c r="CK63" s="205">
        <f t="shared" si="89"/>
        <v>25694.968553459119</v>
      </c>
      <c r="CL63" s="205">
        <f t="shared" si="89"/>
        <v>26569.182389937108</v>
      </c>
      <c r="CM63" s="205">
        <f t="shared" si="89"/>
        <v>27443.39622641509</v>
      </c>
      <c r="CN63" s="205">
        <f t="shared" si="89"/>
        <v>28317.61006289308</v>
      </c>
      <c r="CO63" s="205">
        <f t="shared" si="89"/>
        <v>29191.823899371069</v>
      </c>
      <c r="CP63" s="205">
        <f t="shared" si="89"/>
        <v>30066.037735849059</v>
      </c>
      <c r="CQ63" s="205">
        <f t="shared" si="89"/>
        <v>30940.251572327041</v>
      </c>
      <c r="CR63" s="205">
        <f t="shared" si="89"/>
        <v>31814.46540880503</v>
      </c>
      <c r="CS63" s="205">
        <f t="shared" si="89"/>
        <v>32688.67924528302</v>
      </c>
      <c r="CT63" s="205">
        <f t="shared" si="89"/>
        <v>33562.893081761002</v>
      </c>
      <c r="CU63" s="205">
        <f t="shared" si="89"/>
        <v>34000</v>
      </c>
      <c r="CV63" s="205">
        <f t="shared" si="89"/>
        <v>34000</v>
      </c>
      <c r="CW63" s="205">
        <f t="shared" si="89"/>
        <v>34000</v>
      </c>
      <c r="CX63" s="205">
        <f t="shared" si="89"/>
        <v>34000</v>
      </c>
      <c r="CY63" s="205">
        <f t="shared" si="89"/>
        <v>34000</v>
      </c>
      <c r="CZ63" s="205">
        <f t="shared" si="89"/>
        <v>34000</v>
      </c>
      <c r="DA63" s="205">
        <f t="shared" si="89"/>
        <v>34000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18.921244463994601</v>
      </c>
      <c r="R64" s="205">
        <f t="shared" si="90"/>
        <v>37.842488927989201</v>
      </c>
      <c r="S64" s="205">
        <f t="shared" si="90"/>
        <v>56.763733391983806</v>
      </c>
      <c r="T64" s="205">
        <f t="shared" si="90"/>
        <v>75.684977855978403</v>
      </c>
      <c r="U64" s="205">
        <f t="shared" si="90"/>
        <v>94.606222319973</v>
      </c>
      <c r="V64" s="205">
        <f t="shared" si="90"/>
        <v>113.52746678396761</v>
      </c>
      <c r="W64" s="205">
        <f t="shared" si="90"/>
        <v>132.44871124796219</v>
      </c>
      <c r="X64" s="205">
        <f t="shared" si="90"/>
        <v>151.36995571195681</v>
      </c>
      <c r="Y64" s="205">
        <f t="shared" si="90"/>
        <v>170.29120017595142</v>
      </c>
      <c r="Z64" s="205">
        <f t="shared" si="90"/>
        <v>189.212444639946</v>
      </c>
      <c r="AA64" s="205">
        <f t="shared" si="90"/>
        <v>208.13368910394061</v>
      </c>
      <c r="AB64" s="205">
        <f t="shared" si="90"/>
        <v>227.05493356793522</v>
      </c>
      <c r="AC64" s="205">
        <f t="shared" si="90"/>
        <v>245.97617803192981</v>
      </c>
      <c r="AD64" s="205">
        <f t="shared" si="90"/>
        <v>264.89742249592439</v>
      </c>
      <c r="AE64" s="205">
        <f t="shared" si="90"/>
        <v>283.81866695991903</v>
      </c>
      <c r="AF64" s="205">
        <f t="shared" si="90"/>
        <v>302.73991142391361</v>
      </c>
      <c r="AG64" s="205">
        <f t="shared" si="90"/>
        <v>321.66115588790819</v>
      </c>
      <c r="AH64" s="205">
        <f t="shared" si="90"/>
        <v>340.58240035190283</v>
      </c>
      <c r="AI64" s="205">
        <f t="shared" si="90"/>
        <v>359.50364481589742</v>
      </c>
      <c r="AJ64" s="205">
        <f t="shared" si="90"/>
        <v>378.424889279892</v>
      </c>
      <c r="AK64" s="205">
        <f t="shared" si="90"/>
        <v>397.34613374388664</v>
      </c>
      <c r="AL64" s="205">
        <f t="shared" si="90"/>
        <v>416.26737820788122</v>
      </c>
      <c r="AM64" s="205">
        <f t="shared" si="90"/>
        <v>435.18862267187581</v>
      </c>
      <c r="AN64" s="205">
        <f t="shared" si="90"/>
        <v>440.95765856068562</v>
      </c>
      <c r="AO64" s="205">
        <f t="shared" si="90"/>
        <v>433.5744858743106</v>
      </c>
      <c r="AP64" s="205">
        <f t="shared" si="90"/>
        <v>426.19131318793558</v>
      </c>
      <c r="AQ64" s="205">
        <f t="shared" si="90"/>
        <v>418.80814050156056</v>
      </c>
      <c r="AR64" s="205">
        <f t="shared" si="90"/>
        <v>411.42496781518554</v>
      </c>
      <c r="AS64" s="205">
        <f t="shared" si="90"/>
        <v>404.04179512881052</v>
      </c>
      <c r="AT64" s="205">
        <f t="shared" si="90"/>
        <v>396.6586224424355</v>
      </c>
      <c r="AU64" s="205">
        <f t="shared" si="90"/>
        <v>389.27544975606048</v>
      </c>
      <c r="AV64" s="205">
        <f t="shared" si="90"/>
        <v>381.89227706968546</v>
      </c>
      <c r="AW64" s="205">
        <f t="shared" si="90"/>
        <v>374.50910438331044</v>
      </c>
      <c r="AX64" s="205">
        <f t="shared" si="90"/>
        <v>367.12593169693542</v>
      </c>
      <c r="AY64" s="205">
        <f t="shared" si="90"/>
        <v>359.74275901056041</v>
      </c>
      <c r="AZ64" s="205">
        <f t="shared" si="90"/>
        <v>352.35958632418544</v>
      </c>
      <c r="BA64" s="205">
        <f t="shared" si="90"/>
        <v>344.97641363781042</v>
      </c>
      <c r="BB64" s="205">
        <f t="shared" si="90"/>
        <v>337.5932409514354</v>
      </c>
      <c r="BC64" s="205">
        <f t="shared" si="90"/>
        <v>330.21006826506039</v>
      </c>
      <c r="BD64" s="205">
        <f t="shared" si="90"/>
        <v>322.82689557868537</v>
      </c>
      <c r="BE64" s="205">
        <f t="shared" si="90"/>
        <v>315.44372289231035</v>
      </c>
      <c r="BF64" s="205">
        <f t="shared" si="90"/>
        <v>308.06055020593533</v>
      </c>
      <c r="BG64" s="205">
        <f t="shared" si="90"/>
        <v>300.67737751956031</v>
      </c>
      <c r="BH64" s="205">
        <f t="shared" si="90"/>
        <v>293.29420483318529</v>
      </c>
      <c r="BI64" s="205">
        <f t="shared" si="90"/>
        <v>285.91103214681027</v>
      </c>
      <c r="BJ64" s="205">
        <f t="shared" si="90"/>
        <v>278.52785946043525</v>
      </c>
      <c r="BK64" s="205">
        <f t="shared" si="90"/>
        <v>271.14468677406023</v>
      </c>
      <c r="BL64" s="205">
        <f t="shared" si="90"/>
        <v>263.76151408768521</v>
      </c>
      <c r="BM64" s="205">
        <f t="shared" si="90"/>
        <v>256.37834140131019</v>
      </c>
      <c r="BN64" s="205">
        <f t="shared" si="90"/>
        <v>248.99516871493518</v>
      </c>
      <c r="BO64" s="205">
        <f t="shared" si="90"/>
        <v>241.61199602856016</v>
      </c>
      <c r="BP64" s="205">
        <f t="shared" si="90"/>
        <v>234.22882334218514</v>
      </c>
      <c r="BQ64" s="205">
        <f t="shared" si="90"/>
        <v>226.84565065581012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219.4624779694351</v>
      </c>
      <c r="BS64" s="205">
        <f t="shared" si="91"/>
        <v>212.07930528306008</v>
      </c>
      <c r="BT64" s="205">
        <f t="shared" si="91"/>
        <v>204.69613259668506</v>
      </c>
      <c r="BU64" s="205">
        <f t="shared" si="91"/>
        <v>196.97175023454599</v>
      </c>
      <c r="BV64" s="205">
        <f t="shared" si="91"/>
        <v>189.24736787240695</v>
      </c>
      <c r="BW64" s="205">
        <f t="shared" si="91"/>
        <v>181.52298551026789</v>
      </c>
      <c r="BX64" s="205">
        <f t="shared" si="91"/>
        <v>173.79860314812882</v>
      </c>
      <c r="BY64" s="205">
        <f t="shared" si="91"/>
        <v>166.07422078598978</v>
      </c>
      <c r="BZ64" s="205">
        <f t="shared" si="91"/>
        <v>158.34983842385071</v>
      </c>
      <c r="CA64" s="205">
        <f t="shared" si="91"/>
        <v>150.62545606171165</v>
      </c>
      <c r="CB64" s="205">
        <f t="shared" si="91"/>
        <v>142.90107369957258</v>
      </c>
      <c r="CC64" s="205">
        <f t="shared" si="91"/>
        <v>135.17669133743354</v>
      </c>
      <c r="CD64" s="205">
        <f t="shared" si="91"/>
        <v>127.45230897529447</v>
      </c>
      <c r="CE64" s="205">
        <f t="shared" si="91"/>
        <v>119.72792661315542</v>
      </c>
      <c r="CF64" s="205">
        <f t="shared" si="91"/>
        <v>112.00354425101636</v>
      </c>
      <c r="CG64" s="205">
        <f t="shared" si="91"/>
        <v>104.2791618888773</v>
      </c>
      <c r="CH64" s="205">
        <f t="shared" si="91"/>
        <v>96.554779526738244</v>
      </c>
      <c r="CI64" s="205">
        <f t="shared" si="91"/>
        <v>88.830397164599177</v>
      </c>
      <c r="CJ64" s="205">
        <f t="shared" si="91"/>
        <v>81.106014802460123</v>
      </c>
      <c r="CK64" s="205">
        <f t="shared" si="91"/>
        <v>73.381632440321056</v>
      </c>
      <c r="CL64" s="205">
        <f t="shared" si="91"/>
        <v>65.657250078182017</v>
      </c>
      <c r="CM64" s="205">
        <f t="shared" si="91"/>
        <v>57.932867716042949</v>
      </c>
      <c r="CN64" s="205">
        <f t="shared" si="91"/>
        <v>50.208485353903882</v>
      </c>
      <c r="CO64" s="205">
        <f t="shared" si="91"/>
        <v>42.484102991764843</v>
      </c>
      <c r="CP64" s="205">
        <f t="shared" si="91"/>
        <v>34.759720629625775</v>
      </c>
      <c r="CQ64" s="205">
        <f t="shared" si="91"/>
        <v>27.035338267486708</v>
      </c>
      <c r="CR64" s="205">
        <f t="shared" si="91"/>
        <v>19.310955905347669</v>
      </c>
      <c r="CS64" s="205">
        <f t="shared" si="91"/>
        <v>11.586573543208601</v>
      </c>
      <c r="CT64" s="205">
        <f t="shared" si="91"/>
        <v>3.8621911810695337</v>
      </c>
      <c r="CU64" s="205">
        <f t="shared" si="91"/>
        <v>26.094999999999942</v>
      </c>
      <c r="CV64" s="205">
        <f t="shared" si="91"/>
        <v>78.284999999999826</v>
      </c>
      <c r="CW64" s="205">
        <f t="shared" si="91"/>
        <v>130.47499999999971</v>
      </c>
      <c r="CX64" s="205">
        <f t="shared" si="91"/>
        <v>182.66499999999959</v>
      </c>
      <c r="CY64" s="205">
        <f t="shared" si="91"/>
        <v>234.85499999999948</v>
      </c>
      <c r="CZ64" s="205">
        <f t="shared" si="91"/>
        <v>287.04499999999939</v>
      </c>
      <c r="DA64" s="205">
        <f t="shared" si="91"/>
        <v>339.23499999999922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28.085106382978722</v>
      </c>
      <c r="R65" s="205">
        <f t="shared" si="92"/>
        <v>56.170212765957444</v>
      </c>
      <c r="S65" s="205">
        <f t="shared" si="92"/>
        <v>84.255319148936167</v>
      </c>
      <c r="T65" s="205">
        <f t="shared" si="92"/>
        <v>112.34042553191489</v>
      </c>
      <c r="U65" s="205">
        <f t="shared" si="92"/>
        <v>140.42553191489361</v>
      </c>
      <c r="V65" s="205">
        <f t="shared" si="92"/>
        <v>168.51063829787233</v>
      </c>
      <c r="W65" s="205">
        <f t="shared" si="92"/>
        <v>196.59574468085106</v>
      </c>
      <c r="X65" s="205">
        <f t="shared" si="92"/>
        <v>224.68085106382978</v>
      </c>
      <c r="Y65" s="205">
        <f t="shared" si="92"/>
        <v>252.7659574468085</v>
      </c>
      <c r="Z65" s="205">
        <f t="shared" si="92"/>
        <v>280.85106382978722</v>
      </c>
      <c r="AA65" s="205">
        <f t="shared" si="92"/>
        <v>308.93617021276594</v>
      </c>
      <c r="AB65" s="205">
        <f t="shared" si="92"/>
        <v>337.02127659574467</v>
      </c>
      <c r="AC65" s="205">
        <f t="shared" si="92"/>
        <v>365.10638297872339</v>
      </c>
      <c r="AD65" s="205">
        <f t="shared" si="92"/>
        <v>393.19148936170211</v>
      </c>
      <c r="AE65" s="205">
        <f t="shared" si="92"/>
        <v>421.27659574468083</v>
      </c>
      <c r="AF65" s="205">
        <f t="shared" si="92"/>
        <v>449.36170212765956</v>
      </c>
      <c r="AG65" s="205">
        <f t="shared" si="92"/>
        <v>477.44680851063828</v>
      </c>
      <c r="AH65" s="205">
        <f t="shared" si="92"/>
        <v>505.531914893617</v>
      </c>
      <c r="AI65" s="205">
        <f t="shared" si="92"/>
        <v>533.61702127659578</v>
      </c>
      <c r="AJ65" s="205">
        <f t="shared" si="92"/>
        <v>561.70212765957444</v>
      </c>
      <c r="AK65" s="205">
        <f t="shared" si="92"/>
        <v>589.78723404255311</v>
      </c>
      <c r="AL65" s="205">
        <f t="shared" si="92"/>
        <v>617.87234042553189</v>
      </c>
      <c r="AM65" s="205">
        <f t="shared" si="92"/>
        <v>645.95744680851067</v>
      </c>
      <c r="AN65" s="205">
        <f t="shared" si="92"/>
        <v>649.84615384615381</v>
      </c>
      <c r="AO65" s="205">
        <f t="shared" si="92"/>
        <v>629.53846153846155</v>
      </c>
      <c r="AP65" s="205">
        <f t="shared" si="92"/>
        <v>609.23076923076928</v>
      </c>
      <c r="AQ65" s="205">
        <f t="shared" si="92"/>
        <v>588.92307692307691</v>
      </c>
      <c r="AR65" s="205">
        <f t="shared" si="92"/>
        <v>568.61538461538464</v>
      </c>
      <c r="AS65" s="205">
        <f t="shared" si="92"/>
        <v>548.30769230769238</v>
      </c>
      <c r="AT65" s="205">
        <f t="shared" si="92"/>
        <v>528</v>
      </c>
      <c r="AU65" s="205">
        <f t="shared" si="92"/>
        <v>507.69230769230774</v>
      </c>
      <c r="AV65" s="205">
        <f t="shared" si="92"/>
        <v>487.38461538461536</v>
      </c>
      <c r="AW65" s="205">
        <f t="shared" si="92"/>
        <v>467.07692307692309</v>
      </c>
      <c r="AX65" s="205">
        <f t="shared" si="92"/>
        <v>446.76923076923077</v>
      </c>
      <c r="AY65" s="205">
        <f t="shared" si="92"/>
        <v>426.46153846153845</v>
      </c>
      <c r="AZ65" s="205">
        <f t="shared" si="92"/>
        <v>406.15384615384619</v>
      </c>
      <c r="BA65" s="205">
        <f t="shared" si="92"/>
        <v>385.84615384615387</v>
      </c>
      <c r="BB65" s="205">
        <f t="shared" si="92"/>
        <v>365.53846153846155</v>
      </c>
      <c r="BC65" s="205">
        <f t="shared" si="92"/>
        <v>345.23076923076923</v>
      </c>
      <c r="BD65" s="205">
        <f t="shared" si="92"/>
        <v>324.92307692307696</v>
      </c>
      <c r="BE65" s="205">
        <f t="shared" si="92"/>
        <v>304.61538461538464</v>
      </c>
      <c r="BF65" s="205">
        <f t="shared" si="92"/>
        <v>284.30769230769232</v>
      </c>
      <c r="BG65" s="205">
        <f t="shared" si="92"/>
        <v>264</v>
      </c>
      <c r="BH65" s="205">
        <f t="shared" si="92"/>
        <v>243.69230769230774</v>
      </c>
      <c r="BI65" s="205">
        <f t="shared" si="92"/>
        <v>223.38461538461542</v>
      </c>
      <c r="BJ65" s="205">
        <f t="shared" si="92"/>
        <v>203.07692307692309</v>
      </c>
      <c r="BK65" s="205">
        <f t="shared" si="92"/>
        <v>182.76923076923077</v>
      </c>
      <c r="BL65" s="205">
        <f t="shared" si="92"/>
        <v>162.46153846153851</v>
      </c>
      <c r="BM65" s="205">
        <f t="shared" si="92"/>
        <v>142.15384615384619</v>
      </c>
      <c r="BN65" s="205">
        <f t="shared" si="92"/>
        <v>121.84615384615392</v>
      </c>
      <c r="BO65" s="205">
        <f t="shared" si="92"/>
        <v>101.53846153846155</v>
      </c>
      <c r="BP65" s="205">
        <f t="shared" si="92"/>
        <v>81.230769230769283</v>
      </c>
      <c r="BQ65" s="205">
        <f t="shared" si="92"/>
        <v>60.923076923076906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40.615384615384642</v>
      </c>
      <c r="BS65" s="205">
        <f t="shared" si="93"/>
        <v>20.307692307692378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2390.9433962264152</v>
      </c>
      <c r="BV66" s="205">
        <f t="shared" si="95"/>
        <v>4781.8867924528304</v>
      </c>
      <c r="BW66" s="205">
        <f t="shared" si="95"/>
        <v>7172.8301886792451</v>
      </c>
      <c r="BX66" s="205">
        <f t="shared" si="95"/>
        <v>9563.7735849056608</v>
      </c>
      <c r="BY66" s="205">
        <f t="shared" si="95"/>
        <v>11954.716981132076</v>
      </c>
      <c r="BZ66" s="205">
        <f t="shared" si="95"/>
        <v>14345.66037735849</v>
      </c>
      <c r="CA66" s="205">
        <f t="shared" si="95"/>
        <v>16736.603773584906</v>
      </c>
      <c r="CB66" s="205">
        <f t="shared" si="95"/>
        <v>19127.547169811322</v>
      </c>
      <c r="CC66" s="205">
        <f t="shared" si="95"/>
        <v>21518.490566037737</v>
      </c>
      <c r="CD66" s="205">
        <f t="shared" si="95"/>
        <v>23909.433962264153</v>
      </c>
      <c r="CE66" s="205">
        <f t="shared" si="95"/>
        <v>26300.377358490568</v>
      </c>
      <c r="CF66" s="205">
        <f t="shared" si="95"/>
        <v>28691.32075471698</v>
      </c>
      <c r="CG66" s="205">
        <f t="shared" si="95"/>
        <v>31082.264150943396</v>
      </c>
      <c r="CH66" s="205">
        <f t="shared" si="95"/>
        <v>33473.207547169812</v>
      </c>
      <c r="CI66" s="205">
        <f t="shared" si="95"/>
        <v>35864.150943396227</v>
      </c>
      <c r="CJ66" s="205">
        <f t="shared" si="95"/>
        <v>38255.094339622643</v>
      </c>
      <c r="CK66" s="205">
        <f t="shared" si="95"/>
        <v>40646.037735849059</v>
      </c>
      <c r="CL66" s="205">
        <f t="shared" si="95"/>
        <v>43036.981132075474</v>
      </c>
      <c r="CM66" s="205">
        <f t="shared" si="95"/>
        <v>45427.92452830189</v>
      </c>
      <c r="CN66" s="205">
        <f t="shared" si="95"/>
        <v>47818.867924528306</v>
      </c>
      <c r="CO66" s="205">
        <f t="shared" si="95"/>
        <v>50209.811320754721</v>
      </c>
      <c r="CP66" s="205">
        <f t="shared" si="95"/>
        <v>52600.754716981137</v>
      </c>
      <c r="CQ66" s="205">
        <f t="shared" si="95"/>
        <v>54991.698113207553</v>
      </c>
      <c r="CR66" s="205">
        <f t="shared" si="95"/>
        <v>57382.641509433961</v>
      </c>
      <c r="CS66" s="205">
        <f t="shared" si="95"/>
        <v>59773.584905660377</v>
      </c>
      <c r="CT66" s="205">
        <f t="shared" si="95"/>
        <v>62164.528301886792</v>
      </c>
      <c r="CU66" s="205">
        <f t="shared" si="95"/>
        <v>64695.85</v>
      </c>
      <c r="CV66" s="205">
        <f t="shared" si="95"/>
        <v>67367.55</v>
      </c>
      <c r="CW66" s="205">
        <f t="shared" si="95"/>
        <v>70039.25</v>
      </c>
      <c r="CX66" s="205">
        <f t="shared" si="95"/>
        <v>72710.95</v>
      </c>
      <c r="CY66" s="205">
        <f t="shared" si="95"/>
        <v>75382.649999999994</v>
      </c>
      <c r="CZ66" s="205">
        <f t="shared" si="95"/>
        <v>78054.350000000006</v>
      </c>
      <c r="DA66" s="205">
        <f t="shared" si="95"/>
        <v>80726.05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414.76499999999999</v>
      </c>
      <c r="CV67" s="205">
        <f t="shared" si="97"/>
        <v>1244.2950000000001</v>
      </c>
      <c r="CW67" s="205">
        <f t="shared" si="97"/>
        <v>2073.8249999999998</v>
      </c>
      <c r="CX67" s="205">
        <f t="shared" si="97"/>
        <v>2903.355</v>
      </c>
      <c r="CY67" s="205">
        <f t="shared" si="97"/>
        <v>3732.8849999999998</v>
      </c>
      <c r="CZ67" s="205">
        <f t="shared" si="97"/>
        <v>4562.415</v>
      </c>
      <c r="DA67" s="205">
        <f t="shared" si="97"/>
        <v>5391.9449999999997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615.38461538461536</v>
      </c>
      <c r="AO68" s="205">
        <f t="shared" si="98"/>
        <v>1846.1538461538462</v>
      </c>
      <c r="AP68" s="205">
        <f t="shared" si="98"/>
        <v>3076.9230769230767</v>
      </c>
      <c r="AQ68" s="205">
        <f t="shared" si="98"/>
        <v>4307.6923076923076</v>
      </c>
      <c r="AR68" s="205">
        <f t="shared" si="98"/>
        <v>5538.4615384615381</v>
      </c>
      <c r="AS68" s="205">
        <f t="shared" si="98"/>
        <v>6769.2307692307686</v>
      </c>
      <c r="AT68" s="205">
        <f t="shared" si="98"/>
        <v>8000</v>
      </c>
      <c r="AU68" s="205">
        <f t="shared" si="98"/>
        <v>9230.7692307692305</v>
      </c>
      <c r="AV68" s="205">
        <f t="shared" si="98"/>
        <v>10461.538461538461</v>
      </c>
      <c r="AW68" s="205">
        <f t="shared" si="98"/>
        <v>11692.307692307691</v>
      </c>
      <c r="AX68" s="205">
        <f t="shared" si="98"/>
        <v>12923.076923076922</v>
      </c>
      <c r="AY68" s="205">
        <f t="shared" si="98"/>
        <v>14153.846153846152</v>
      </c>
      <c r="AZ68" s="205">
        <f t="shared" si="98"/>
        <v>15384.615384615385</v>
      </c>
      <c r="BA68" s="205">
        <f t="shared" si="98"/>
        <v>16615.384615384613</v>
      </c>
      <c r="BB68" s="205">
        <f t="shared" si="98"/>
        <v>17846.153846153844</v>
      </c>
      <c r="BC68" s="205">
        <f t="shared" si="98"/>
        <v>19076.923076923074</v>
      </c>
      <c r="BD68" s="205">
        <f t="shared" si="98"/>
        <v>20307.692307692309</v>
      </c>
      <c r="BE68" s="205">
        <f t="shared" si="98"/>
        <v>21538.461538461539</v>
      </c>
      <c r="BF68" s="205">
        <f t="shared" si="98"/>
        <v>22769.23076923077</v>
      </c>
      <c r="BG68" s="205">
        <f t="shared" si="98"/>
        <v>24000</v>
      </c>
      <c r="BH68" s="205">
        <f t="shared" si="98"/>
        <v>25230.76923076923</v>
      </c>
      <c r="BI68" s="205">
        <f t="shared" si="98"/>
        <v>26461.538461538461</v>
      </c>
      <c r="BJ68" s="205">
        <f t="shared" si="98"/>
        <v>27692.307692307691</v>
      </c>
      <c r="BK68" s="205">
        <f t="shared" si="98"/>
        <v>28923.076923076922</v>
      </c>
      <c r="BL68" s="205">
        <f t="shared" si="98"/>
        <v>30153.846153846152</v>
      </c>
      <c r="BM68" s="205">
        <f t="shared" si="98"/>
        <v>31384.615384615383</v>
      </c>
      <c r="BN68" s="205">
        <f t="shared" si="98"/>
        <v>32615.384615384613</v>
      </c>
      <c r="BO68" s="205">
        <f t="shared" si="98"/>
        <v>33846.153846153844</v>
      </c>
      <c r="BP68" s="205">
        <f t="shared" si="98"/>
        <v>35076.923076923078</v>
      </c>
      <c r="BQ68" s="205">
        <f t="shared" si="98"/>
        <v>36307.692307692305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37538.461538461539</v>
      </c>
      <c r="BS68" s="205">
        <f t="shared" si="99"/>
        <v>38769.230769230766</v>
      </c>
      <c r="BT68" s="205">
        <f t="shared" si="99"/>
        <v>40000</v>
      </c>
      <c r="BU68" s="205">
        <f t="shared" si="99"/>
        <v>38490.566037735851</v>
      </c>
      <c r="BV68" s="205">
        <f t="shared" si="99"/>
        <v>36981.132075471702</v>
      </c>
      <c r="BW68" s="205">
        <f t="shared" si="99"/>
        <v>35471.698113207545</v>
      </c>
      <c r="BX68" s="205">
        <f t="shared" si="99"/>
        <v>33962.264150943396</v>
      </c>
      <c r="BY68" s="205">
        <f t="shared" si="99"/>
        <v>32452.830188679247</v>
      </c>
      <c r="BZ68" s="205">
        <f t="shared" si="99"/>
        <v>30943.396226415094</v>
      </c>
      <c r="CA68" s="205">
        <f t="shared" si="99"/>
        <v>29433.962264150941</v>
      </c>
      <c r="CB68" s="205">
        <f t="shared" si="99"/>
        <v>27924.528301886792</v>
      </c>
      <c r="CC68" s="205">
        <f t="shared" si="99"/>
        <v>26415.094339622643</v>
      </c>
      <c r="CD68" s="205">
        <f t="shared" si="99"/>
        <v>24905.66037735849</v>
      </c>
      <c r="CE68" s="205">
        <f t="shared" si="99"/>
        <v>23396.226415094337</v>
      </c>
      <c r="CF68" s="205">
        <f t="shared" si="99"/>
        <v>21886.792452830188</v>
      </c>
      <c r="CG68" s="205">
        <f t="shared" si="99"/>
        <v>20377.358490566039</v>
      </c>
      <c r="CH68" s="205">
        <f t="shared" si="99"/>
        <v>18867.924528301886</v>
      </c>
      <c r="CI68" s="205">
        <f t="shared" si="99"/>
        <v>17358.490566037734</v>
      </c>
      <c r="CJ68" s="205">
        <f t="shared" si="99"/>
        <v>15849.056603773584</v>
      </c>
      <c r="CK68" s="205">
        <f t="shared" si="99"/>
        <v>14339.622641509435</v>
      </c>
      <c r="CL68" s="205">
        <f t="shared" si="99"/>
        <v>12830.188679245282</v>
      </c>
      <c r="CM68" s="205">
        <f t="shared" si="99"/>
        <v>11320.75471698113</v>
      </c>
      <c r="CN68" s="205">
        <f t="shared" si="99"/>
        <v>9811.3207547169804</v>
      </c>
      <c r="CO68" s="205">
        <f t="shared" si="99"/>
        <v>8301.8867924528313</v>
      </c>
      <c r="CP68" s="205">
        <f t="shared" si="99"/>
        <v>6792.4528301886749</v>
      </c>
      <c r="CQ68" s="205">
        <f t="shared" si="99"/>
        <v>5283.0188679245257</v>
      </c>
      <c r="CR68" s="205">
        <f t="shared" si="99"/>
        <v>3773.5849056603765</v>
      </c>
      <c r="CS68" s="205">
        <f t="shared" si="99"/>
        <v>2264.1509433962274</v>
      </c>
      <c r="CT68" s="205">
        <f t="shared" si="99"/>
        <v>754.71698113207822</v>
      </c>
      <c r="CU68" s="205">
        <f t="shared" si="99"/>
        <v>3101.75</v>
      </c>
      <c r="CV68" s="205">
        <f t="shared" si="99"/>
        <v>9305.25</v>
      </c>
      <c r="CW68" s="205">
        <f t="shared" si="99"/>
        <v>15508.75</v>
      </c>
      <c r="CX68" s="205">
        <f t="shared" si="99"/>
        <v>21712.25</v>
      </c>
      <c r="CY68" s="205">
        <f t="shared" si="99"/>
        <v>27915.75</v>
      </c>
      <c r="CZ68" s="205">
        <f t="shared" si="99"/>
        <v>34119.25</v>
      </c>
      <c r="DA68" s="205">
        <f t="shared" si="99"/>
        <v>40322.75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1639.9054951949686</v>
      </c>
      <c r="G69" s="205">
        <f t="shared" si="100"/>
        <v>1639.9054951949686</v>
      </c>
      <c r="H69" s="205">
        <f t="shared" si="100"/>
        <v>1639.9054951949686</v>
      </c>
      <c r="I69" s="205">
        <f t="shared" si="100"/>
        <v>1639.9054951949686</v>
      </c>
      <c r="J69" s="205">
        <f t="shared" si="100"/>
        <v>1639.9054951949686</v>
      </c>
      <c r="K69" s="205">
        <f t="shared" si="100"/>
        <v>1639.9054951949686</v>
      </c>
      <c r="L69" s="205">
        <f t="shared" si="88"/>
        <v>1639.9054951949686</v>
      </c>
      <c r="M69" s="205">
        <f t="shared" si="100"/>
        <v>1639.9054951949686</v>
      </c>
      <c r="N69" s="205">
        <f t="shared" si="100"/>
        <v>1639.9054951949686</v>
      </c>
      <c r="O69" s="205">
        <f t="shared" si="100"/>
        <v>1639.9054951949686</v>
      </c>
      <c r="P69" s="205">
        <f t="shared" si="100"/>
        <v>1639.9054951949686</v>
      </c>
      <c r="Q69" s="205">
        <f t="shared" si="100"/>
        <v>1646.8838164511174</v>
      </c>
      <c r="R69" s="205">
        <f t="shared" si="100"/>
        <v>1653.8621377072661</v>
      </c>
      <c r="S69" s="205">
        <f t="shared" si="100"/>
        <v>1660.8404589634149</v>
      </c>
      <c r="T69" s="205">
        <f t="shared" si="100"/>
        <v>1667.8187802195639</v>
      </c>
      <c r="U69" s="205">
        <f t="shared" si="100"/>
        <v>1674.7971014757127</v>
      </c>
      <c r="V69" s="205">
        <f t="shared" si="100"/>
        <v>1681.7754227318615</v>
      </c>
      <c r="W69" s="205">
        <f t="shared" si="100"/>
        <v>1688.7537439880102</v>
      </c>
      <c r="X69" s="205">
        <f t="shared" si="100"/>
        <v>1695.732065244159</v>
      </c>
      <c r="Y69" s="205">
        <f t="shared" si="100"/>
        <v>1702.7103865003078</v>
      </c>
      <c r="Z69" s="205">
        <f t="shared" si="100"/>
        <v>1709.6887077564566</v>
      </c>
      <c r="AA69" s="205">
        <f t="shared" si="100"/>
        <v>1716.6670290126053</v>
      </c>
      <c r="AB69" s="205">
        <f t="shared" si="100"/>
        <v>1723.6453502687543</v>
      </c>
      <c r="AC69" s="205">
        <f t="shared" si="100"/>
        <v>1730.6236715249031</v>
      </c>
      <c r="AD69" s="205">
        <f t="shared" si="100"/>
        <v>1737.6019927810519</v>
      </c>
      <c r="AE69" s="205">
        <f t="shared" si="100"/>
        <v>1744.5803140372007</v>
      </c>
      <c r="AF69" s="205">
        <f t="shared" si="100"/>
        <v>1751.5586352933494</v>
      </c>
      <c r="AG69" s="205">
        <f t="shared" si="100"/>
        <v>1758.5369565494982</v>
      </c>
      <c r="AH69" s="205">
        <f t="shared" si="100"/>
        <v>1765.515277805647</v>
      </c>
      <c r="AI69" s="205">
        <f t="shared" si="100"/>
        <v>1772.493599061796</v>
      </c>
      <c r="AJ69" s="205">
        <f t="shared" si="100"/>
        <v>1779.4719203179448</v>
      </c>
      <c r="AK69" s="205">
        <f t="shared" si="100"/>
        <v>1786.4502415740935</v>
      </c>
      <c r="AL69" s="205">
        <f t="shared" si="100"/>
        <v>1793.4285628302423</v>
      </c>
      <c r="AM69" s="205">
        <f t="shared" si="100"/>
        <v>1800.4068840863911</v>
      </c>
      <c r="AN69" s="205">
        <f t="shared" si="100"/>
        <v>1806.9796276968834</v>
      </c>
      <c r="AO69" s="205">
        <f t="shared" si="100"/>
        <v>1813.1467936617191</v>
      </c>
      <c r="AP69" s="205">
        <f t="shared" si="100"/>
        <v>1819.3139596265548</v>
      </c>
      <c r="AQ69" s="205">
        <f t="shared" si="100"/>
        <v>1825.4811255913908</v>
      </c>
      <c r="AR69" s="205">
        <f t="shared" si="100"/>
        <v>1831.6482915562265</v>
      </c>
      <c r="AS69" s="205">
        <f t="shared" si="100"/>
        <v>1837.8154575210624</v>
      </c>
      <c r="AT69" s="205">
        <f t="shared" si="100"/>
        <v>1843.9826234858981</v>
      </c>
      <c r="AU69" s="205">
        <f t="shared" si="100"/>
        <v>1850.1497894507338</v>
      </c>
      <c r="AV69" s="205">
        <f t="shared" si="100"/>
        <v>1856.3169554155697</v>
      </c>
      <c r="AW69" s="205">
        <f t="shared" si="100"/>
        <v>1862.4841213804054</v>
      </c>
      <c r="AX69" s="205">
        <f t="shared" si="100"/>
        <v>1868.6512873452411</v>
      </c>
      <c r="AY69" s="205">
        <f t="shared" si="100"/>
        <v>1874.8184533100771</v>
      </c>
      <c r="AZ69" s="205">
        <f t="shared" si="100"/>
        <v>1880.9856192749128</v>
      </c>
      <c r="BA69" s="205">
        <f t="shared" si="100"/>
        <v>1887.1527852397487</v>
      </c>
      <c r="BB69" s="205">
        <f t="shared" si="100"/>
        <v>1893.3199512045844</v>
      </c>
      <c r="BC69" s="205">
        <f t="shared" si="100"/>
        <v>1899.4871171694201</v>
      </c>
      <c r="BD69" s="205">
        <f t="shared" si="100"/>
        <v>1905.654283134256</v>
      </c>
      <c r="BE69" s="205">
        <f t="shared" si="100"/>
        <v>1911.8214490990918</v>
      </c>
      <c r="BF69" s="205">
        <f t="shared" si="100"/>
        <v>1917.9886150639277</v>
      </c>
      <c r="BG69" s="205">
        <f t="shared" si="100"/>
        <v>1924.1557810287634</v>
      </c>
      <c r="BH69" s="205">
        <f t="shared" si="100"/>
        <v>1930.3229469935991</v>
      </c>
      <c r="BI69" s="205">
        <f t="shared" si="100"/>
        <v>1936.490112958435</v>
      </c>
      <c r="BJ69" s="205">
        <f t="shared" si="100"/>
        <v>1942.6572789232707</v>
      </c>
      <c r="BK69" s="205">
        <f t="shared" si="100"/>
        <v>1948.8244448881064</v>
      </c>
      <c r="BL69" s="205">
        <f t="shared" si="100"/>
        <v>1954.9916108529424</v>
      </c>
      <c r="BM69" s="205">
        <f t="shared" si="100"/>
        <v>1961.1587768177781</v>
      </c>
      <c r="BN69" s="205">
        <f t="shared" si="100"/>
        <v>1967.325942782614</v>
      </c>
      <c r="BO69" s="205">
        <f t="shared" si="100"/>
        <v>1973.4931087474497</v>
      </c>
      <c r="BP69" s="205">
        <f t="shared" si="100"/>
        <v>1979.6602747122854</v>
      </c>
      <c r="BQ69" s="205">
        <f t="shared" si="100"/>
        <v>1985.8274406771213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1991.994606641957</v>
      </c>
      <c r="BS69" s="205">
        <f t="shared" si="101"/>
        <v>1998.161772606793</v>
      </c>
      <c r="BT69" s="205">
        <f t="shared" si="101"/>
        <v>2004.3289385716287</v>
      </c>
      <c r="BU69" s="205">
        <f t="shared" si="101"/>
        <v>1996.7654331430565</v>
      </c>
      <c r="BV69" s="205">
        <f t="shared" si="101"/>
        <v>1989.2019277144843</v>
      </c>
      <c r="BW69" s="205">
        <f t="shared" si="101"/>
        <v>1981.6384222859122</v>
      </c>
      <c r="BX69" s="205">
        <f t="shared" si="101"/>
        <v>1974.07491685734</v>
      </c>
      <c r="BY69" s="205">
        <f t="shared" si="101"/>
        <v>1966.5114114287676</v>
      </c>
      <c r="BZ69" s="205">
        <f t="shared" si="101"/>
        <v>1958.9479060001954</v>
      </c>
      <c r="CA69" s="205">
        <f t="shared" si="101"/>
        <v>1951.3844005716232</v>
      </c>
      <c r="CB69" s="205">
        <f t="shared" si="101"/>
        <v>1943.8208951430511</v>
      </c>
      <c r="CC69" s="205">
        <f t="shared" si="101"/>
        <v>1936.2573897144789</v>
      </c>
      <c r="CD69" s="205">
        <f t="shared" si="101"/>
        <v>1928.6938842859067</v>
      </c>
      <c r="CE69" s="205">
        <f t="shared" si="101"/>
        <v>1921.1303788573346</v>
      </c>
      <c r="CF69" s="205">
        <f t="shared" si="101"/>
        <v>1913.5668734287624</v>
      </c>
      <c r="CG69" s="205">
        <f t="shared" si="101"/>
        <v>1906.0033680001902</v>
      </c>
      <c r="CH69" s="205">
        <f t="shared" si="101"/>
        <v>1898.4398625716178</v>
      </c>
      <c r="CI69" s="205">
        <f t="shared" si="101"/>
        <v>1890.8763571430457</v>
      </c>
      <c r="CJ69" s="205">
        <f t="shared" si="101"/>
        <v>1883.3128517144735</v>
      </c>
      <c r="CK69" s="205">
        <f t="shared" si="101"/>
        <v>1875.7493462859013</v>
      </c>
      <c r="CL69" s="205">
        <f t="shared" si="101"/>
        <v>1868.1858408573291</v>
      </c>
      <c r="CM69" s="205">
        <f t="shared" si="101"/>
        <v>1860.622335428757</v>
      </c>
      <c r="CN69" s="205">
        <f t="shared" si="101"/>
        <v>1853.0588300001848</v>
      </c>
      <c r="CO69" s="205">
        <f t="shared" si="101"/>
        <v>1845.4953245716126</v>
      </c>
      <c r="CP69" s="205">
        <f t="shared" si="101"/>
        <v>1837.9318191430402</v>
      </c>
      <c r="CQ69" s="205">
        <f t="shared" si="101"/>
        <v>1830.3683137144681</v>
      </c>
      <c r="CR69" s="205">
        <f t="shared" si="101"/>
        <v>1822.8048082858959</v>
      </c>
      <c r="CS69" s="205">
        <f t="shared" si="101"/>
        <v>1815.2413028573237</v>
      </c>
      <c r="CT69" s="205">
        <f t="shared" si="101"/>
        <v>1807.6777974287515</v>
      </c>
      <c r="CU69" s="205">
        <f t="shared" si="101"/>
        <v>1811.2610447144655</v>
      </c>
      <c r="CV69" s="205">
        <f t="shared" si="101"/>
        <v>1825.9910447144655</v>
      </c>
      <c r="CW69" s="205">
        <f t="shared" si="101"/>
        <v>1840.7210447144655</v>
      </c>
      <c r="CX69" s="205">
        <f t="shared" si="101"/>
        <v>1855.4510447144655</v>
      </c>
      <c r="CY69" s="205">
        <f t="shared" si="101"/>
        <v>1870.1810447144655</v>
      </c>
      <c r="CZ69" s="205">
        <f t="shared" si="101"/>
        <v>1884.9110447144656</v>
      </c>
      <c r="DA69" s="205">
        <f t="shared" si="101"/>
        <v>1899.6410447144656</v>
      </c>
    </row>
    <row r="70" spans="1:105" s="205" customFormat="1">
      <c r="A70" s="205" t="str">
        <f>Income!A85</f>
        <v>Cash transfer - official</v>
      </c>
      <c r="F70" s="205">
        <f t="shared" si="100"/>
        <v>27525</v>
      </c>
      <c r="G70" s="205">
        <f t="shared" si="100"/>
        <v>27525</v>
      </c>
      <c r="H70" s="205">
        <f t="shared" si="100"/>
        <v>27525</v>
      </c>
      <c r="I70" s="205">
        <f t="shared" si="100"/>
        <v>27525</v>
      </c>
      <c r="J70" s="205">
        <f t="shared" si="100"/>
        <v>27525</v>
      </c>
      <c r="K70" s="205">
        <f t="shared" si="100"/>
        <v>27525</v>
      </c>
      <c r="L70" s="205">
        <f t="shared" si="100"/>
        <v>27525</v>
      </c>
      <c r="M70" s="205">
        <f t="shared" si="100"/>
        <v>27525</v>
      </c>
      <c r="N70" s="205">
        <f t="shared" si="100"/>
        <v>27525</v>
      </c>
      <c r="O70" s="205">
        <f t="shared" si="100"/>
        <v>27525</v>
      </c>
      <c r="P70" s="205">
        <f t="shared" si="100"/>
        <v>27525</v>
      </c>
      <c r="Q70" s="205">
        <f t="shared" si="100"/>
        <v>27520.531914893618</v>
      </c>
      <c r="R70" s="205">
        <f t="shared" si="100"/>
        <v>27516.063829787236</v>
      </c>
      <c r="S70" s="205">
        <f t="shared" si="100"/>
        <v>27511.59574468085</v>
      </c>
      <c r="T70" s="205">
        <f t="shared" si="100"/>
        <v>27507.127659574468</v>
      </c>
      <c r="U70" s="205">
        <f t="shared" si="100"/>
        <v>27502.659574468085</v>
      </c>
      <c r="V70" s="205">
        <f t="shared" si="100"/>
        <v>27498.191489361703</v>
      </c>
      <c r="W70" s="205">
        <f t="shared" si="100"/>
        <v>27493.723404255321</v>
      </c>
      <c r="X70" s="205">
        <f t="shared" si="100"/>
        <v>27489.255319148935</v>
      </c>
      <c r="Y70" s="205">
        <f t="shared" si="100"/>
        <v>27484.787234042553</v>
      </c>
      <c r="Z70" s="205">
        <f t="shared" si="100"/>
        <v>27480.319148936171</v>
      </c>
      <c r="AA70" s="205">
        <f t="shared" si="100"/>
        <v>27475.851063829788</v>
      </c>
      <c r="AB70" s="205">
        <f t="shared" si="100"/>
        <v>27471.382978723403</v>
      </c>
      <c r="AC70" s="205">
        <f t="shared" si="100"/>
        <v>27466.91489361702</v>
      </c>
      <c r="AD70" s="205">
        <f t="shared" si="100"/>
        <v>27462.446808510638</v>
      </c>
      <c r="AE70" s="205">
        <f t="shared" si="100"/>
        <v>27457.978723404256</v>
      </c>
      <c r="AF70" s="205">
        <f t="shared" si="100"/>
        <v>27453.510638297874</v>
      </c>
      <c r="AG70" s="205">
        <f t="shared" si="100"/>
        <v>27449.042553191488</v>
      </c>
      <c r="AH70" s="205">
        <f t="shared" si="100"/>
        <v>27444.574468085106</v>
      </c>
      <c r="AI70" s="205">
        <f t="shared" si="100"/>
        <v>27440.106382978724</v>
      </c>
      <c r="AJ70" s="205">
        <f t="shared" si="100"/>
        <v>27435.638297872341</v>
      </c>
      <c r="AK70" s="205">
        <f t="shared" si="100"/>
        <v>27431.170212765959</v>
      </c>
      <c r="AL70" s="205">
        <f t="shared" si="100"/>
        <v>27426.702127659573</v>
      </c>
      <c r="AM70" s="205">
        <f t="shared" si="100"/>
        <v>27422.234042553191</v>
      </c>
      <c r="AN70" s="205">
        <f t="shared" si="100"/>
        <v>27466.871794871797</v>
      </c>
      <c r="AO70" s="205">
        <f t="shared" si="100"/>
        <v>27560.615384615387</v>
      </c>
      <c r="AP70" s="205">
        <f t="shared" si="100"/>
        <v>27654.358974358976</v>
      </c>
      <c r="AQ70" s="205">
        <f t="shared" si="100"/>
        <v>27748.102564102566</v>
      </c>
      <c r="AR70" s="205">
        <f t="shared" si="100"/>
        <v>27841.846153846156</v>
      </c>
      <c r="AS70" s="205">
        <f t="shared" si="100"/>
        <v>27935.589743589746</v>
      </c>
      <c r="AT70" s="205">
        <f t="shared" si="100"/>
        <v>28029.333333333336</v>
      </c>
      <c r="AU70" s="205">
        <f t="shared" si="100"/>
        <v>28123.076923076926</v>
      </c>
      <c r="AV70" s="205">
        <f t="shared" si="100"/>
        <v>28216.820512820515</v>
      </c>
      <c r="AW70" s="205">
        <f t="shared" si="100"/>
        <v>28310.564102564105</v>
      </c>
      <c r="AX70" s="205">
        <f t="shared" si="100"/>
        <v>28404.307692307695</v>
      </c>
      <c r="AY70" s="205">
        <f t="shared" si="100"/>
        <v>28498.051282051285</v>
      </c>
      <c r="AZ70" s="205">
        <f t="shared" si="100"/>
        <v>28591.794871794875</v>
      </c>
      <c r="BA70" s="205">
        <f t="shared" si="100"/>
        <v>28685.538461538465</v>
      </c>
      <c r="BB70" s="205">
        <f t="shared" si="100"/>
        <v>28779.282051282054</v>
      </c>
      <c r="BC70" s="205">
        <f t="shared" si="100"/>
        <v>28873.025641025644</v>
      </c>
      <c r="BD70" s="205">
        <f t="shared" si="100"/>
        <v>28966.769230769234</v>
      </c>
      <c r="BE70" s="205">
        <f t="shared" si="100"/>
        <v>29060.512820512824</v>
      </c>
      <c r="BF70" s="205">
        <f t="shared" si="100"/>
        <v>29154.256410256414</v>
      </c>
      <c r="BG70" s="205">
        <f t="shared" si="100"/>
        <v>29248.000000000004</v>
      </c>
      <c r="BH70" s="205">
        <f t="shared" si="100"/>
        <v>29341.743589743593</v>
      </c>
      <c r="BI70" s="205">
        <f t="shared" si="100"/>
        <v>29435.487179487183</v>
      </c>
      <c r="BJ70" s="205">
        <f t="shared" si="100"/>
        <v>29529.230769230773</v>
      </c>
      <c r="BK70" s="205">
        <f t="shared" si="100"/>
        <v>29622.974358974363</v>
      </c>
      <c r="BL70" s="205">
        <f t="shared" si="100"/>
        <v>29716.717948717953</v>
      </c>
      <c r="BM70" s="205">
        <f t="shared" si="100"/>
        <v>29810.461538461543</v>
      </c>
      <c r="BN70" s="205">
        <f t="shared" si="100"/>
        <v>29904.205128205132</v>
      </c>
      <c r="BO70" s="205">
        <f t="shared" si="100"/>
        <v>29997.948717948722</v>
      </c>
      <c r="BP70" s="205">
        <f t="shared" si="100"/>
        <v>30091.692307692312</v>
      </c>
      <c r="BQ70" s="205">
        <f t="shared" si="100"/>
        <v>30185.435897435902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30279.179487179492</v>
      </c>
      <c r="BS70" s="205">
        <f t="shared" si="102"/>
        <v>30372.923076923082</v>
      </c>
      <c r="BT70" s="205">
        <f t="shared" si="102"/>
        <v>30466.666666666672</v>
      </c>
      <c r="BU70" s="205">
        <f t="shared" si="102"/>
        <v>29634.415094339627</v>
      </c>
      <c r="BV70" s="205">
        <f t="shared" si="102"/>
        <v>28802.163522012583</v>
      </c>
      <c r="BW70" s="205">
        <f t="shared" si="102"/>
        <v>27969.911949685538</v>
      </c>
      <c r="BX70" s="205">
        <f t="shared" si="102"/>
        <v>27137.660377358494</v>
      </c>
      <c r="BY70" s="205">
        <f t="shared" si="102"/>
        <v>26305.408805031449</v>
      </c>
      <c r="BZ70" s="205">
        <f t="shared" si="102"/>
        <v>25473.157232704405</v>
      </c>
      <c r="CA70" s="205">
        <f t="shared" si="102"/>
        <v>24640.905660377364</v>
      </c>
      <c r="CB70" s="205">
        <f t="shared" si="102"/>
        <v>23808.654088050316</v>
      </c>
      <c r="CC70" s="205">
        <f t="shared" si="102"/>
        <v>22976.402515723275</v>
      </c>
      <c r="CD70" s="205">
        <f t="shared" si="102"/>
        <v>22144.150943396227</v>
      </c>
      <c r="CE70" s="205">
        <f t="shared" si="102"/>
        <v>21311.899371069187</v>
      </c>
      <c r="CF70" s="205">
        <f t="shared" si="102"/>
        <v>20479.647798742142</v>
      </c>
      <c r="CG70" s="205">
        <f t="shared" si="102"/>
        <v>19647.396226415098</v>
      </c>
      <c r="CH70" s="205">
        <f t="shared" si="102"/>
        <v>18815.144654088053</v>
      </c>
      <c r="CI70" s="205">
        <f t="shared" si="102"/>
        <v>17982.893081761009</v>
      </c>
      <c r="CJ70" s="205">
        <f t="shared" si="102"/>
        <v>17150.641509433965</v>
      </c>
      <c r="CK70" s="205">
        <f t="shared" si="102"/>
        <v>16318.38993710692</v>
      </c>
      <c r="CL70" s="205">
        <f t="shared" si="102"/>
        <v>15486.138364779876</v>
      </c>
      <c r="CM70" s="205">
        <f t="shared" si="102"/>
        <v>14653.886792452831</v>
      </c>
      <c r="CN70" s="205">
        <f t="shared" si="102"/>
        <v>13821.635220125787</v>
      </c>
      <c r="CO70" s="205">
        <f t="shared" si="102"/>
        <v>12989.383647798742</v>
      </c>
      <c r="CP70" s="205">
        <f t="shared" si="102"/>
        <v>12157.132075471698</v>
      </c>
      <c r="CQ70" s="205">
        <f t="shared" si="102"/>
        <v>11324.880503144654</v>
      </c>
      <c r="CR70" s="205">
        <f t="shared" si="102"/>
        <v>10492.628930817613</v>
      </c>
      <c r="CS70" s="205">
        <f t="shared" si="102"/>
        <v>9660.3773584905684</v>
      </c>
      <c r="CT70" s="205">
        <f t="shared" si="102"/>
        <v>8828.125786163524</v>
      </c>
      <c r="CU70" s="205">
        <f t="shared" si="102"/>
        <v>7848.085</v>
      </c>
      <c r="CV70" s="205">
        <f t="shared" si="102"/>
        <v>6720.2550000000001</v>
      </c>
      <c r="CW70" s="205">
        <f t="shared" si="102"/>
        <v>5592.4250000000002</v>
      </c>
      <c r="CX70" s="205">
        <f t="shared" si="102"/>
        <v>4464.5950000000003</v>
      </c>
      <c r="CY70" s="205">
        <f t="shared" si="102"/>
        <v>3336.7650000000003</v>
      </c>
      <c r="CZ70" s="205">
        <f t="shared" si="102"/>
        <v>2208.9350000000004</v>
      </c>
      <c r="DA70" s="205">
        <f t="shared" si="102"/>
        <v>1081.1050000000005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55.319148936170215</v>
      </c>
      <c r="R71" s="205">
        <f t="shared" si="103"/>
        <v>110.63829787234043</v>
      </c>
      <c r="S71" s="205">
        <f t="shared" si="103"/>
        <v>165.95744680851064</v>
      </c>
      <c r="T71" s="205">
        <f t="shared" si="103"/>
        <v>221.27659574468086</v>
      </c>
      <c r="U71" s="205">
        <f t="shared" si="103"/>
        <v>276.59574468085106</v>
      </c>
      <c r="V71" s="205">
        <f t="shared" si="103"/>
        <v>331.91489361702128</v>
      </c>
      <c r="W71" s="205">
        <f t="shared" si="103"/>
        <v>387.2340425531915</v>
      </c>
      <c r="X71" s="205">
        <f t="shared" si="103"/>
        <v>442.55319148936172</v>
      </c>
      <c r="Y71" s="205">
        <f t="shared" si="103"/>
        <v>497.87234042553195</v>
      </c>
      <c r="Z71" s="205">
        <f t="shared" si="103"/>
        <v>553.19148936170211</v>
      </c>
      <c r="AA71" s="205">
        <f t="shared" si="103"/>
        <v>608.51063829787233</v>
      </c>
      <c r="AB71" s="205">
        <f t="shared" si="103"/>
        <v>663.82978723404256</v>
      </c>
      <c r="AC71" s="205">
        <f t="shared" si="103"/>
        <v>719.14893617021278</v>
      </c>
      <c r="AD71" s="205">
        <f t="shared" si="103"/>
        <v>774.468085106383</v>
      </c>
      <c r="AE71" s="205">
        <f t="shared" si="103"/>
        <v>829.78723404255322</v>
      </c>
      <c r="AF71" s="205">
        <f t="shared" si="103"/>
        <v>885.10638297872345</v>
      </c>
      <c r="AG71" s="205">
        <f t="shared" si="103"/>
        <v>940.42553191489367</v>
      </c>
      <c r="AH71" s="205">
        <f t="shared" si="103"/>
        <v>995.74468085106389</v>
      </c>
      <c r="AI71" s="205">
        <f t="shared" si="103"/>
        <v>1051.063829787234</v>
      </c>
      <c r="AJ71" s="205">
        <f t="shared" si="103"/>
        <v>1106.3829787234042</v>
      </c>
      <c r="AK71" s="205">
        <f t="shared" si="103"/>
        <v>1161.7021276595744</v>
      </c>
      <c r="AL71" s="205">
        <f t="shared" si="103"/>
        <v>1217.0212765957447</v>
      </c>
      <c r="AM71" s="205">
        <f t="shared" si="103"/>
        <v>1272.3404255319149</v>
      </c>
      <c r="AN71" s="205">
        <f t="shared" si="103"/>
        <v>1314.1880341880342</v>
      </c>
      <c r="AO71" s="205">
        <f t="shared" si="103"/>
        <v>1342.5641025641025</v>
      </c>
      <c r="AP71" s="205">
        <f t="shared" si="103"/>
        <v>1370.9401709401709</v>
      </c>
      <c r="AQ71" s="205">
        <f t="shared" si="103"/>
        <v>1399.3162393162393</v>
      </c>
      <c r="AR71" s="205">
        <f t="shared" si="103"/>
        <v>1427.6923076923078</v>
      </c>
      <c r="AS71" s="205">
        <f t="shared" si="103"/>
        <v>1456.0683760683762</v>
      </c>
      <c r="AT71" s="205">
        <f t="shared" si="103"/>
        <v>1484.4444444444446</v>
      </c>
      <c r="AU71" s="205">
        <f t="shared" si="103"/>
        <v>1512.8205128205129</v>
      </c>
      <c r="AV71" s="205">
        <f t="shared" si="103"/>
        <v>1541.1965811965813</v>
      </c>
      <c r="AW71" s="205">
        <f t="shared" si="103"/>
        <v>1569.5726495726497</v>
      </c>
      <c r="AX71" s="205">
        <f t="shared" si="103"/>
        <v>1597.948717948718</v>
      </c>
      <c r="AY71" s="205">
        <f t="shared" si="103"/>
        <v>1626.3247863247866</v>
      </c>
      <c r="AZ71" s="205">
        <f t="shared" si="103"/>
        <v>1654.700854700855</v>
      </c>
      <c r="BA71" s="205">
        <f t="shared" si="103"/>
        <v>1683.0769230769233</v>
      </c>
      <c r="BB71" s="205">
        <f t="shared" si="103"/>
        <v>1711.4529914529917</v>
      </c>
      <c r="BC71" s="205">
        <f t="shared" si="103"/>
        <v>1739.82905982906</v>
      </c>
      <c r="BD71" s="205">
        <f t="shared" si="103"/>
        <v>1768.2051282051284</v>
      </c>
      <c r="BE71" s="205">
        <f t="shared" si="103"/>
        <v>1796.5811965811968</v>
      </c>
      <c r="BF71" s="205">
        <f t="shared" si="103"/>
        <v>1824.9572649572651</v>
      </c>
      <c r="BG71" s="205">
        <f t="shared" si="103"/>
        <v>1853.3333333333335</v>
      </c>
      <c r="BH71" s="205">
        <f t="shared" si="103"/>
        <v>1881.7094017094018</v>
      </c>
      <c r="BI71" s="205">
        <f t="shared" si="103"/>
        <v>1910.0854700854702</v>
      </c>
      <c r="BJ71" s="205">
        <f t="shared" si="103"/>
        <v>1938.4615384615388</v>
      </c>
      <c r="BK71" s="205">
        <f t="shared" si="103"/>
        <v>1966.8376068376072</v>
      </c>
      <c r="BL71" s="205">
        <f t="shared" si="103"/>
        <v>1995.2136752136755</v>
      </c>
      <c r="BM71" s="205">
        <f t="shared" si="103"/>
        <v>2023.5897435897439</v>
      </c>
      <c r="BN71" s="205">
        <f t="shared" si="103"/>
        <v>2051.9658119658125</v>
      </c>
      <c r="BO71" s="205">
        <f t="shared" si="103"/>
        <v>2080.3418803418808</v>
      </c>
      <c r="BP71" s="205">
        <f t="shared" si="103"/>
        <v>2108.7179487179492</v>
      </c>
      <c r="BQ71" s="205">
        <f t="shared" si="103"/>
        <v>2137.0940170940175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2165.4700854700859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2193.8461538461543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2222.2222222222226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2319.4968553459125</v>
      </c>
      <c r="BV71" s="205">
        <f t="shared" si="104"/>
        <v>2416.771488469602</v>
      </c>
      <c r="BW71" s="205">
        <f t="shared" si="104"/>
        <v>2514.0461215932919</v>
      </c>
      <c r="BX71" s="205">
        <f t="shared" si="104"/>
        <v>2611.3207547169814</v>
      </c>
      <c r="BY71" s="205">
        <f t="shared" si="104"/>
        <v>2708.5953878406713</v>
      </c>
      <c r="BZ71" s="205">
        <f t="shared" si="104"/>
        <v>2805.8700209643612</v>
      </c>
      <c r="CA71" s="205">
        <f t="shared" si="104"/>
        <v>2903.1446540880506</v>
      </c>
      <c r="CB71" s="205">
        <f t="shared" si="104"/>
        <v>3000.4192872117401</v>
      </c>
      <c r="CC71" s="205">
        <f t="shared" si="104"/>
        <v>3097.69392033543</v>
      </c>
      <c r="CD71" s="205">
        <f t="shared" si="104"/>
        <v>3194.9685534591199</v>
      </c>
      <c r="CE71" s="205">
        <f t="shared" si="104"/>
        <v>3292.2431865828094</v>
      </c>
      <c r="CF71" s="205">
        <f t="shared" si="104"/>
        <v>3389.5178197064993</v>
      </c>
      <c r="CG71" s="205">
        <f t="shared" si="104"/>
        <v>3486.7924528301892</v>
      </c>
      <c r="CH71" s="205">
        <f t="shared" si="104"/>
        <v>3584.0670859538786</v>
      </c>
      <c r="CI71" s="205">
        <f t="shared" si="104"/>
        <v>3681.3417190775681</v>
      </c>
      <c r="CJ71" s="205">
        <f t="shared" si="104"/>
        <v>3778.616352201258</v>
      </c>
      <c r="CK71" s="205">
        <f t="shared" si="104"/>
        <v>3875.8909853249479</v>
      </c>
      <c r="CL71" s="205">
        <f t="shared" si="104"/>
        <v>3973.1656184486374</v>
      </c>
      <c r="CM71" s="205">
        <f t="shared" si="104"/>
        <v>4070.4402515723268</v>
      </c>
      <c r="CN71" s="205">
        <f t="shared" si="104"/>
        <v>4167.7148846960172</v>
      </c>
      <c r="CO71" s="205">
        <f t="shared" si="104"/>
        <v>4264.9895178197066</v>
      </c>
      <c r="CP71" s="205">
        <f t="shared" si="104"/>
        <v>4362.2641509433961</v>
      </c>
      <c r="CQ71" s="205">
        <f t="shared" si="104"/>
        <v>4459.5387840670865</v>
      </c>
      <c r="CR71" s="205">
        <f t="shared" si="104"/>
        <v>4556.8134171907759</v>
      </c>
      <c r="CS71" s="205">
        <f t="shared" si="104"/>
        <v>4654.0880503144654</v>
      </c>
      <c r="CT71" s="205">
        <f t="shared" si="104"/>
        <v>4751.3626834381557</v>
      </c>
      <c r="CU71" s="205">
        <f t="shared" si="104"/>
        <v>4948.165</v>
      </c>
      <c r="CV71" s="205">
        <f t="shared" si="104"/>
        <v>5244.4949999999999</v>
      </c>
      <c r="CW71" s="205">
        <f t="shared" si="104"/>
        <v>5540.8249999999998</v>
      </c>
      <c r="CX71" s="205">
        <f t="shared" si="104"/>
        <v>5837.1549999999997</v>
      </c>
      <c r="CY71" s="205">
        <f t="shared" si="104"/>
        <v>6133.4849999999997</v>
      </c>
      <c r="CZ71" s="205">
        <f t="shared" si="104"/>
        <v>6429.8149999999996</v>
      </c>
      <c r="DA71" s="205">
        <f t="shared" si="104"/>
        <v>6726.1450000000004</v>
      </c>
    </row>
    <row r="72" spans="1:105" s="205" customFormat="1">
      <c r="A72" s="205" t="str">
        <f>Income!A88</f>
        <v>TOTAL</v>
      </c>
      <c r="F72" s="205">
        <f>SUM(F59:F71)</f>
        <v>36472.412096579952</v>
      </c>
      <c r="G72" s="205">
        <f t="shared" ref="G72:BR72" si="105">SUM(G59:G71)</f>
        <v>36132.15209657995</v>
      </c>
      <c r="H72" s="205">
        <f t="shared" si="105"/>
        <v>35791.892096579948</v>
      </c>
      <c r="I72" s="205">
        <f t="shared" si="105"/>
        <v>35451.632096579953</v>
      </c>
      <c r="J72" s="205">
        <f t="shared" si="105"/>
        <v>35111.372096579951</v>
      </c>
      <c r="K72" s="205">
        <f t="shared" si="105"/>
        <v>34771.112096579949</v>
      </c>
      <c r="L72" s="205">
        <f t="shared" si="105"/>
        <v>34430.852096579947</v>
      </c>
      <c r="M72" s="205">
        <f t="shared" si="105"/>
        <v>34090.592096579952</v>
      </c>
      <c r="N72" s="205">
        <f t="shared" si="105"/>
        <v>33750.33209657995</v>
      </c>
      <c r="O72" s="205">
        <f t="shared" si="105"/>
        <v>33410.072096579948</v>
      </c>
      <c r="P72" s="205">
        <f t="shared" si="105"/>
        <v>33069.812096579946</v>
      </c>
      <c r="Q72" s="205">
        <f t="shared" si="105"/>
        <v>33302.267716862807</v>
      </c>
      <c r="R72" s="205">
        <f t="shared" si="105"/>
        <v>33534.723337145668</v>
      </c>
      <c r="S72" s="205">
        <f t="shared" si="105"/>
        <v>33767.178957428521</v>
      </c>
      <c r="T72" s="205">
        <f t="shared" si="105"/>
        <v>33999.634577711382</v>
      </c>
      <c r="U72" s="205">
        <f t="shared" si="105"/>
        <v>34232.090197994243</v>
      </c>
      <c r="V72" s="205">
        <f t="shared" si="105"/>
        <v>34464.545818277096</v>
      </c>
      <c r="W72" s="205">
        <f t="shared" si="105"/>
        <v>34697.001438559957</v>
      </c>
      <c r="X72" s="205">
        <f t="shared" si="105"/>
        <v>34929.457058842811</v>
      </c>
      <c r="Y72" s="205">
        <f t="shared" si="105"/>
        <v>35161.912679125664</v>
      </c>
      <c r="Z72" s="205">
        <f t="shared" si="105"/>
        <v>35394.368299408525</v>
      </c>
      <c r="AA72" s="205">
        <f t="shared" si="105"/>
        <v>35626.823919691386</v>
      </c>
      <c r="AB72" s="205">
        <f t="shared" si="105"/>
        <v>35859.279539974239</v>
      </c>
      <c r="AC72" s="205">
        <f t="shared" si="105"/>
        <v>36091.7351602571</v>
      </c>
      <c r="AD72" s="205">
        <f t="shared" si="105"/>
        <v>36324.190780539961</v>
      </c>
      <c r="AE72" s="205">
        <f t="shared" si="105"/>
        <v>36556.646400822814</v>
      </c>
      <c r="AF72" s="205">
        <f t="shared" si="105"/>
        <v>36789.102021105675</v>
      </c>
      <c r="AG72" s="205">
        <f t="shared" si="105"/>
        <v>37021.557641388528</v>
      </c>
      <c r="AH72" s="205">
        <f t="shared" si="105"/>
        <v>37254.013261671389</v>
      </c>
      <c r="AI72" s="205">
        <f t="shared" si="105"/>
        <v>37486.46888195425</v>
      </c>
      <c r="AJ72" s="205">
        <f t="shared" si="105"/>
        <v>37718.924502237111</v>
      </c>
      <c r="AK72" s="205">
        <f t="shared" si="105"/>
        <v>37951.380122519964</v>
      </c>
      <c r="AL72" s="205">
        <f t="shared" si="105"/>
        <v>38183.835742802818</v>
      </c>
      <c r="AM72" s="205">
        <f t="shared" si="105"/>
        <v>38416.291363085678</v>
      </c>
      <c r="AN72" s="205">
        <f t="shared" si="105"/>
        <v>39340.749695913262</v>
      </c>
      <c r="AO72" s="205">
        <f t="shared" si="105"/>
        <v>40957.210741285584</v>
      </c>
      <c r="AP72" s="205">
        <f t="shared" si="105"/>
        <v>42573.671786657906</v>
      </c>
      <c r="AQ72" s="205">
        <f t="shared" si="105"/>
        <v>44190.132832030227</v>
      </c>
      <c r="AR72" s="205">
        <f t="shared" si="105"/>
        <v>45806.593877402549</v>
      </c>
      <c r="AS72" s="205">
        <f t="shared" si="105"/>
        <v>47423.054922774863</v>
      </c>
      <c r="AT72" s="205">
        <f t="shared" si="105"/>
        <v>49039.515968147192</v>
      </c>
      <c r="AU72" s="205">
        <f t="shared" si="105"/>
        <v>50655.977013519514</v>
      </c>
      <c r="AV72" s="205">
        <f t="shared" si="105"/>
        <v>52272.438058891821</v>
      </c>
      <c r="AW72" s="205">
        <f t="shared" si="105"/>
        <v>53888.89910426415</v>
      </c>
      <c r="AX72" s="205">
        <f t="shared" si="105"/>
        <v>55505.360149636464</v>
      </c>
      <c r="AY72" s="205">
        <f t="shared" si="105"/>
        <v>57121.821195008786</v>
      </c>
      <c r="AZ72" s="205">
        <f t="shared" si="105"/>
        <v>58738.282240381108</v>
      </c>
      <c r="BA72" s="205">
        <f t="shared" si="105"/>
        <v>60354.743285753422</v>
      </c>
      <c r="BB72" s="205">
        <f t="shared" si="105"/>
        <v>61971.204331125737</v>
      </c>
      <c r="BC72" s="205">
        <f t="shared" si="105"/>
        <v>63587.665376498058</v>
      </c>
      <c r="BD72" s="205">
        <f t="shared" si="105"/>
        <v>65204.126421870387</v>
      </c>
      <c r="BE72" s="205">
        <f t="shared" si="105"/>
        <v>66820.587467242716</v>
      </c>
      <c r="BF72" s="205">
        <f t="shared" si="105"/>
        <v>68437.048512615016</v>
      </c>
      <c r="BG72" s="205">
        <f t="shared" si="105"/>
        <v>70053.50955798733</v>
      </c>
      <c r="BH72" s="205">
        <f t="shared" si="105"/>
        <v>71669.970603359659</v>
      </c>
      <c r="BI72" s="205">
        <f t="shared" si="105"/>
        <v>73286.431648731974</v>
      </c>
      <c r="BJ72" s="205">
        <f t="shared" si="105"/>
        <v>74902.892694104288</v>
      </c>
      <c r="BK72" s="205">
        <f t="shared" si="105"/>
        <v>76519.353739476632</v>
      </c>
      <c r="BL72" s="205">
        <f t="shared" si="105"/>
        <v>78135.814784848932</v>
      </c>
      <c r="BM72" s="205">
        <f t="shared" si="105"/>
        <v>79752.275830221261</v>
      </c>
      <c r="BN72" s="205">
        <f t="shared" si="105"/>
        <v>81368.736875593575</v>
      </c>
      <c r="BO72" s="205">
        <f t="shared" si="105"/>
        <v>82985.197920965889</v>
      </c>
      <c r="BP72" s="205">
        <f t="shared" si="105"/>
        <v>84601.658966338233</v>
      </c>
      <c r="BQ72" s="205">
        <f t="shared" si="105"/>
        <v>86218.120011710533</v>
      </c>
      <c r="BR72" s="205">
        <f t="shared" si="105"/>
        <v>87834.581057082862</v>
      </c>
      <c r="BS72" s="205">
        <f t="shared" ref="BS72:DA72" si="106">SUM(BS59:BS71)</f>
        <v>89451.042102455176</v>
      </c>
      <c r="BT72" s="205">
        <f t="shared" si="106"/>
        <v>91067.50314782749</v>
      </c>
      <c r="BU72" s="205">
        <f t="shared" si="106"/>
        <v>92903.602228807402</v>
      </c>
      <c r="BV72" s="205">
        <f t="shared" si="106"/>
        <v>94739.701309787299</v>
      </c>
      <c r="BW72" s="205">
        <f t="shared" si="106"/>
        <v>96575.800390767166</v>
      </c>
      <c r="BX72" s="205">
        <f t="shared" si="106"/>
        <v>98411.899471747078</v>
      </c>
      <c r="BY72" s="205">
        <f t="shared" si="106"/>
        <v>100247.99855272696</v>
      </c>
      <c r="BZ72" s="205">
        <f t="shared" si="106"/>
        <v>102084.09763370684</v>
      </c>
      <c r="CA72" s="205">
        <f t="shared" si="106"/>
        <v>103920.19671468677</v>
      </c>
      <c r="CB72" s="205">
        <f t="shared" si="106"/>
        <v>105756.29579566665</v>
      </c>
      <c r="CC72" s="205">
        <f t="shared" si="106"/>
        <v>107592.39487664653</v>
      </c>
      <c r="CD72" s="205">
        <f t="shared" si="106"/>
        <v>109428.49395762643</v>
      </c>
      <c r="CE72" s="205">
        <f t="shared" si="106"/>
        <v>111264.59303860633</v>
      </c>
      <c r="CF72" s="205">
        <f t="shared" si="106"/>
        <v>113100.69211958621</v>
      </c>
      <c r="CG72" s="205">
        <f t="shared" si="106"/>
        <v>114936.79120056612</v>
      </c>
      <c r="CH72" s="205">
        <f t="shared" si="106"/>
        <v>116772.890281546</v>
      </c>
      <c r="CI72" s="205">
        <f t="shared" si="106"/>
        <v>118608.9893625259</v>
      </c>
      <c r="CJ72" s="205">
        <f t="shared" si="106"/>
        <v>120445.0884435058</v>
      </c>
      <c r="CK72" s="205">
        <f t="shared" si="106"/>
        <v>122281.18752448566</v>
      </c>
      <c r="CL72" s="205">
        <f t="shared" si="106"/>
        <v>124117.28660546559</v>
      </c>
      <c r="CM72" s="205">
        <f t="shared" si="106"/>
        <v>125953.38568644546</v>
      </c>
      <c r="CN72" s="205">
        <f t="shared" si="106"/>
        <v>127789.48476742537</v>
      </c>
      <c r="CO72" s="205">
        <f t="shared" si="106"/>
        <v>129625.58384840527</v>
      </c>
      <c r="CP72" s="205">
        <f t="shared" si="106"/>
        <v>131461.68292938513</v>
      </c>
      <c r="CQ72" s="205">
        <f t="shared" si="106"/>
        <v>133297.78201036504</v>
      </c>
      <c r="CR72" s="205">
        <f t="shared" si="106"/>
        <v>135133.88109134493</v>
      </c>
      <c r="CS72" s="205">
        <f t="shared" si="106"/>
        <v>136969.98017232484</v>
      </c>
      <c r="CT72" s="205">
        <f t="shared" si="106"/>
        <v>138806.07925330472</v>
      </c>
      <c r="CU72" s="205">
        <f t="shared" si="106"/>
        <v>144614.02929379468</v>
      </c>
      <c r="CV72" s="205">
        <f t="shared" si="106"/>
        <v>154393.83029379469</v>
      </c>
      <c r="CW72" s="205">
        <f t="shared" si="106"/>
        <v>164173.63129379469</v>
      </c>
      <c r="CX72" s="205">
        <f t="shared" si="106"/>
        <v>173953.43229379467</v>
      </c>
      <c r="CY72" s="205">
        <f t="shared" si="106"/>
        <v>183733.23329379468</v>
      </c>
      <c r="CZ72" s="205">
        <f t="shared" si="106"/>
        <v>193513.03429379471</v>
      </c>
      <c r="DA72" s="205">
        <f t="shared" si="106"/>
        <v>203292.83529379466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20</v>
      </c>
      <c r="D107" s="215">
        <f>C23</f>
        <v>47</v>
      </c>
      <c r="E107" s="215">
        <f>D23</f>
        <v>85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-4.1793347456808538</v>
      </c>
      <c r="D108" s="213">
        <f>BU42</f>
        <v>77.366259972388136</v>
      </c>
      <c r="E108" s="213">
        <f>CR42</f>
        <v>77.366259972388136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-4.2553191489361692</v>
      </c>
      <c r="D109" s="213">
        <f t="shared" ref="D109:D120" si="108">BU43</f>
        <v>683.01886792452831</v>
      </c>
      <c r="E109" s="213">
        <f t="shared" ref="E109:E120" si="109">CR43</f>
        <v>683.01886792452831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5.7353893083951588</v>
      </c>
      <c r="D110" s="213">
        <f t="shared" si="108"/>
        <v>70.255509636790819</v>
      </c>
      <c r="E110" s="213">
        <f t="shared" si="109"/>
        <v>70.255509636790819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83410.211598607362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0.16006003784358211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130.31914893617022</v>
      </c>
      <c r="D112" s="213">
        <f t="shared" si="108"/>
        <v>874.21383647798734</v>
      </c>
      <c r="E112" s="213">
        <f t="shared" si="109"/>
        <v>874.21383647798734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18.921244463994601</v>
      </c>
      <c r="D113" s="213">
        <f t="shared" si="108"/>
        <v>-7.7243823621390586</v>
      </c>
      <c r="E113" s="213">
        <f t="shared" si="109"/>
        <v>-7.7243823621390586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28.085106382978722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2390.9433962264152</v>
      </c>
      <c r="E115" s="213">
        <f t="shared" si="109"/>
        <v>2390.9433962264152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-1509.433962264151</v>
      </c>
      <c r="E117" s="213">
        <f t="shared" si="109"/>
        <v>-1509.433962264151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6.9783212561488037</v>
      </c>
      <c r="D118" s="213">
        <f t="shared" si="108"/>
        <v>-7.5635054285721965</v>
      </c>
      <c r="E118" s="213">
        <f t="shared" si="109"/>
        <v>-7.5635054285721965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-4.4680851063829783</v>
      </c>
      <c r="D119" s="213">
        <f t="shared" si="108"/>
        <v>-832.25157232704419</v>
      </c>
      <c r="E119" s="213">
        <f t="shared" si="109"/>
        <v>-832.25157232704419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55.319148936170215</v>
      </c>
      <c r="D120" s="213">
        <f t="shared" si="108"/>
        <v>97.274633123689711</v>
      </c>
      <c r="E120" s="213">
        <f t="shared" si="109"/>
        <v>97.274633123689711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2016-04-27T22:31:56Z</dcterms:modified>
  <cp:category/>
</cp:coreProperties>
</file>